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AKTUELL'!$A$1:$S$101</definedName>
  </definedNames>
  <calcPr calcId="162913"/>
</workbook>
</file>

<file path=xl/calcChain.xml><?xml version="1.0" encoding="utf-8"?>
<calcChain xmlns="http://schemas.openxmlformats.org/spreadsheetml/2006/main">
  <c r="D57" i="4" l="1"/>
  <c r="D56" i="4"/>
  <c r="D82" i="4" l="1"/>
  <c r="G81" i="4"/>
  <c r="G80" i="4"/>
  <c r="J73" i="4"/>
  <c r="J74" i="4" s="1"/>
  <c r="D94" i="4" s="1"/>
  <c r="H73" i="4"/>
  <c r="H74" i="4" s="1"/>
  <c r="D92" i="4" s="1"/>
  <c r="D71" i="4"/>
  <c r="D65" i="4"/>
  <c r="D55" i="4"/>
  <c r="I54" i="4"/>
  <c r="I73" i="4" s="1"/>
  <c r="I74" i="4" s="1"/>
  <c r="D93" i="4" s="1"/>
  <c r="D54" i="4"/>
  <c r="D53" i="4"/>
  <c r="D52" i="4"/>
  <c r="D50" i="4"/>
  <c r="E47" i="1"/>
  <c r="C49" i="1"/>
  <c r="G82" i="4" l="1"/>
  <c r="D69"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8" i="4" l="1"/>
  <c r="D58" i="4"/>
  <c r="G58" i="4" s="1"/>
  <c r="G73" i="4" s="1"/>
  <c r="K73" i="4" s="1"/>
  <c r="M73" i="4" s="1"/>
  <c r="D70" i="4"/>
  <c r="D67"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G74" i="4" l="1"/>
  <c r="D48" i="2"/>
  <c r="D29" i="2" s="1"/>
  <c r="H29" i="2" s="1"/>
  <c r="I16" i="1"/>
  <c r="G16" i="1"/>
  <c r="H29" i="3"/>
  <c r="F29" i="3"/>
  <c r="D17" i="3"/>
  <c r="F17" i="3" s="1"/>
  <c r="D26" i="3"/>
  <c r="G26" i="3" s="1"/>
  <c r="D27" i="3"/>
  <c r="D28" i="3"/>
  <c r="E49" i="1"/>
  <c r="D91" i="4" l="1"/>
  <c r="D95"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96" i="4" l="1"/>
  <c r="D97" i="4" s="1"/>
  <c r="D98" i="4" s="1"/>
  <c r="D99"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100" i="4" l="1"/>
  <c r="D101"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<sst xmlns="http://schemas.openxmlformats.org/spreadsheetml/2006/main" count="420" uniqueCount="158">
  <si>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</si>
  <si>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</si>
  <si>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</si>
  <si>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</si>
  <si>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</si>
  <si>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</si>
  <si>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</si>
  <si>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</si>
  <si>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</si>
  <si>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</si>
  <si>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</si>
  <si>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</si>
  <si>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</si>
  <si>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</si>
  <si>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</si>
  <si>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</si>
  <si>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</si>
  <si>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</si>
  <si>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</si>
  <si>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</si>
  <si>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</si>
  <si>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</si>
  <si>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</si>
  <si>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</si>
  <si>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</si>
  <si>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</si>
  <si>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</si>
  <si>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</si>
  <si>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</si>
  <si>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</si>
  <si>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</si>
  <si>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</si>
  <si>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</si>
  <si>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</si>
  <si>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</si>
  <si>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</si>
  <si>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</si>
  <si>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</si>
  <si>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</si>
  <si>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</si>
  <si>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</si>
  <si>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</si>
  <si>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</si>
  <si>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</si>
  <si>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</si>
  <si>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</si>
  <si>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</si>
  <si>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</si>
  <si>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</si>
  <si>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</si>
  <si>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</si>
  <si>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</si>
  <si>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</si>
  <si>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</si>
  <si>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</si>
  <si>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</si>
  <si>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</si>
  <si>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</si>
  <si>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</si>
  <si>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</si>
  <si>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</si>
  <si>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</si>
  <si>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</si>
  <si>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</si>
  <si>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</si>
  <si>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</si>
  <si>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</si>
  <si>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</si>
  <si>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</si>
  <si>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</si>
  <si>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</si>
  <si>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</si>
  <si>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</si>
  <si>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</si>
  <si>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</si>
  <si>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</si>
  <si>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</si>
  <si>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</si>
  <si>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</si>
  <si>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</si>
  <si>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</si>
  <si>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</si>
  <si>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Aktueller Stand:</t>
  </si>
  <si>
    <t>Anzahl Rollen</t>
  </si>
  <si>
    <t>Anzahl Schachteln/ Ordner</t>
  </si>
  <si>
    <t>Davon geleistet:</t>
  </si>
  <si>
    <t>Verbleibend</t>
  </si>
  <si>
    <t>Geschätzte Anzahl Stunden:</t>
  </si>
  <si>
    <t xml:space="preserve">Aufwand </t>
  </si>
  <si>
    <t>bisher [h]</t>
  </si>
  <si>
    <t>ab jetzt</t>
  </si>
  <si>
    <t>noch [h]</t>
  </si>
  <si>
    <t>Aufwand</t>
  </si>
  <si>
    <t>geschätzt [h]</t>
  </si>
  <si>
    <r>
      <t xml:space="preserve">Klärung Fragen mit ASTRA </t>
    </r>
    <r>
      <rPr>
        <sz val="10"/>
        <color rgb="FFFF0000"/>
        <rFont val="Arial"/>
        <family val="2"/>
      </rPr>
      <t xml:space="preserve">&amp; Lombardi </t>
    </r>
    <r>
      <rPr>
        <sz val="10"/>
        <color theme="1"/>
        <rFont val="Arial"/>
        <family val="2"/>
      </rPr>
      <t>bzgl. Dateien aus digitaler Triage</t>
    </r>
  </si>
  <si>
    <t>288h/323=0.9</t>
  </si>
  <si>
    <t>275h/170=1.6</t>
  </si>
  <si>
    <t>657h/192=3.4</t>
  </si>
  <si>
    <t>TOTAL (Stand 26.06.2019)</t>
  </si>
  <si>
    <t xml:space="preserve">bei einer Auslastung von 263 % (452 h pro Monat): </t>
  </si>
  <si>
    <t>~Ende Oktober</t>
  </si>
  <si>
    <t>Stand 07.08.2019 alle Ordner triagiert</t>
  </si>
  <si>
    <t>Berichte sind aufwendiger</t>
  </si>
  <si>
    <t>31.07.2019 + 3 Monate</t>
  </si>
  <si>
    <t xml:space="preserve">2.8 h x 502 digitalisierte Boxen = 1406 h </t>
  </si>
  <si>
    <t>253 bisher in Dok.-Verz. eingetragen</t>
  </si>
  <si>
    <t>249 sind noch einzutragen</t>
  </si>
  <si>
    <t>es fehlen noch ca. 271 Boxen/Schachteln (502-231=271)</t>
  </si>
  <si>
    <t>REPRO</t>
  </si>
  <si>
    <t>56 h</t>
  </si>
  <si>
    <t>112 h</t>
  </si>
  <si>
    <t>ARBEITEN VERBLEIBEND EFFEKTIV</t>
  </si>
  <si>
    <t>Exklusive Planrollen und eckige Planschachteln und der Annahme, dass alle IO's min. 2 Schachteln brauchen -&gt; 224 Schachteln/Ordner</t>
  </si>
  <si>
    <t xml:space="preserve">1376h/452h = </t>
  </si>
  <si>
    <t>0.25 h x 224 Stk =</t>
  </si>
  <si>
    <t>0.5 h x 224 Stk =</t>
  </si>
  <si>
    <t>1. Zuordnung &amp; Datei-Beschriftung</t>
  </si>
  <si>
    <t>2. Erstellen Dok-Verzeichnisse digital &amp; physisch</t>
  </si>
  <si>
    <t xml:space="preserve">zu 1.: es fehlen noch ca. 271 Boxen/Schachteln (502-231=271), bei einem Aufwand von 129 h im Juli für Scanarbeiten, </t>
  </si>
  <si>
    <t xml:space="preserve">          benötigt die Repro bei gleichen Stundenanzahl 3.5 Monate! -&gt; JS besser mit einbeziehen bei Scanarbeiten oder externes Büro.</t>
  </si>
  <si>
    <t xml:space="preserve">zu. 2.: bei einer Auslastung von 300 % (516 h pro Monat): </t>
  </si>
  <si>
    <t xml:space="preserve">847 h/516 h = </t>
  </si>
  <si>
    <t>ca. 1.6 Monate</t>
  </si>
  <si>
    <t>07.08.2019 + 1.6 Monate</t>
  </si>
  <si>
    <t>~ Ende September (unter der Voraussetzung, dass die Repro mit den Scanarbeiten nachkommt)</t>
  </si>
  <si>
    <t>(meine 50% kann man nicht voll zählen, da ich noch viel Administratives mache)</t>
  </si>
  <si>
    <t>man sollte min. 330 % anstreben für evtl. Ausfälle</t>
  </si>
  <si>
    <t>42.5 h</t>
  </si>
  <si>
    <t>Zwischenstand Archivierungsarbeiten, Stand 31.08.19</t>
  </si>
  <si>
    <t>Bisher triagierte Schachteln/ Rollen: 630 von effektiv 630 (ca. 60 Schachteln mehr als geschätzt)</t>
  </si>
  <si>
    <t>Im August 47 Schachteln triagiert, Aufwand dafür 52.25 h</t>
  </si>
  <si>
    <t>Aufwand Triage pro Ordner/Rolle im August ca. 52.25/47 = 1.11 h -&gt; Annahme 1 h (Durchschnitt)</t>
  </si>
  <si>
    <t>Im August AeBo ~147 Stk in 191.75 h -&gt; 191.75/147 = 1.3 h/Stk</t>
  </si>
  <si>
    <t>Von der Repro eingescannte Ordner insgesamt ca. 378 (Aufwand Repro bisher 577 h -&gt; 577/378 = 1.53)</t>
  </si>
  <si>
    <t>(657h +203h + 385h im August) = 1246h</t>
  </si>
  <si>
    <t>Aufwand Zuordnung &amp; Datei-Beschriftung der digitalen Unterlagen pro Ordner/Rolle bisher ca. 1246/607 = 2.05 h -&gt; Annahme 2 h</t>
  </si>
  <si>
    <t>2269 h</t>
  </si>
  <si>
    <t>1115+525.5+629=2269.5 + 52,25+57.5 (Aufwand Organisatorisches) = 2379h</t>
  </si>
  <si>
    <t>Organisatorisches</t>
  </si>
  <si>
    <t>Erstellen und optimieren Path-Tool für INGE</t>
  </si>
  <si>
    <t>Organisatorisches (Arbeitsanweisungen, Arbeitsmails, Aufwand, Arbeitsplan)</t>
  </si>
  <si>
    <t>110h</t>
  </si>
  <si>
    <t>3109 h</t>
  </si>
  <si>
    <t>730 h</t>
  </si>
  <si>
    <t>es fehlen noch ca. 271 Boxen/Schachteln (502-378=124)</t>
  </si>
  <si>
    <t>1.6  h x 124 Stk =</t>
  </si>
  <si>
    <t>198 h</t>
  </si>
  <si>
    <t>2 h x 23 Stk =</t>
  </si>
  <si>
    <t>66 h</t>
  </si>
  <si>
    <t>50 h</t>
  </si>
  <si>
    <t>100h</t>
  </si>
  <si>
    <t>3. Kontrolle und bereinigen Masterlisten</t>
  </si>
  <si>
    <t>624.5 h</t>
  </si>
  <si>
    <t>4. Abpacken &amp; Beschriften der Archivboxen</t>
  </si>
  <si>
    <t>5. Organisatorisches, Besprechung</t>
  </si>
  <si>
    <t>6. Rücktransport</t>
  </si>
  <si>
    <t>335 Archivboxen-Unterordnerschachteln (1b, 2c,…)  haben min, eine zu digitalisierendes Dokument</t>
  </si>
  <si>
    <t>151 Planrollen sind zu digitalisieren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</si>
</sst>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7"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0"/>
      <color theme="9" tint="-0.249977111117893"/>
      <name val="Arial"/>
      <family val="2"/>
    </font>
    <font>
      <sz val="14"/>
      <color theme="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87">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3" fillId="0" borderId="0" xfId="0" applyFont="1"/>
    <xf numFmtId="0" fontId="14" fillId="0" borderId="0" xfId="0" applyFont="1"/>
    <xf numFmtId="0" fontId="12" fillId="5" borderId="0" xfId="0" applyFont="1" applyFill="1"/>
    <xf numFmtId="0" fontId="0" fillId="5" borderId="0" xfId="0" applyFill="1"/>
    <xf numFmtId="165" fontId="0" fillId="0" borderId="0" xfId="0" applyNumberFormat="1" applyFill="1"/>
    <xf numFmtId="0" fontId="0" fillId="0" borderId="11" xfId="0" applyBorder="1"/>
    <xf numFmtId="0" fontId="12" fillId="0" borderId="11" xfId="0" applyFont="1" applyBorder="1" applyAlignment="1">
      <alignment horizontal="left"/>
    </xf>
    <xf numFmtId="0" fontId="15" fillId="0" borderId="0" xfId="0" applyFont="1"/>
    <xf numFmtId="0" fontId="15" fillId="0" borderId="0" xfId="0" applyFont="1" applyAlignment="1">
      <alignment horizontal="left"/>
    </xf>
    <xf numFmtId="165" fontId="15" fillId="0" borderId="0" xfId="0" applyNumberFormat="1" applyFont="1"/>
    <xf numFmtId="0" fontId="12" fillId="0" borderId="9" xfId="0" applyFont="1" applyBorder="1"/>
    <xf numFmtId="0" fontId="0" fillId="0" borderId="9" xfId="0" applyBorder="1"/>
    <xf numFmtId="165" fontId="0" fillId="0" borderId="9" xfId="0" applyNumberFormat="1" applyBorder="1"/>
    <xf numFmtId="0" fontId="12" fillId="0" borderId="0" xfId="0" applyFont="1" applyBorder="1" applyAlignment="1">
      <alignment vertical="center"/>
    </xf>
    <xf numFmtId="0" fontId="12" fillId="0" borderId="0" xfId="0" applyFont="1" applyBorder="1"/>
    <xf numFmtId="0" fontId="12" fillId="0" borderId="0" xfId="0" applyFont="1" applyFill="1" applyBorder="1"/>
    <xf numFmtId="0" fontId="0" fillId="0" borderId="0" xfId="0" applyBorder="1"/>
    <xf numFmtId="165" fontId="0" fillId="0" borderId="0" xfId="0" applyNumberFormat="1" applyBorder="1"/>
    <xf numFmtId="0" fontId="0" fillId="0" borderId="0" xfId="0" applyFont="1" applyAlignment="1"/>
    <xf numFmtId="0" fontId="0" fillId="0" borderId="0" xfId="0" applyFont="1" applyAlignment="1">
      <alignment horizontal="left" wrapText="1"/>
    </xf>
    <xf numFmtId="0" fontId="0" fillId="0" borderId="5" xfId="0" applyBorder="1" applyAlignment="1">
      <alignment horizontal="left" vertical="center" wrapText="1"/>
    </xf>
    <xf numFmtId="0" fontId="0" fillId="3" borderId="5" xfId="0" applyFill="1" applyBorder="1" applyAlignment="1">
      <alignment horizont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0" fillId="0" borderId="0" xfId="0" applyFont="1" applyAlignment="1">
      <alignment horizontal="left" wrapText="1"/>
    </xf>
    <xf numFmtId="0" fontId="0" fillId="0" borderId="0" xfId="0" applyAlignment="1">
      <alignment horizontal="left" vertical="center" wrapText="1"/>
    </xf>
    <xf numFmtId="0" fontId="16" fillId="5" borderId="0" xfId="0" applyFont="1" applyFill="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85725</xdr:colOff>
      <xdr:row>39</xdr:row>
      <xdr:rowOff>19050</xdr:rowOff>
    </xdr:from>
    <xdr:to>
      <xdr:col>11</xdr:col>
      <xdr:colOff>333375</xdr:colOff>
      <xdr:row>76</xdr:row>
      <xdr:rowOff>19050</xdr:rowOff>
    </xdr:to>
    <xdr:cxnSp macro="">
      <xdr:nvCxnSpPr>
        <xdr:cNvPr id="3" name="Gerader Verbinder 2"/>
        <xdr:cNvCxnSpPr/>
      </xdr:nvCxnSpPr>
      <xdr:spPr>
        <a:xfrm>
          <a:off x="85725" y="8943975"/>
          <a:ext cx="13001625" cy="770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80" t="s">
        <v>74</v>
      </c>
      <c r="B12" s="182" t="s">
        <v>20</v>
      </c>
      <c r="C12" s="31">
        <v>68</v>
      </c>
      <c r="D12" s="48" t="s">
        <v>4</v>
      </c>
      <c r="E12" s="31">
        <f>C12</f>
        <v>68</v>
      </c>
      <c r="F12" s="38"/>
      <c r="G12" s="104">
        <f>E12/4</f>
        <v>17</v>
      </c>
      <c r="H12" s="104"/>
      <c r="I12" s="104"/>
      <c r="J12" s="104">
        <f>E12/4*3</f>
        <v>51</v>
      </c>
    </row>
    <row r="13" spans="1:10" customFormat="1" ht="25.5" customHeight="1" x14ac:dyDescent="0.2">
      <c r="A13" s="181"/>
      <c r="B13" s="183"/>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76" t="s">
        <v>64</v>
      </c>
      <c r="B31" s="178" t="s">
        <v>23</v>
      </c>
      <c r="C31" s="50">
        <v>34</v>
      </c>
      <c r="D31" s="50" t="s">
        <v>4</v>
      </c>
      <c r="E31" s="33">
        <f>C31</f>
        <v>34</v>
      </c>
      <c r="F31" s="38"/>
      <c r="G31" s="107">
        <f>E31/2</f>
        <v>17</v>
      </c>
      <c r="H31" s="107"/>
      <c r="I31" s="107"/>
      <c r="J31" s="107">
        <f>E31/2</f>
        <v>17</v>
      </c>
    </row>
    <row r="32" spans="1:10" customFormat="1" ht="25.5" customHeight="1" x14ac:dyDescent="0.2">
      <c r="A32" s="177"/>
      <c r="B32" s="179"/>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view="pageBreakPreview" topLeftCell="A10" zoomScaleNormal="100" zoomScaleSheetLayoutView="100" workbookViewId="0">
      <selection activeCell="D14" sqref="D14"/>
    </sheetView>
  </sheetViews>
  <sheetFormatPr baseColWidth="10" defaultRowHeight="12.75" x14ac:dyDescent="0.2"/>
  <cols>
    <col min="1" max="1" width="61.140625" customWidth="1"/>
    <col min="2" max="2" width="23.5703125" bestFit="1" customWidth="1"/>
    <col min="3" max="3" width="19" bestFit="1" customWidth="1"/>
    <col min="4" max="4" width="23.42578125" bestFit="1" customWidth="1"/>
    <col min="7" max="9" width="11.28515625" bestFit="1" customWidth="1"/>
    <col min="10" max="10" width="9.28515625" bestFit="1" customWidth="1"/>
    <col min="11" max="11" width="20.140625" style="142" customWidth="1"/>
    <col min="12" max="12" width="8.7109375" bestFit="1" customWidth="1"/>
    <col min="13" max="13" width="8.28515625" bestFit="1" customWidth="1"/>
  </cols>
  <sheetData>
    <row r="1" spans="1:18" ht="20.25" x14ac:dyDescent="0.2">
      <c r="A1" s="149" t="s">
        <v>128</v>
      </c>
    </row>
    <row r="2" spans="1:18" ht="20.100000000000001" customHeight="1" x14ac:dyDescent="0.2"/>
    <row r="3" spans="1:18" ht="20.100000000000001" customHeight="1" x14ac:dyDescent="0.2"/>
    <row r="4" spans="1:18" ht="20.100000000000001" customHeight="1" x14ac:dyDescent="0.25">
      <c r="A4" s="150" t="s">
        <v>82</v>
      </c>
      <c r="B4" s="151"/>
      <c r="C4" s="151"/>
      <c r="D4" s="152"/>
      <c r="E4" s="151"/>
      <c r="F4" s="151"/>
      <c r="G4" s="151"/>
    </row>
    <row r="5" spans="1:18" ht="20.100000000000001" customHeight="1" x14ac:dyDescent="0.25">
      <c r="A5" s="186" t="s">
        <v>129</v>
      </c>
      <c r="B5" s="156"/>
      <c r="C5" s="156"/>
      <c r="D5" s="156"/>
      <c r="E5" s="156"/>
      <c r="F5" s="156"/>
      <c r="G5" s="156"/>
      <c r="H5" s="157"/>
      <c r="I5" s="157"/>
      <c r="J5" s="122" t="s">
        <v>101</v>
      </c>
    </row>
    <row r="6" spans="1:18" ht="20.100000000000001" customHeight="1" x14ac:dyDescent="0.25">
      <c r="A6" s="186" t="s">
        <v>133</v>
      </c>
      <c r="B6" s="156"/>
      <c r="C6" s="156"/>
      <c r="D6" s="156"/>
      <c r="E6" s="156"/>
      <c r="F6" s="156"/>
      <c r="G6" s="156"/>
      <c r="H6" s="157"/>
      <c r="I6" s="157"/>
      <c r="J6" s="122" t="s">
        <v>132</v>
      </c>
      <c r="K6" s="158"/>
      <c r="P6" t="s">
        <v>102</v>
      </c>
      <c r="R6" t="s">
        <v>107</v>
      </c>
    </row>
    <row r="7" spans="1:18" ht="20.100000000000001" customHeight="1" x14ac:dyDescent="0.25">
      <c r="A7" s="186" t="s">
        <v>131</v>
      </c>
      <c r="B7" s="156"/>
      <c r="C7" s="156"/>
      <c r="D7" s="156"/>
      <c r="E7" s="156"/>
      <c r="F7" s="156"/>
      <c r="G7" s="156"/>
      <c r="H7" s="157"/>
      <c r="I7" s="157"/>
      <c r="J7" s="122" t="s">
        <v>130</v>
      </c>
      <c r="K7" s="158"/>
    </row>
    <row r="8" spans="1:18" ht="20.100000000000001" customHeight="1" x14ac:dyDescent="0.25">
      <c r="A8" s="186" t="s">
        <v>135</v>
      </c>
      <c r="B8" s="156"/>
      <c r="C8" s="156"/>
      <c r="D8" s="156"/>
      <c r="E8" s="156"/>
      <c r="F8" s="156"/>
      <c r="G8" s="156"/>
      <c r="H8" s="157"/>
      <c r="I8" s="157"/>
      <c r="J8" s="122" t="s">
        <v>134</v>
      </c>
    </row>
    <row r="9" spans="1:18" ht="20.100000000000001" customHeight="1" x14ac:dyDescent="0.25">
      <c r="A9" s="151"/>
      <c r="B9" s="151"/>
      <c r="C9" s="151"/>
      <c r="D9" s="152"/>
      <c r="E9" s="151"/>
      <c r="F9" s="151"/>
      <c r="G9" s="151"/>
    </row>
    <row r="10" spans="1:18" ht="20.100000000000001" customHeight="1" x14ac:dyDescent="0.25">
      <c r="A10" s="151" t="s">
        <v>87</v>
      </c>
      <c r="B10" s="151" t="s">
        <v>142</v>
      </c>
      <c r="C10" s="151"/>
      <c r="D10" s="151"/>
      <c r="E10" s="151"/>
      <c r="F10" s="151"/>
      <c r="G10" s="151"/>
    </row>
    <row r="11" spans="1:18" ht="20.100000000000001" customHeight="1" x14ac:dyDescent="0.25">
      <c r="A11" s="151" t="s">
        <v>85</v>
      </c>
      <c r="B11" s="152" t="s">
        <v>136</v>
      </c>
      <c r="C11" s="151"/>
      <c r="D11" s="151"/>
      <c r="E11" s="151"/>
      <c r="F11" s="151"/>
      <c r="G11" s="151"/>
      <c r="H11" t="s">
        <v>137</v>
      </c>
    </row>
    <row r="12" spans="1:18" ht="20.100000000000001" customHeight="1" thickBot="1" x14ac:dyDescent="0.3">
      <c r="A12" s="151" t="s">
        <v>138</v>
      </c>
      <c r="B12" s="152" t="s">
        <v>141</v>
      </c>
      <c r="C12" s="151"/>
      <c r="D12" s="151"/>
      <c r="E12" s="151"/>
      <c r="F12" s="151"/>
      <c r="G12" s="151"/>
    </row>
    <row r="13" spans="1:18" ht="20.100000000000001" customHeight="1" thickTop="1" x14ac:dyDescent="0.25">
      <c r="A13" s="151" t="s">
        <v>86</v>
      </c>
      <c r="B13" s="153" t="s">
        <v>143</v>
      </c>
      <c r="C13" s="151"/>
      <c r="D13" s="151"/>
      <c r="E13" s="151"/>
      <c r="F13" s="151"/>
      <c r="G13" s="151"/>
    </row>
    <row r="14" spans="1:18" ht="20.100000000000001" customHeight="1" x14ac:dyDescent="0.25">
      <c r="A14" s="151"/>
      <c r="B14" s="152"/>
      <c r="C14" s="151"/>
      <c r="D14" s="151"/>
      <c r="E14" s="151"/>
      <c r="F14" s="151"/>
      <c r="G14" s="151"/>
    </row>
    <row r="15" spans="1:18" ht="20.100000000000001" customHeight="1" x14ac:dyDescent="0.25">
      <c r="A15" s="151"/>
      <c r="B15" s="151"/>
      <c r="C15" s="151"/>
      <c r="D15" s="151"/>
      <c r="E15" s="151"/>
      <c r="F15" s="151"/>
      <c r="G15" s="151"/>
    </row>
    <row r="16" spans="1:18" ht="20.100000000000001" customHeight="1" x14ac:dyDescent="0.25">
      <c r="A16" s="151"/>
      <c r="B16" s="151"/>
      <c r="C16" s="151"/>
      <c r="D16" s="151"/>
      <c r="E16" s="151"/>
      <c r="F16" s="151"/>
      <c r="G16" s="151"/>
    </row>
    <row r="17" spans="1:23" ht="20.100000000000001" customHeight="1" x14ac:dyDescent="0.25">
      <c r="A17" s="151"/>
      <c r="B17" s="151"/>
      <c r="C17" s="151"/>
      <c r="D17" s="151"/>
      <c r="E17" s="151"/>
      <c r="F17" s="151"/>
      <c r="G17" s="151"/>
    </row>
    <row r="18" spans="1:23" ht="20.100000000000001" customHeight="1" x14ac:dyDescent="0.25">
      <c r="A18" s="151"/>
      <c r="B18" s="151"/>
      <c r="C18" s="151"/>
      <c r="D18" s="152"/>
      <c r="E18" s="151"/>
      <c r="F18" s="151"/>
      <c r="G18" s="151"/>
      <c r="U18" t="s">
        <v>104</v>
      </c>
    </row>
    <row r="19" spans="1:23" ht="20.100000000000001" customHeight="1" x14ac:dyDescent="0.25">
      <c r="A19" s="164"/>
      <c r="B19" s="164"/>
      <c r="C19" s="164"/>
      <c r="D19" s="164"/>
      <c r="E19" s="164"/>
      <c r="F19" s="164"/>
      <c r="G19" s="164"/>
      <c r="H19" s="165"/>
      <c r="I19" s="165" t="s">
        <v>105</v>
      </c>
      <c r="J19" s="165"/>
      <c r="K19" s="166"/>
      <c r="L19" s="165" t="s">
        <v>156</v>
      </c>
    </row>
    <row r="20" spans="1:23" ht="20.100000000000001" customHeight="1" thickBot="1" x14ac:dyDescent="0.3">
      <c r="A20" s="167"/>
      <c r="B20" s="168"/>
      <c r="C20" s="168"/>
      <c r="D20" s="169"/>
      <c r="E20" s="168"/>
      <c r="F20" s="168"/>
      <c r="G20" s="168"/>
      <c r="H20" s="170"/>
      <c r="I20" t="s">
        <v>106</v>
      </c>
      <c r="K20" s="171"/>
      <c r="L20" s="170" t="s">
        <v>157</v>
      </c>
    </row>
    <row r="21" spans="1:23" ht="20.100000000000001" customHeight="1" thickTop="1" x14ac:dyDescent="0.25">
      <c r="A21" s="168" t="s">
        <v>111</v>
      </c>
      <c r="B21" s="168"/>
      <c r="C21" s="168"/>
      <c r="D21" s="169"/>
      <c r="E21" s="168"/>
      <c r="F21" s="168"/>
      <c r="G21" s="168"/>
      <c r="H21" s="170"/>
      <c r="I21" s="159">
        <v>328</v>
      </c>
      <c r="J21" s="159"/>
      <c r="K21" s="171"/>
      <c r="L21" s="159">
        <v>486</v>
      </c>
    </row>
    <row r="22" spans="1:23" ht="20.100000000000001" customHeight="1" x14ac:dyDescent="0.25">
      <c r="A22" s="151"/>
      <c r="B22" s="151"/>
      <c r="C22" s="151"/>
      <c r="D22" s="152"/>
      <c r="E22" s="151"/>
      <c r="F22" s="151"/>
      <c r="G22" s="151"/>
    </row>
    <row r="23" spans="1:23" ht="26.25" customHeight="1" x14ac:dyDescent="0.25">
      <c r="A23" s="151" t="s">
        <v>108</v>
      </c>
      <c r="B23" s="151" t="s">
        <v>145</v>
      </c>
      <c r="C23" s="151" t="s">
        <v>146</v>
      </c>
      <c r="D23" s="151" t="s">
        <v>145</v>
      </c>
      <c r="E23" s="151" t="s">
        <v>146</v>
      </c>
      <c r="F23" s="151"/>
      <c r="G23" s="185" t="s">
        <v>144</v>
      </c>
      <c r="H23" s="185"/>
      <c r="I23" s="185"/>
      <c r="J23" s="185"/>
      <c r="K23" s="185"/>
      <c r="L23" s="185"/>
      <c r="M23" s="185"/>
      <c r="N23" s="185"/>
      <c r="O23" s="185"/>
      <c r="P23" s="185"/>
    </row>
    <row r="24" spans="1:23" ht="20.100000000000001" customHeight="1" x14ac:dyDescent="0.25">
      <c r="A24" s="151" t="s">
        <v>116</v>
      </c>
      <c r="B24" s="151" t="s">
        <v>147</v>
      </c>
      <c r="C24" s="151" t="s">
        <v>148</v>
      </c>
      <c r="D24" s="151" t="s">
        <v>147</v>
      </c>
      <c r="E24" s="151" t="s">
        <v>148</v>
      </c>
      <c r="F24" s="151"/>
      <c r="G24" s="151"/>
    </row>
    <row r="25" spans="1:23" ht="20.100000000000001" customHeight="1" x14ac:dyDescent="0.25">
      <c r="A25" s="151" t="s">
        <v>117</v>
      </c>
      <c r="B25" s="151" t="s">
        <v>114</v>
      </c>
      <c r="C25" s="151" t="s">
        <v>109</v>
      </c>
      <c r="D25" s="151" t="s">
        <v>114</v>
      </c>
      <c r="E25" s="151" t="s">
        <v>109</v>
      </c>
      <c r="F25" s="56"/>
      <c r="G25" s="184" t="s">
        <v>112</v>
      </c>
      <c r="H25" s="184"/>
      <c r="I25" s="184"/>
      <c r="J25" s="184"/>
      <c r="K25" s="172"/>
      <c r="L25" s="172"/>
    </row>
    <row r="26" spans="1:23" ht="20.100000000000001" customHeight="1" x14ac:dyDescent="0.25">
      <c r="A26" s="151" t="s">
        <v>151</v>
      </c>
      <c r="B26" s="151"/>
      <c r="C26" s="151" t="s">
        <v>150</v>
      </c>
      <c r="D26" s="151"/>
      <c r="E26" s="151" t="s">
        <v>150</v>
      </c>
      <c r="F26" s="56"/>
      <c r="G26" s="184"/>
      <c r="H26" s="184"/>
      <c r="I26" s="184"/>
      <c r="J26" s="184"/>
      <c r="K26" s="172"/>
      <c r="L26" s="172"/>
    </row>
    <row r="27" spans="1:23" ht="20.100000000000001" customHeight="1" x14ac:dyDescent="0.25">
      <c r="A27" s="151" t="s">
        <v>153</v>
      </c>
      <c r="B27" s="151" t="s">
        <v>115</v>
      </c>
      <c r="C27" s="151" t="s">
        <v>110</v>
      </c>
      <c r="D27" s="151" t="s">
        <v>115</v>
      </c>
      <c r="E27" s="151" t="s">
        <v>110</v>
      </c>
      <c r="F27" s="151"/>
      <c r="G27" s="184"/>
      <c r="H27" s="184"/>
      <c r="I27" s="184"/>
      <c r="J27" s="184"/>
      <c r="K27" s="172"/>
      <c r="L27" s="172"/>
    </row>
    <row r="28" spans="1:23" ht="20.100000000000001" customHeight="1" x14ac:dyDescent="0.25">
      <c r="A28" s="151" t="s">
        <v>154</v>
      </c>
      <c r="B28" s="151"/>
      <c r="C28" s="151" t="s">
        <v>149</v>
      </c>
      <c r="D28" s="151"/>
      <c r="E28" s="151" t="s">
        <v>149</v>
      </c>
      <c r="F28" s="151"/>
      <c r="G28" s="173"/>
      <c r="H28" s="173"/>
      <c r="I28" s="173"/>
      <c r="J28" s="173"/>
      <c r="K28" s="172"/>
      <c r="L28" s="172"/>
    </row>
    <row r="29" spans="1:23" ht="20.100000000000001" customHeight="1" thickBot="1" x14ac:dyDescent="0.3">
      <c r="A29" s="151" t="s">
        <v>155</v>
      </c>
      <c r="B29" s="151"/>
      <c r="C29" s="151" t="s">
        <v>127</v>
      </c>
      <c r="D29" s="151"/>
      <c r="E29" s="151" t="s">
        <v>127</v>
      </c>
      <c r="F29" s="151"/>
      <c r="G29" s="173"/>
      <c r="H29" s="173"/>
      <c r="I29" s="173"/>
      <c r="J29" s="173"/>
      <c r="K29" s="172"/>
      <c r="L29" s="172"/>
    </row>
    <row r="30" spans="1:23" ht="20.100000000000001" customHeight="1" thickTop="1" x14ac:dyDescent="0.25">
      <c r="A30" s="150"/>
      <c r="B30" s="151"/>
      <c r="C30" s="160" t="s">
        <v>152</v>
      </c>
      <c r="D30" s="151"/>
      <c r="E30" s="160" t="s">
        <v>152</v>
      </c>
      <c r="F30" s="151"/>
      <c r="G30" s="151"/>
      <c r="H30">
        <v>1376</v>
      </c>
    </row>
    <row r="31" spans="1:23" ht="20.100000000000001" customHeight="1" x14ac:dyDescent="0.25">
      <c r="A31" s="151"/>
      <c r="B31" s="151"/>
      <c r="C31" s="154"/>
      <c r="D31" s="152"/>
      <c r="E31" s="154"/>
      <c r="F31" s="154"/>
      <c r="G31" s="151"/>
    </row>
    <row r="32" spans="1:23" ht="18" x14ac:dyDescent="0.25">
      <c r="A32" s="151" t="s">
        <v>118</v>
      </c>
      <c r="B32" s="151"/>
      <c r="C32" s="151"/>
      <c r="D32" s="151"/>
      <c r="E32" s="155"/>
      <c r="F32" s="155"/>
      <c r="G32" s="151"/>
      <c r="N32" s="151"/>
      <c r="O32" s="151"/>
      <c r="P32" s="151"/>
      <c r="Q32" s="151"/>
      <c r="R32" s="151"/>
      <c r="S32" s="151"/>
      <c r="T32" s="151"/>
      <c r="U32" s="151" t="s">
        <v>113</v>
      </c>
      <c r="V32" s="151"/>
      <c r="W32" s="151" t="s">
        <v>99</v>
      </c>
    </row>
    <row r="33" spans="1:26" ht="20.100000000000001" customHeight="1" x14ac:dyDescent="0.25">
      <c r="A33" s="151" t="s">
        <v>119</v>
      </c>
      <c r="B33" s="151"/>
      <c r="C33" s="151"/>
      <c r="D33" s="151"/>
      <c r="E33" s="154"/>
      <c r="F33" s="154"/>
      <c r="G33" s="151"/>
      <c r="N33" s="151"/>
      <c r="O33" s="151"/>
      <c r="P33" s="151"/>
      <c r="Q33" s="151"/>
      <c r="R33" s="151"/>
      <c r="S33" s="151"/>
      <c r="T33" s="151"/>
      <c r="U33" s="151"/>
      <c r="V33" s="151"/>
      <c r="W33" s="151" t="s">
        <v>103</v>
      </c>
      <c r="Z33" s="151" t="s">
        <v>100</v>
      </c>
    </row>
    <row r="34" spans="1:26" ht="20.100000000000001" customHeight="1" x14ac:dyDescent="0.25">
      <c r="A34" s="151"/>
      <c r="B34" s="151"/>
      <c r="C34" s="151"/>
      <c r="D34" s="151"/>
      <c r="E34" s="151"/>
      <c r="F34" s="151"/>
      <c r="G34" s="151"/>
      <c r="N34" s="151"/>
      <c r="O34" s="151"/>
      <c r="P34" s="151"/>
      <c r="Q34" s="151"/>
      <c r="R34" s="151"/>
    </row>
    <row r="35" spans="1:26" ht="20.100000000000001" customHeight="1" x14ac:dyDescent="0.25">
      <c r="A35" s="151" t="s">
        <v>120</v>
      </c>
      <c r="B35" s="151"/>
      <c r="C35" s="151" t="s">
        <v>121</v>
      </c>
      <c r="D35" s="151" t="s">
        <v>122</v>
      </c>
      <c r="E35" s="151"/>
      <c r="F35" s="151"/>
      <c r="G35" t="s">
        <v>125</v>
      </c>
      <c r="M35" t="s">
        <v>126</v>
      </c>
    </row>
    <row r="36" spans="1:26" ht="20.100000000000001" customHeight="1" x14ac:dyDescent="0.25">
      <c r="A36" s="151"/>
      <c r="B36" s="151"/>
      <c r="C36" s="151"/>
      <c r="D36" s="151"/>
      <c r="E36" s="151"/>
      <c r="F36" s="151"/>
      <c r="G36" s="151"/>
    </row>
    <row r="37" spans="1:26" ht="20.100000000000001" customHeight="1" x14ac:dyDescent="0.25">
      <c r="A37" s="151" t="s">
        <v>123</v>
      </c>
      <c r="B37" s="151" t="s">
        <v>124</v>
      </c>
      <c r="C37" s="151"/>
      <c r="D37" s="151"/>
      <c r="E37" s="151"/>
      <c r="F37" s="151"/>
      <c r="G37" s="151"/>
    </row>
    <row r="38" spans="1:26" ht="20.100000000000001" customHeight="1" x14ac:dyDescent="0.25">
      <c r="A38" s="151"/>
      <c r="B38" s="151"/>
      <c r="C38" s="151"/>
      <c r="D38" s="151"/>
      <c r="E38" s="151"/>
      <c r="F38" s="151"/>
      <c r="G38" s="151"/>
    </row>
    <row r="39" spans="1:26" ht="20.100000000000001" customHeight="1" x14ac:dyDescent="0.25">
      <c r="A39" s="151"/>
      <c r="B39" s="151"/>
      <c r="C39" s="151"/>
      <c r="D39" s="152"/>
      <c r="E39" s="151"/>
      <c r="F39" s="151"/>
      <c r="G39" s="151"/>
    </row>
    <row r="40" spans="1:26" x14ac:dyDescent="0.2">
      <c r="D40" s="122"/>
    </row>
    <row r="41" spans="1:26" x14ac:dyDescent="0.2">
      <c r="D41" s="122"/>
    </row>
    <row r="42" spans="1:26" ht="20.25" x14ac:dyDescent="0.2">
      <c r="A42" s="111" t="s">
        <v>98</v>
      </c>
    </row>
    <row r="44" spans="1:26" ht="38.25" x14ac:dyDescent="0.2">
      <c r="A44" s="53" t="s">
        <v>1</v>
      </c>
      <c r="B44" s="19"/>
      <c r="C44" s="37"/>
      <c r="D44" s="31"/>
      <c r="E44" s="123"/>
      <c r="F44" s="123"/>
      <c r="G44" s="13" t="s">
        <v>22</v>
      </c>
      <c r="H44" s="14" t="s">
        <v>36</v>
      </c>
      <c r="I44" s="14" t="s">
        <v>8</v>
      </c>
      <c r="J44" s="13" t="s">
        <v>9</v>
      </c>
    </row>
    <row r="45" spans="1:26" x14ac:dyDescent="0.2">
      <c r="A45" s="7"/>
      <c r="B45" s="20"/>
      <c r="C45" s="21"/>
      <c r="D45" s="29"/>
      <c r="E45" s="38"/>
      <c r="F45" s="38"/>
      <c r="G45" s="3"/>
      <c r="H45" s="11"/>
      <c r="I45" s="11"/>
      <c r="J45" s="3"/>
    </row>
    <row r="46" spans="1:26" x14ac:dyDescent="0.2">
      <c r="A46" s="7"/>
      <c r="B46" s="20"/>
      <c r="C46" s="21"/>
      <c r="D46" s="29"/>
      <c r="E46" s="38"/>
      <c r="F46" s="38"/>
      <c r="G46" s="3" t="s">
        <v>10</v>
      </c>
      <c r="H46" s="3" t="s">
        <v>11</v>
      </c>
      <c r="I46" s="3" t="s">
        <v>12</v>
      </c>
      <c r="J46" s="3" t="s">
        <v>57</v>
      </c>
    </row>
    <row r="47" spans="1:26" x14ac:dyDescent="0.2">
      <c r="A47" s="7"/>
      <c r="B47" s="20"/>
      <c r="C47" s="21"/>
      <c r="D47" s="29"/>
      <c r="E47" s="38"/>
      <c r="F47" s="38"/>
      <c r="G47" s="3"/>
      <c r="H47" s="3"/>
      <c r="I47" s="3"/>
      <c r="J47" s="4"/>
    </row>
    <row r="48" spans="1:26" x14ac:dyDescent="0.2">
      <c r="A48" s="8"/>
      <c r="B48" s="21" t="s">
        <v>3</v>
      </c>
      <c r="C48" s="21"/>
      <c r="D48" s="29" t="s">
        <v>18</v>
      </c>
      <c r="E48" s="38"/>
      <c r="F48" s="38"/>
      <c r="G48" s="5">
        <v>157</v>
      </c>
      <c r="H48" s="5">
        <v>111</v>
      </c>
      <c r="I48" s="5">
        <v>101</v>
      </c>
      <c r="J48" s="5">
        <v>48.5</v>
      </c>
    </row>
    <row r="49" spans="1:12" x14ac:dyDescent="0.2">
      <c r="A49" s="9"/>
      <c r="B49" s="20" t="s">
        <v>26</v>
      </c>
      <c r="C49" s="20" t="s">
        <v>7</v>
      </c>
      <c r="D49" s="29" t="s">
        <v>26</v>
      </c>
      <c r="E49" s="38"/>
      <c r="F49" s="38"/>
      <c r="G49" s="5"/>
      <c r="H49" s="5"/>
      <c r="I49" s="5"/>
      <c r="J49" s="5"/>
    </row>
    <row r="50" spans="1:12" x14ac:dyDescent="0.2">
      <c r="A50" s="180" t="s">
        <v>74</v>
      </c>
      <c r="B50" s="137">
        <v>42.5</v>
      </c>
      <c r="C50" s="48" t="s">
        <v>4</v>
      </c>
      <c r="D50" s="137">
        <f>B50</f>
        <v>42.5</v>
      </c>
      <c r="E50" s="123"/>
      <c r="F50" s="123"/>
      <c r="G50" s="143">
        <v>25.5</v>
      </c>
      <c r="H50" s="143"/>
      <c r="I50" s="143"/>
      <c r="J50" s="143">
        <v>17</v>
      </c>
    </row>
    <row r="51" spans="1:12" x14ac:dyDescent="0.2">
      <c r="A51" s="181"/>
      <c r="B51" s="49" t="s">
        <v>80</v>
      </c>
      <c r="C51" s="49"/>
      <c r="D51" s="32"/>
      <c r="E51" s="124"/>
      <c r="F51" s="124"/>
      <c r="G51" s="117"/>
      <c r="H51" s="117"/>
      <c r="I51" s="117"/>
      <c r="J51" s="117"/>
    </row>
    <row r="52" spans="1:12" x14ac:dyDescent="0.2">
      <c r="A52" s="147" t="s">
        <v>81</v>
      </c>
      <c r="B52" s="138">
        <v>22</v>
      </c>
      <c r="C52" s="51" t="s">
        <v>4</v>
      </c>
      <c r="D52" s="140">
        <f>B52</f>
        <v>22</v>
      </c>
      <c r="E52" s="38"/>
      <c r="F52" s="38"/>
      <c r="G52" s="144">
        <v>16</v>
      </c>
      <c r="H52" s="144"/>
      <c r="I52" s="144">
        <v>7</v>
      </c>
      <c r="J52" s="144"/>
    </row>
    <row r="53" spans="1:12" ht="25.5" x14ac:dyDescent="0.2">
      <c r="A53" s="89" t="s">
        <v>73</v>
      </c>
      <c r="B53" s="50">
        <v>8.5</v>
      </c>
      <c r="C53" s="50" t="s">
        <v>4</v>
      </c>
      <c r="D53" s="33">
        <f>B53</f>
        <v>8.5</v>
      </c>
      <c r="E53" s="119"/>
      <c r="F53" s="119"/>
      <c r="G53" s="115">
        <v>8.5</v>
      </c>
      <c r="H53" s="115"/>
      <c r="I53" s="115"/>
      <c r="J53" s="115"/>
    </row>
    <row r="54" spans="1:12" ht="25.5" x14ac:dyDescent="0.2">
      <c r="A54" s="88" t="s">
        <v>68</v>
      </c>
      <c r="B54" s="139">
        <v>62</v>
      </c>
      <c r="C54" s="50" t="s">
        <v>4</v>
      </c>
      <c r="D54" s="135">
        <f>B54</f>
        <v>62</v>
      </c>
      <c r="E54" s="119"/>
      <c r="F54" s="119"/>
      <c r="G54" s="116">
        <v>62</v>
      </c>
      <c r="H54" s="116"/>
      <c r="I54" s="116">
        <f>TOTAL!K16/2</f>
        <v>0</v>
      </c>
      <c r="J54" s="115"/>
    </row>
    <row r="55" spans="1:12" ht="25.5" x14ac:dyDescent="0.2">
      <c r="A55" s="89" t="s">
        <v>94</v>
      </c>
      <c r="B55" s="139">
        <v>42.5</v>
      </c>
      <c r="C55" s="50" t="s">
        <v>4</v>
      </c>
      <c r="D55" s="33">
        <f>B55</f>
        <v>42.5</v>
      </c>
      <c r="E55" s="119"/>
      <c r="F55" s="119"/>
      <c r="G55" s="145">
        <v>43</v>
      </c>
      <c r="H55" s="115"/>
      <c r="I55" s="115"/>
      <c r="J55" s="115"/>
    </row>
    <row r="56" spans="1:12" x14ac:dyDescent="0.2">
      <c r="A56" s="174" t="s">
        <v>139</v>
      </c>
      <c r="B56" s="139">
        <v>30</v>
      </c>
      <c r="C56" s="50"/>
      <c r="D56" s="33">
        <f>B56</f>
        <v>30</v>
      </c>
      <c r="E56" s="119"/>
      <c r="F56" s="119"/>
      <c r="G56" s="145">
        <v>30</v>
      </c>
      <c r="H56" s="115"/>
      <c r="I56" s="115"/>
      <c r="J56" s="115"/>
    </row>
    <row r="57" spans="1:12" ht="25.5" x14ac:dyDescent="0.2">
      <c r="A57" s="174" t="s">
        <v>140</v>
      </c>
      <c r="B57" s="139">
        <v>100</v>
      </c>
      <c r="C57" s="50"/>
      <c r="D57" s="33">
        <f>B57</f>
        <v>100</v>
      </c>
      <c r="E57" s="119"/>
      <c r="F57" s="119"/>
      <c r="G57" s="145">
        <v>100</v>
      </c>
      <c r="H57" s="115"/>
      <c r="I57" s="115"/>
      <c r="J57" s="115"/>
    </row>
    <row r="58" spans="1:12" ht="38.25" x14ac:dyDescent="0.2">
      <c r="A58" s="17" t="s">
        <v>71</v>
      </c>
      <c r="B58" s="135">
        <v>1</v>
      </c>
      <c r="C58" s="50" t="s">
        <v>5</v>
      </c>
      <c r="D58" s="135">
        <f>B58*$G82</f>
        <v>573</v>
      </c>
      <c r="E58" s="119"/>
      <c r="F58" s="119"/>
      <c r="G58" s="119">
        <f>D58</f>
        <v>573</v>
      </c>
      <c r="H58" s="115"/>
      <c r="I58" s="119"/>
      <c r="J58" s="115"/>
      <c r="K58" s="161" t="s">
        <v>95</v>
      </c>
      <c r="L58" s="162">
        <v>0.9</v>
      </c>
    </row>
    <row r="59" spans="1:12" x14ac:dyDescent="0.2">
      <c r="A59" s="41" t="s">
        <v>0</v>
      </c>
      <c r="B59" s="120"/>
      <c r="C59" s="120"/>
      <c r="D59" s="120"/>
      <c r="E59" s="125"/>
      <c r="F59" s="125"/>
      <c r="G59" s="144"/>
      <c r="H59" s="144"/>
      <c r="I59" s="144"/>
      <c r="J59" s="144"/>
      <c r="K59" s="163"/>
      <c r="L59" s="162"/>
    </row>
    <row r="60" spans="1:12" x14ac:dyDescent="0.2">
      <c r="A60" s="41" t="s">
        <v>60</v>
      </c>
      <c r="B60" s="120"/>
      <c r="C60" s="120"/>
      <c r="D60" s="120"/>
      <c r="E60" s="125"/>
      <c r="F60" s="125"/>
      <c r="G60" s="144"/>
      <c r="H60" s="144"/>
      <c r="I60" s="144"/>
      <c r="J60" s="144"/>
      <c r="K60" s="163"/>
      <c r="L60" s="162"/>
    </row>
    <row r="61" spans="1:12" ht="25.5" x14ac:dyDescent="0.2">
      <c r="A61" s="41" t="s">
        <v>61</v>
      </c>
      <c r="B61" s="120"/>
      <c r="C61" s="120"/>
      <c r="D61" s="120"/>
      <c r="E61" s="125"/>
      <c r="F61" s="125"/>
      <c r="G61" s="144"/>
      <c r="H61" s="144"/>
      <c r="I61" s="144"/>
      <c r="J61" s="144"/>
      <c r="K61" s="163"/>
      <c r="L61" s="162"/>
    </row>
    <row r="62" spans="1:12" x14ac:dyDescent="0.2">
      <c r="A62" s="41" t="s">
        <v>72</v>
      </c>
      <c r="B62" s="120"/>
      <c r="C62" s="120"/>
      <c r="D62" s="120"/>
      <c r="E62" s="125"/>
      <c r="F62" s="125"/>
      <c r="G62" s="144"/>
      <c r="H62" s="144"/>
      <c r="I62" s="144"/>
      <c r="J62" s="144"/>
      <c r="K62" s="163"/>
      <c r="L62" s="162"/>
    </row>
    <row r="63" spans="1:12" x14ac:dyDescent="0.2">
      <c r="A63" s="42" t="s">
        <v>62</v>
      </c>
      <c r="B63" s="120"/>
      <c r="C63" s="120"/>
      <c r="D63" s="120"/>
      <c r="E63" s="125"/>
      <c r="F63" s="125"/>
      <c r="G63" s="144"/>
      <c r="H63" s="144"/>
      <c r="I63" s="144"/>
      <c r="J63" s="144"/>
      <c r="K63" s="163"/>
      <c r="L63" s="162"/>
    </row>
    <row r="64" spans="1:12" x14ac:dyDescent="0.2">
      <c r="A64" s="41" t="s">
        <v>63</v>
      </c>
      <c r="B64" s="121"/>
      <c r="C64" s="121"/>
      <c r="D64" s="121"/>
      <c r="E64" s="126"/>
      <c r="F64" s="126"/>
      <c r="G64" s="117"/>
      <c r="H64" s="117"/>
      <c r="I64" s="117"/>
      <c r="J64" s="117"/>
      <c r="K64" s="163"/>
      <c r="L64" s="162"/>
    </row>
    <row r="65" spans="1:13" x14ac:dyDescent="0.2">
      <c r="A65" s="112" t="s">
        <v>65</v>
      </c>
      <c r="B65" s="29">
        <v>15</v>
      </c>
      <c r="C65" s="51" t="s">
        <v>4</v>
      </c>
      <c r="D65" s="33">
        <f>B65</f>
        <v>15</v>
      </c>
      <c r="E65" s="38"/>
      <c r="F65" s="38"/>
      <c r="G65" s="38">
        <v>15</v>
      </c>
      <c r="H65" s="129"/>
      <c r="I65" s="119"/>
      <c r="J65" s="144"/>
      <c r="K65" s="163"/>
      <c r="L65" s="162"/>
    </row>
    <row r="66" spans="1:13" x14ac:dyDescent="0.2">
      <c r="A66" s="113"/>
      <c r="B66" s="32" t="s">
        <v>66</v>
      </c>
      <c r="C66" s="49"/>
      <c r="D66" s="32"/>
      <c r="E66" s="124"/>
      <c r="F66" s="124"/>
      <c r="G66" s="124"/>
      <c r="H66" s="130"/>
      <c r="I66" s="124"/>
      <c r="J66" s="117"/>
      <c r="K66" s="163"/>
      <c r="L66" s="162"/>
    </row>
    <row r="67" spans="1:13" ht="25.5" x14ac:dyDescent="0.2">
      <c r="A67" s="39" t="s">
        <v>67</v>
      </c>
      <c r="B67" s="136">
        <v>1</v>
      </c>
      <c r="C67" s="52" t="s">
        <v>5</v>
      </c>
      <c r="D67" s="136">
        <f>B67*$G82</f>
        <v>573</v>
      </c>
      <c r="E67" s="127"/>
      <c r="F67" s="127"/>
      <c r="G67" s="127"/>
      <c r="H67" s="131">
        <v>573</v>
      </c>
      <c r="I67" s="127"/>
      <c r="J67" s="146"/>
      <c r="K67" s="161" t="s">
        <v>96</v>
      </c>
      <c r="L67" s="162">
        <v>1.6</v>
      </c>
    </row>
    <row r="68" spans="1:13" ht="25.5" x14ac:dyDescent="0.2">
      <c r="A68" s="40" t="s">
        <v>29</v>
      </c>
      <c r="B68" s="136">
        <v>2</v>
      </c>
      <c r="C68" s="52" t="s">
        <v>5</v>
      </c>
      <c r="D68" s="34">
        <f>B68*$G82</f>
        <v>1146</v>
      </c>
      <c r="E68" s="127"/>
      <c r="F68" s="127"/>
      <c r="G68" s="127">
        <v>573</v>
      </c>
      <c r="H68" s="131"/>
      <c r="I68" s="127">
        <v>573</v>
      </c>
      <c r="J68" s="146"/>
      <c r="K68" s="163" t="s">
        <v>97</v>
      </c>
      <c r="L68" s="161">
        <v>3.4</v>
      </c>
    </row>
    <row r="69" spans="1:13" ht="25.5" x14ac:dyDescent="0.2">
      <c r="A69" s="40" t="s">
        <v>2</v>
      </c>
      <c r="B69" s="136">
        <v>0.25</v>
      </c>
      <c r="C69" s="52" t="s">
        <v>5</v>
      </c>
      <c r="D69" s="34">
        <f>B69*$G82</f>
        <v>143.25</v>
      </c>
      <c r="E69" s="127"/>
      <c r="F69" s="127"/>
      <c r="G69" s="127">
        <v>72</v>
      </c>
      <c r="H69" s="131"/>
      <c r="I69" s="127">
        <v>71</v>
      </c>
      <c r="J69" s="146"/>
    </row>
    <row r="70" spans="1:13" ht="25.5" x14ac:dyDescent="0.2">
      <c r="A70" s="40" t="s">
        <v>30</v>
      </c>
      <c r="B70" s="34">
        <v>0.5</v>
      </c>
      <c r="C70" s="52" t="s">
        <v>5</v>
      </c>
      <c r="D70" s="34">
        <f>B70*$G82</f>
        <v>286.5</v>
      </c>
      <c r="E70" s="127"/>
      <c r="F70" s="127"/>
      <c r="G70" s="127">
        <v>96</v>
      </c>
      <c r="H70" s="131"/>
      <c r="I70" s="127">
        <v>190</v>
      </c>
      <c r="J70" s="146"/>
    </row>
    <row r="71" spans="1:13" x14ac:dyDescent="0.2">
      <c r="A71" s="176" t="s">
        <v>64</v>
      </c>
      <c r="B71" s="50">
        <v>34</v>
      </c>
      <c r="C71" s="50" t="s">
        <v>4</v>
      </c>
      <c r="D71" s="33">
        <f>B71</f>
        <v>34</v>
      </c>
      <c r="E71" s="119"/>
      <c r="F71" s="119"/>
      <c r="G71" s="132">
        <v>17</v>
      </c>
      <c r="H71" s="132"/>
      <c r="I71" s="119"/>
      <c r="J71" s="115">
        <v>17</v>
      </c>
      <c r="K71" s="142" t="s">
        <v>92</v>
      </c>
      <c r="L71" t="s">
        <v>88</v>
      </c>
      <c r="M71" t="s">
        <v>90</v>
      </c>
    </row>
    <row r="72" spans="1:13" x14ac:dyDescent="0.2">
      <c r="A72" s="177"/>
      <c r="B72" s="35" t="s">
        <v>24</v>
      </c>
      <c r="C72" s="86"/>
      <c r="D72" s="35"/>
      <c r="E72" s="128"/>
      <c r="F72" s="128"/>
      <c r="G72" s="128"/>
      <c r="H72" s="133"/>
      <c r="I72" s="128"/>
      <c r="J72" s="148"/>
      <c r="K72" s="142" t="s">
        <v>93</v>
      </c>
      <c r="L72" t="s">
        <v>89</v>
      </c>
      <c r="M72" t="s">
        <v>91</v>
      </c>
    </row>
    <row r="73" spans="1:13" x14ac:dyDescent="0.2">
      <c r="B73" s="24"/>
      <c r="C73" s="24"/>
      <c r="E73" s="122"/>
      <c r="F73" s="122"/>
      <c r="G73" s="134">
        <f>ROUND(SUM(G50:G72),0.5)</f>
        <v>1631</v>
      </c>
      <c r="H73" s="134">
        <f>ROUND(SUM(H50:H72),0.5)</f>
        <v>573</v>
      </c>
      <c r="I73" s="134">
        <f>ROUND(SUM(I50:I72),0.5)</f>
        <v>841</v>
      </c>
      <c r="J73" s="110">
        <f>ROUND(SUM(J50:J72),0.5)</f>
        <v>34</v>
      </c>
      <c r="K73" s="141">
        <f>SUM(G73:J73)</f>
        <v>3079</v>
      </c>
      <c r="L73" s="28">
        <v>1641</v>
      </c>
      <c r="M73" s="141">
        <f>K73-L73</f>
        <v>1438</v>
      </c>
    </row>
    <row r="74" spans="1:13" x14ac:dyDescent="0.2">
      <c r="B74" s="24"/>
      <c r="C74" s="24"/>
      <c r="E74" s="122"/>
      <c r="F74" s="122"/>
      <c r="G74" s="23">
        <f>G73*G48</f>
        <v>256067</v>
      </c>
      <c r="H74" s="23">
        <f>H73*H48</f>
        <v>63603</v>
      </c>
      <c r="I74" s="23">
        <f>I73*I48</f>
        <v>84941</v>
      </c>
      <c r="J74" s="23">
        <f>J73*J48</f>
        <v>1649</v>
      </c>
      <c r="K74" s="24"/>
    </row>
    <row r="75" spans="1:13" x14ac:dyDescent="0.2">
      <c r="B75" s="24"/>
      <c r="C75" s="24"/>
      <c r="E75" s="122"/>
      <c r="F75" s="122"/>
    </row>
    <row r="76" spans="1:13" x14ac:dyDescent="0.2">
      <c r="B76" s="24"/>
      <c r="C76" s="24"/>
      <c r="E76" s="122"/>
      <c r="F76" s="122"/>
    </row>
    <row r="77" spans="1:13" x14ac:dyDescent="0.2">
      <c r="B77" s="24"/>
      <c r="C77" s="24"/>
      <c r="E77" s="122"/>
      <c r="F77" s="122"/>
    </row>
    <row r="78" spans="1:13" x14ac:dyDescent="0.2">
      <c r="B78" s="24"/>
      <c r="C78" s="24"/>
      <c r="E78" s="122"/>
      <c r="F78" s="122"/>
    </row>
    <row r="79" spans="1:13" ht="25.5" x14ac:dyDescent="0.2">
      <c r="B79" s="94" t="s">
        <v>53</v>
      </c>
      <c r="C79" s="102"/>
      <c r="D79" s="95" t="s">
        <v>54</v>
      </c>
      <c r="E79" s="96" t="s">
        <v>55</v>
      </c>
      <c r="F79" s="96"/>
      <c r="G79" s="97" t="s">
        <v>56</v>
      </c>
    </row>
    <row r="80" spans="1:13" x14ac:dyDescent="0.2">
      <c r="B80" s="98" t="s">
        <v>84</v>
      </c>
      <c r="C80" s="98"/>
      <c r="D80" s="98">
        <v>479</v>
      </c>
      <c r="E80" s="100">
        <v>0.88</v>
      </c>
      <c r="F80" s="100"/>
      <c r="G80" s="101">
        <f>ROUND(D80*E80,0)</f>
        <v>422</v>
      </c>
    </row>
    <row r="81" spans="1:7" ht="13.5" thickBot="1" x14ac:dyDescent="0.25">
      <c r="B81" s="81" t="s">
        <v>83</v>
      </c>
      <c r="C81" s="81"/>
      <c r="D81" s="81">
        <v>151</v>
      </c>
      <c r="E81" s="83">
        <v>1</v>
      </c>
      <c r="F81" s="175"/>
      <c r="G81" s="80">
        <f>ROUND(D81*E81,0)</f>
        <v>151</v>
      </c>
    </row>
    <row r="82" spans="1:7" ht="13.5" thickTop="1" x14ac:dyDescent="0.2">
      <c r="D82" s="75">
        <f>SUM(D80:D81)</f>
        <v>630</v>
      </c>
      <c r="E82" s="22"/>
      <c r="F82" s="22"/>
      <c r="G82" s="85">
        <f>SUM(G80:G81)</f>
        <v>573</v>
      </c>
    </row>
    <row r="83" spans="1:7" x14ac:dyDescent="0.2">
      <c r="D83" s="75"/>
      <c r="E83" s="22"/>
      <c r="F83" s="22"/>
      <c r="G83" s="75"/>
    </row>
    <row r="84" spans="1:7" x14ac:dyDescent="0.2">
      <c r="D84" s="75"/>
      <c r="E84" s="22"/>
      <c r="F84" s="22"/>
      <c r="G84" s="75"/>
    </row>
    <row r="85" spans="1:7" x14ac:dyDescent="0.2">
      <c r="E85" s="122"/>
      <c r="F85" s="122"/>
    </row>
    <row r="86" spans="1:7" x14ac:dyDescent="0.2">
      <c r="A86" s="28" t="s">
        <v>25</v>
      </c>
      <c r="C86" s="2" t="s">
        <v>33</v>
      </c>
      <c r="D86" s="57">
        <v>0.02</v>
      </c>
      <c r="E86" s="122"/>
      <c r="F86" s="122"/>
    </row>
    <row r="87" spans="1:7" x14ac:dyDescent="0.2">
      <c r="A87" t="s">
        <v>13</v>
      </c>
      <c r="C87" s="2"/>
      <c r="D87" s="22"/>
      <c r="E87" s="122"/>
      <c r="F87" s="122"/>
    </row>
    <row r="88" spans="1:7" x14ac:dyDescent="0.2">
      <c r="A88" t="s">
        <v>75</v>
      </c>
      <c r="C88" s="2"/>
      <c r="D88" s="22"/>
      <c r="E88" s="122"/>
      <c r="F88" s="122"/>
    </row>
    <row r="89" spans="1:7" x14ac:dyDescent="0.2">
      <c r="A89" s="56" t="s">
        <v>32</v>
      </c>
      <c r="C89" s="2"/>
      <c r="D89" s="22"/>
      <c r="E89" s="122"/>
      <c r="F89" s="122"/>
    </row>
    <row r="91" spans="1:7" x14ac:dyDescent="0.2">
      <c r="A91" s="59" t="s">
        <v>34</v>
      </c>
      <c r="B91" s="60"/>
      <c r="C91" s="58" t="s">
        <v>10</v>
      </c>
      <c r="D91" s="65">
        <f>G74</f>
        <v>256067</v>
      </c>
    </row>
    <row r="92" spans="1:7" x14ac:dyDescent="0.2">
      <c r="A92" s="59" t="s">
        <v>37</v>
      </c>
      <c r="B92" s="60"/>
      <c r="C92" s="58" t="s">
        <v>11</v>
      </c>
      <c r="D92" s="65">
        <f>H74</f>
        <v>63603</v>
      </c>
    </row>
    <row r="93" spans="1:7" x14ac:dyDescent="0.2">
      <c r="A93" s="59" t="s">
        <v>35</v>
      </c>
      <c r="B93" s="60"/>
      <c r="C93" s="58" t="s">
        <v>12</v>
      </c>
      <c r="D93" s="65">
        <f>I74</f>
        <v>84941</v>
      </c>
    </row>
    <row r="94" spans="1:7" x14ac:dyDescent="0.2">
      <c r="A94" s="59" t="s">
        <v>9</v>
      </c>
      <c r="B94" s="60"/>
      <c r="C94" s="58" t="s">
        <v>57</v>
      </c>
      <c r="D94" s="65">
        <f>J74</f>
        <v>1649</v>
      </c>
    </row>
    <row r="95" spans="1:7" x14ac:dyDescent="0.2">
      <c r="A95" s="56" t="s">
        <v>38</v>
      </c>
      <c r="B95" s="56"/>
      <c r="C95" s="62"/>
      <c r="D95" s="66">
        <f>SUM(D91:D94)</f>
        <v>406260</v>
      </c>
    </row>
    <row r="96" spans="1:7" x14ac:dyDescent="0.2">
      <c r="A96" s="56" t="s">
        <v>39</v>
      </c>
      <c r="B96" s="56"/>
      <c r="C96" s="63">
        <v>0.15</v>
      </c>
      <c r="D96" s="67">
        <f>ROUND((D95*C96)*20,0)/20</f>
        <v>60939</v>
      </c>
    </row>
    <row r="97" spans="1:4" x14ac:dyDescent="0.2">
      <c r="A97" s="56" t="s">
        <v>40</v>
      </c>
      <c r="B97" s="56"/>
      <c r="C97" s="62"/>
      <c r="D97" s="68">
        <f>D95-D96</f>
        <v>345321</v>
      </c>
    </row>
    <row r="98" spans="1:4" x14ac:dyDescent="0.2">
      <c r="A98" s="56" t="s">
        <v>41</v>
      </c>
      <c r="B98" s="56"/>
      <c r="C98" s="63">
        <v>0.02</v>
      </c>
      <c r="D98" s="68">
        <f>ROUND((D97*C98)*20,0)/20</f>
        <v>6906.4</v>
      </c>
    </row>
    <row r="99" spans="1:4" x14ac:dyDescent="0.2">
      <c r="A99" s="56" t="s">
        <v>42</v>
      </c>
      <c r="B99" s="56"/>
      <c r="C99" s="62"/>
      <c r="D99" s="66">
        <f>SUM(D97:D98)</f>
        <v>352227.4</v>
      </c>
    </row>
    <row r="100" spans="1:4" x14ac:dyDescent="0.2">
      <c r="A100" s="56" t="s">
        <v>43</v>
      </c>
      <c r="B100" s="56"/>
      <c r="C100" s="64">
        <v>7.6999999999999999E-2</v>
      </c>
      <c r="D100" s="67">
        <f>ROUND((D99*C100)*20,0)/20</f>
        <v>27121.5</v>
      </c>
    </row>
    <row r="101" spans="1:4" x14ac:dyDescent="0.2">
      <c r="A101" s="28" t="s">
        <v>44</v>
      </c>
      <c r="B101" s="56"/>
      <c r="C101" s="62"/>
      <c r="D101" s="69">
        <f>SUM(D99:D100)</f>
        <v>379348.9</v>
      </c>
    </row>
  </sheetData>
  <mergeCells count="4">
    <mergeCell ref="A50:A51"/>
    <mergeCell ref="A71:A72"/>
    <mergeCell ref="G25:J27"/>
    <mergeCell ref="G23:P23"/>
  </mergeCells>
  <pageMargins left="0.7" right="0.7" top="0.78740157499999996" bottom="0.78740157499999996" header="0.3" footer="0.3"/>
  <pageSetup paperSize="8" scale="66" orientation="landscape" r:id="rId1"/>
  <headerFooter>
    <oddHeader>&amp;L&amp;"Arial,Fett"&amp;11N03, 090069, EP Rheinfelden-Frick&amp;R&amp;"Arial,Fett"&amp;11IG EP RF-BB</oddHeader>
    <oddFooter>&amp;L&amp;9Verfasser: AeBo, Basel
&amp;F&amp;RSeite &amp;P von &amp;N</oddFooter>
  </headerFooter>
  <rowBreaks count="2" manualBreakCount="2">
    <brk id="39" max="17" man="1"/>
    <brk id="76" max="17" man="1"/>
  </rowBreaks>
  <colBreaks count="1" manualBreakCount="1">
    <brk id="19" max="9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80" t="s">
        <v>74</v>
      </c>
      <c r="B12" s="31">
        <v>34</v>
      </c>
      <c r="C12" s="48" t="s">
        <v>4</v>
      </c>
      <c r="D12" s="31">
        <f>B12</f>
        <v>34</v>
      </c>
      <c r="E12" s="38"/>
      <c r="F12" s="43">
        <f>D12/4</f>
        <v>8.5</v>
      </c>
      <c r="G12" s="43"/>
      <c r="H12" s="43"/>
      <c r="I12" s="43">
        <f>D12/4*3</f>
        <v>25.5</v>
      </c>
    </row>
    <row r="13" spans="1:9" ht="25.5" x14ac:dyDescent="0.2">
      <c r="A13" s="181"/>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76" t="s">
        <v>64</v>
      </c>
      <c r="B30" s="50">
        <v>34</v>
      </c>
      <c r="C30" s="50" t="s">
        <v>4</v>
      </c>
      <c r="D30" s="33">
        <f>B30</f>
        <v>34</v>
      </c>
      <c r="E30" s="38"/>
      <c r="F30" s="45">
        <f>D30/2</f>
        <v>17</v>
      </c>
      <c r="G30" s="45"/>
      <c r="H30" s="45"/>
      <c r="I30" s="45">
        <f>D30/2</f>
        <v>17</v>
      </c>
    </row>
    <row r="31" spans="1:10" x14ac:dyDescent="0.2">
      <c r="A31" s="177"/>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80" t="s">
        <v>74</v>
      </c>
      <c r="B12" s="31">
        <v>34</v>
      </c>
      <c r="C12" s="48" t="s">
        <v>4</v>
      </c>
      <c r="D12" s="31">
        <f>B12</f>
        <v>34</v>
      </c>
      <c r="E12" s="38"/>
      <c r="F12" s="43">
        <f>D12/4</f>
        <v>8.5</v>
      </c>
      <c r="G12" s="43"/>
      <c r="H12" s="43"/>
      <c r="I12" s="43">
        <f>D12/4*3</f>
        <v>25.5</v>
      </c>
    </row>
    <row r="13" spans="1:9" ht="25.5" x14ac:dyDescent="0.2">
      <c r="A13" s="181"/>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76" t="s">
        <v>64</v>
      </c>
      <c r="B30" s="50">
        <v>34</v>
      </c>
      <c r="C30" s="50" t="s">
        <v>4</v>
      </c>
      <c r="D30" s="33">
        <f>B30</f>
        <v>34</v>
      </c>
      <c r="E30" s="38"/>
      <c r="F30" s="45">
        <f>D30/2</f>
        <v>17</v>
      </c>
      <c r="G30" s="45"/>
      <c r="H30" s="45"/>
      <c r="I30" s="45">
        <f>D30/2</f>
        <v>17</v>
      </c>
    </row>
    <row r="31" spans="1:10" x14ac:dyDescent="0.2">
      <c r="A31" s="177"/>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2019-08-08T06:15:35Z</cp:lastPrinted>
  <dcterms:created xsi:type="dcterms:W3CDTF">2019-01-22T10:46:32Z</dcterms:created>
  <dcterms:modified xsi:type="dcterms:W3CDTF">2019-09-26T17:48:35Z</dcterms:modified>
</cp:coreProperties>
</file>