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7015" windowHeight="14040" activeTab="1"/>
  </bookViews>
  <sheets>
    <sheet name="ZL Detail" sheetId="1" r:id="rId1"/>
    <sheet name="ZL Detail_neu" sheetId="5" r:id="rId2"/>
    <sheet name="ZL-Aufstellung" sheetId="3" r:id="rId3"/>
    <sheet name="IG-Monat" sheetId="2" r:id="rId4"/>
  </sheets>
  <externalReferences>
    <externalReference r:id="rId5"/>
  </externalReferences>
  <definedNames>
    <definedName name="_xlnm.Print_Area" localSheetId="0">'ZL Detail'!$A$1:$F$63</definedName>
    <definedName name="_xlnm.Print_Area" localSheetId="1">'ZL Detail_neu'!$A$1:$P$77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63" i="5" l="1"/>
  <c r="N71" i="5"/>
  <c r="N70" i="5"/>
  <c r="O65" i="5"/>
  <c r="O56" i="5"/>
  <c r="R43" i="5"/>
  <c r="O42" i="5"/>
  <c r="R39" i="5"/>
  <c r="O38" i="5"/>
  <c r="R35" i="5"/>
  <c r="O34" i="5"/>
  <c r="N29" i="5"/>
  <c r="R28" i="5"/>
  <c r="O25" i="5"/>
  <c r="N23" i="5"/>
  <c r="O13" i="5" s="1"/>
  <c r="R14" i="5"/>
  <c r="R12" i="5"/>
  <c r="O10" i="5"/>
  <c r="R63" i="5" l="1"/>
  <c r="R69" i="5" s="1"/>
  <c r="O70" i="5"/>
  <c r="O71" i="5"/>
  <c r="N63" i="5"/>
  <c r="D56" i="1"/>
  <c r="D57" i="1"/>
  <c r="N69" i="5" l="1"/>
  <c r="O69" i="5" s="1"/>
  <c r="O63" i="5"/>
  <c r="P71" i="5"/>
  <c r="Q71" i="5" s="1"/>
  <c r="P70" i="5"/>
  <c r="Q70" i="5" s="1"/>
  <c r="C28" i="3"/>
  <c r="E18" i="1"/>
  <c r="E12" i="1"/>
  <c r="D22" i="1"/>
  <c r="D16" i="1"/>
  <c r="B28" i="3" l="1"/>
  <c r="C25" i="3"/>
  <c r="C21" i="3"/>
  <c r="C19" i="3"/>
  <c r="C17" i="3"/>
  <c r="C15" i="3"/>
  <c r="C13" i="3"/>
  <c r="C11" i="3"/>
  <c r="E51" i="1"/>
  <c r="E42" i="1"/>
  <c r="E32" i="1"/>
  <c r="E28" i="1"/>
  <c r="E24" i="1"/>
  <c r="E9" i="1"/>
  <c r="E56" i="1"/>
  <c r="C29" i="3" s="1"/>
  <c r="C24" i="3" l="1"/>
  <c r="D29" i="3" s="1"/>
  <c r="H33" i="1" l="1"/>
  <c r="H29" i="1"/>
  <c r="H25" i="1"/>
  <c r="H13" i="1"/>
  <c r="H21" i="1"/>
  <c r="H11" i="1"/>
  <c r="E57" i="1"/>
  <c r="C30" i="3" s="1"/>
  <c r="D30" i="3" s="1"/>
  <c r="H49" i="1" l="1"/>
  <c r="H55" i="1" s="1"/>
  <c r="D49" i="1" l="1"/>
  <c r="E49" i="1" s="1"/>
  <c r="F56" i="1" l="1"/>
  <c r="F57" i="1"/>
  <c r="N5" i="2"/>
  <c r="N6" i="2"/>
  <c r="N7" i="2"/>
  <c r="N8" i="2"/>
  <c r="N9" i="2"/>
  <c r="N4" i="2"/>
  <c r="M5" i="2"/>
  <c r="M6" i="2"/>
  <c r="M7" i="2"/>
  <c r="M8" i="2"/>
  <c r="M9" i="2"/>
  <c r="M4" i="2"/>
  <c r="N12" i="2" l="1"/>
  <c r="D55" i="1" l="1"/>
  <c r="E55" i="1" s="1"/>
  <c r="G57" i="1" l="1"/>
  <c r="G56" i="1"/>
</calcChain>
</file>

<file path=xl/sharedStrings.xml><?xml version="1.0" encoding="utf-8"?>
<sst xmlns="http://schemas.openxmlformats.org/spreadsheetml/2006/main" count="266" uniqueCount="110">
  <si>
    <t>Während der Phasen EK MK und AP wurden seitens der IG EP RF BB diverse unterschiedliche Mehraufwendungen und Zusatzleistungen durch die Bauherrschaft angeordnet. Diese Leistungen wurden jeweils in einer Tabelle aufgelistet und mit dem abgeschätzten Gesamtbetrag sowie den bisher aufgelaufenen Honorarkosten belegt. Einige Arbeiten sind bereits abgeschlossen, andere befinden sich in Fertigstellung</t>
  </si>
  <si>
    <t>Die Aufwendungen sind einerseits nötig geworden, um bestehende Planungsaspekte weiter zu prüfen und andererseits sind diese massgeblich durch Projekterweiterungen belegt, die durch  durch Dritte eingebracht wurden.</t>
  </si>
  <si>
    <t>Phase</t>
  </si>
  <si>
    <t>EK</t>
  </si>
  <si>
    <t>MK / AP</t>
  </si>
  <si>
    <t>Ausgangslage</t>
  </si>
  <si>
    <t>Grundlagenstudium, CAD Grundlage , erg. ZU Belag , Kanal-TV etc</t>
  </si>
  <si>
    <t>B1</t>
  </si>
  <si>
    <t>B2</t>
  </si>
  <si>
    <t>T/U; Ergänzung Anlage GHGW</t>
  </si>
  <si>
    <t>T/G, Objekte N3-360 und N3-350 (+300h), Senkungsmulde Rheinfelden sowie weitere Aspekte (+400 Std)</t>
  </si>
  <si>
    <t>AP SABA</t>
  </si>
  <si>
    <t>AP SABA; 3 Unterabschnitte mit je einer eigenständigen SABA-Lösung, 1 weiterer Unterabschnitt mit vorgezogenen Massnahmen</t>
  </si>
  <si>
    <t>Minderaufwand</t>
  </si>
  <si>
    <t>AP Lärm</t>
  </si>
  <si>
    <t>Minderleistungen</t>
  </si>
  <si>
    <t>AP Bypass Kreisel AS Frick</t>
  </si>
  <si>
    <t>Zusätzliches AP</t>
  </si>
  <si>
    <t>Minderaufwand durch Wiederholeffekte</t>
  </si>
  <si>
    <t>Zwischensumme (Mehr- und Minderaufwand)</t>
  </si>
  <si>
    <r>
      <t xml:space="preserve">Mehraufwand / </t>
    </r>
    <r>
      <rPr>
        <sz val="11"/>
        <color rgb="FF0070C0"/>
        <rFont val="Calibri"/>
        <family val="2"/>
        <scheme val="minor"/>
      </rPr>
      <t>Minderaufwand</t>
    </r>
  </si>
  <si>
    <t>Projektverlängerungen durch Projekterweiterungen und ergänzende Abklärungen mit Dritten</t>
  </si>
  <si>
    <t>Zus. Projekt- und/oder Projektfach-Sitzungen, Abklärungen mit Dritten u.a. Stichworte GHGW, Signalportale, Langsamverkehr, allg. Abklärungen im Gesamtprojekt; oder infolge Mutation der normativen Grundlagen (z.B. Landerwerb)</t>
  </si>
  <si>
    <t>IG-Team</t>
  </si>
  <si>
    <t>IG-Leitung</t>
  </si>
  <si>
    <t>P-S</t>
  </si>
  <si>
    <t>Arbeitssitzungen</t>
  </si>
  <si>
    <t>Zusatzabklärungen</t>
  </si>
  <si>
    <t>A</t>
  </si>
  <si>
    <t>B</t>
  </si>
  <si>
    <t>B/C</t>
  </si>
  <si>
    <t>C</t>
  </si>
  <si>
    <t>C/D</t>
  </si>
  <si>
    <t>D</t>
  </si>
  <si>
    <t xml:space="preserve">E </t>
  </si>
  <si>
    <t>F</t>
  </si>
  <si>
    <t>G</t>
  </si>
  <si>
    <t>G1</t>
  </si>
  <si>
    <t>G2</t>
  </si>
  <si>
    <t>Honorar</t>
  </si>
  <si>
    <t>Monatlicher Aufwand in Stunden je Kategorie</t>
  </si>
  <si>
    <t>IG int. Projektleitung</t>
  </si>
  <si>
    <t>sep. Register</t>
  </si>
  <si>
    <t>Anzahl Std.</t>
  </si>
  <si>
    <t>Annahme 6 Monate à 5'000.- mit monatlichem Aufwand für interne Organisation (Teamsitzungen, Projektleitung, Teilnahme an zus. externen Sitzungen wie PS oder Arbeitssitzungen, Abklärungen)</t>
  </si>
  <si>
    <t>Beilage/Bemerkung</t>
  </si>
  <si>
    <t>Annahme</t>
  </si>
  <si>
    <t xml:space="preserve">1 Dossier V 1.0 mit MK/AP </t>
  </si>
  <si>
    <t>M</t>
  </si>
  <si>
    <t>Z</t>
  </si>
  <si>
    <t>AP LE &amp; IF</t>
  </si>
  <si>
    <t xml:space="preserve">Fazit: </t>
  </si>
  <si>
    <t>Summe Total</t>
  </si>
  <si>
    <t>Summe M</t>
  </si>
  <si>
    <t>Summe Z</t>
  </si>
  <si>
    <t>AP Dossiers</t>
  </si>
  <si>
    <t>Annahme 1 Monate Bereinigung</t>
  </si>
  <si>
    <t>AP Dossiers SABA, Kreisel und LE &amp; IF =&gt; Bereinigung "Gut zum Druck"</t>
  </si>
  <si>
    <t>Holinger</t>
  </si>
  <si>
    <t>AeBo</t>
  </si>
  <si>
    <t>JS</t>
  </si>
  <si>
    <t>Lei</t>
  </si>
  <si>
    <t>Anmeldung</t>
  </si>
  <si>
    <t>analog Dossier V0.9</t>
  </si>
  <si>
    <r>
      <rPr>
        <sz val="11"/>
        <color rgb="FF00B050"/>
        <rFont val="Calibri"/>
        <family val="2"/>
        <scheme val="minor"/>
      </rPr>
      <t>10</t>
    </r>
    <r>
      <rPr>
        <sz val="11"/>
        <color theme="1"/>
        <rFont val="Calibri"/>
        <family val="2"/>
        <scheme val="minor"/>
      </rPr>
      <t xml:space="preserve"> Dossiers AP SABA</t>
    </r>
  </si>
  <si>
    <r>
      <rPr>
        <sz val="11"/>
        <color rgb="FF00B050"/>
        <rFont val="Calibri"/>
        <family val="2"/>
        <scheme val="minor"/>
      </rPr>
      <t>10</t>
    </r>
    <r>
      <rPr>
        <sz val="11"/>
        <color theme="1"/>
        <rFont val="Calibri"/>
        <family val="2"/>
        <scheme val="minor"/>
      </rPr>
      <t xml:space="preserve"> Dossiers AP LE &amp; IF</t>
    </r>
  </si>
  <si>
    <r>
      <rPr>
        <sz val="11"/>
        <color rgb="FF00B050"/>
        <rFont val="Calibri"/>
        <family val="2"/>
        <scheme val="minor"/>
      </rPr>
      <t>4</t>
    </r>
    <r>
      <rPr>
        <sz val="11"/>
        <color theme="1"/>
        <rFont val="Calibri"/>
        <family val="2"/>
        <scheme val="minor"/>
      </rPr>
      <t xml:space="preserve"> Dossiers AP Kreisel</t>
    </r>
  </si>
  <si>
    <r>
      <rPr>
        <b/>
        <sz val="11"/>
        <rFont val="Calibri"/>
        <family val="2"/>
        <scheme val="minor"/>
      </rPr>
      <t>M</t>
    </r>
    <r>
      <rPr>
        <sz val="11"/>
        <rFont val="Calibri"/>
        <family val="2"/>
        <scheme val="minor"/>
      </rPr>
      <t xml:space="preserve">ehr- / </t>
    </r>
    <r>
      <rPr>
        <b/>
        <sz val="11"/>
        <rFont val="Calibri"/>
        <family val="2"/>
        <scheme val="minor"/>
      </rPr>
      <t>Z</t>
    </r>
    <r>
      <rPr>
        <sz val="11"/>
        <rFont val="Calibri"/>
        <family val="2"/>
        <scheme val="minor"/>
      </rPr>
      <t>usatzleistung</t>
    </r>
  </si>
  <si>
    <t>Einbezug der Aspekte Langsamverkehr</t>
  </si>
  <si>
    <t>Aktivierung neue Vorgaben Landerwerb / Aufarbeitung aller LE-Aspekte</t>
  </si>
  <si>
    <t>FCh: Betrag gilt für Z32 &amp; 33 …</t>
  </si>
  <si>
    <t>B2* korrigiert</t>
  </si>
  <si>
    <t>ergänzt</t>
  </si>
  <si>
    <t>T/U; K; T/G diverse Pos.</t>
  </si>
  <si>
    <t>Effektive Zahlen (03/2023)</t>
  </si>
  <si>
    <t>oben eingerechnet</t>
  </si>
  <si>
    <t>Umprojektierung Unterabschnitt 2 Mumpf (Dezentrale Absetzbecken )</t>
  </si>
  <si>
    <t>weitere Aspekte (v.a. Anpassungen/Ergänzungen)</t>
  </si>
  <si>
    <t>Das ausgewiesene Total entspricht einer Überschreitung von rund 5 % des Grundvertrags</t>
  </si>
  <si>
    <t>abzgl. Honorar-Reserve (gem. Vertrag)</t>
  </si>
  <si>
    <t>IG EP RF BB</t>
  </si>
  <si>
    <t>Aktualisierte Betrachtung zu Nachtrag 04, Mehraufwendungen EK und MK/AP (März 2023)</t>
  </si>
  <si>
    <t>Mit Aktivierung der Honorarreserve verbleiben rund 200'000 CHF die durch den Grundvertrag nicht abgedeckt sind.</t>
  </si>
  <si>
    <t>Davon entsprechen rund 83 % Mehraufwendungen.</t>
  </si>
  <si>
    <t>Aufwendungen Repro / Nebenkosten</t>
  </si>
  <si>
    <t>Mehr- / Zusatzleistung</t>
  </si>
  <si>
    <t>CHF exkl.</t>
  </si>
  <si>
    <t>Aufwand</t>
  </si>
  <si>
    <t>Aufstellung zu Nachtrag 04, Mehraufwendungen EK und MK/AP (März 2023)</t>
  </si>
  <si>
    <t>Mit bevorstehendem Projektabschluss wurden die effektiven Aufwendungen überprüft und mit dem erwarteten Bedarf abgeglichen.</t>
  </si>
  <si>
    <t>davon Summe Zusatzleistungen</t>
  </si>
  <si>
    <t>davon Summe Mehraufwendungen</t>
  </si>
  <si>
    <t>weiteres</t>
  </si>
  <si>
    <t>Während der Phasen EK MK und AP wurden seitens der IG EP RF BB diverse unterschiedliche Mehraufwendungen und Zusatzleistungen durch die Bauherrschaft angeordnet. Diese Leistungen wurden jeweils in einer Tabelle aufgelistet und mit dem abgeschätzten Gesamtbetrag sowie den bisher aufgelaufenen Honorarkosten belegt (z.B. B1, B2). Einige Arbeiten sind bereits abgeschlossen, andere befinden sich in Fertigstellung</t>
  </si>
  <si>
    <t xml:space="preserve"> K: viele Objekte mit stat. Überprüfung und 6 zusätzliche Objekte mit Erdbebenüberprüfung</t>
  </si>
  <si>
    <t>SM: aufwändige Lösungsfindung in Bezug auf Bohrpfähle und Anker</t>
  </si>
  <si>
    <t>T/U: Umgang mit Fremdwasser, Drainagen, Versickerung aufwändig</t>
  </si>
  <si>
    <t>T/U: Aufwendungen angepasst gem. Mail-Korrespondenz mit BHU, Beilage Synthese und T/U</t>
  </si>
  <si>
    <t>Entflechtung Drittleitungen/Fremdwasser</t>
  </si>
  <si>
    <t>Ist Anmeldung</t>
  </si>
  <si>
    <t xml:space="preserve">Stunden </t>
  </si>
  <si>
    <t>Ansatz</t>
  </si>
  <si>
    <t>gemäss Anmeldung</t>
  </si>
  <si>
    <t>E</t>
  </si>
  <si>
    <t>Verschiedenes</t>
  </si>
  <si>
    <t>Faktenblatt Termine</t>
  </si>
  <si>
    <t>Aufarbeitung diverser Themen (Neubeurteilung Entwässerung inGWS Neumatt)</t>
  </si>
  <si>
    <t>Detaillierung der R+I-Schemata (Ein-u. Auslaufkoten, Ex-Schutz,...)</t>
  </si>
  <si>
    <t>Erstellung einer Nutzungsvereinbarung je SABA-Abschnitt</t>
  </si>
  <si>
    <t>Ziel-grösse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</si>
</sst>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sz val="11"/>
      <color rgb="FF0070C0"/>
      <name val="Calibri"/>
      <family val="2"/>
      <scheme val="minor"/>
    </font>
    <font>
      <b/>
      <sz val="11"/>
      <name val="Calibri"/>
      <family val="2"/>
      <scheme val="minor"/>
    </font>
    <font>
      <sz val="11"/>
      <color rgb="FF00B050"/>
      <name val="Calibri"/>
      <family val="2"/>
      <scheme val="minor"/>
    </font>
    <font>
      <b/>
      <sz val="11"/>
      <color rgb="FF0070C0"/>
      <name val="Calibri"/>
      <family val="2"/>
      <scheme val="minor"/>
    </font>
    <font>
      <b/>
      <sz val="11"/>
      <color rgb="FF00B05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rgb="FFDDD9C4"/>
        <bgColor indexed="64"/>
      </patternFill>
    </fill>
    <fill>
      <patternFill patternType="solid">
        <fgColor theme="0" tint="-4.9989318521683403E-2"/>
        <bgColor indexed="64"/>
      </patternFill>
    </fill>
    <fill>
      <patternFill patternType="solid">
        <fgColor theme="2"/>
        <bgColor indexed="64"/>
      </patternFill>
    </fill>
    <fill>
      <patternFill patternType="solid">
        <fgColor theme="7" tint="0.79998168889431442"/>
        <bgColor indexed="64"/>
      </patternFill>
    </fill>
    <fill>
      <patternFill patternType="solid">
        <fgColor rgb="FFABEBE9"/>
        <bgColor indexed="64"/>
      </patternFill>
    </fill>
  </fills>
  <borders count="2">
    <border>
      <left/>
      <right/>
      <top/>
      <bottom/>
      <diagonal/>
    </border>
    <border>
      <left/>
      <right/>
      <top/>
      <bottom style="thin">
        <color indexed="64"/>
      </bottom>
      <diagonal/>
    </border>
  </borders>
  <cellStyleXfs count="2">
    <xf numFmtId="0" fontId="0" fillId="0" borderId="0"/>
    <xf numFmtId="9" fontId="1" fillId="0" borderId="0" applyFont="0" applyFill="0" applyBorder="0" applyAlignment="0" applyProtection="0"/>
  </cellStyleXfs>
  <cellXfs count="133">
    <xf numFmtId="0" fontId="0" fillId="0" borderId="0" xfId="0"/>
    <xf numFmtId="0" fontId="0" fillId="0" borderId="0" xfId="0" applyAlignment="1">
      <alignment vertical="top" wrapText="1"/>
    </xf>
    <xf numFmtId="0" fontId="0" fillId="0" borderId="0" xfId="0" applyAlignment="1">
      <alignment horizontal="center"/>
    </xf>
    <xf numFmtId="0" fontId="0" fillId="0" borderId="0" xfId="0" applyAlignment="1">
      <alignment horizontal="left"/>
    </xf>
    <xf numFmtId="0" fontId="0" fillId="0" borderId="0" xfId="0" applyAlignment="1">
      <alignment vertical="top"/>
    </xf>
    <xf numFmtId="0" fontId="0" fillId="0" borderId="0" xfId="0" applyAlignment="1">
      <alignment horizontal="center" vertical="top"/>
    </xf>
    <xf numFmtId="3" fontId="0" fillId="0" borderId="0" xfId="0" applyNumberFormat="1"/>
    <xf numFmtId="0" fontId="2" fillId="0" borderId="0" xfId="0" applyFont="1"/>
    <xf numFmtId="0" fontId="0" fillId="0" borderId="1" xfId="0" applyBorder="1"/>
    <xf numFmtId="3" fontId="2" fillId="0" borderId="0" xfId="0" applyNumberFormat="1" applyFont="1"/>
    <xf numFmtId="0" fontId="4" fillId="0" borderId="0" xfId="0" applyFont="1" applyAlignment="1">
      <alignment vertical="top" wrapText="1"/>
    </xf>
    <xf numFmtId="0" fontId="0" fillId="0" borderId="0" xfId="0" applyAlignment="1">
      <alignment horizontal="left" vertical="top" wrapText="1"/>
    </xf>
    <xf numFmtId="0" fontId="2" fillId="0" borderId="0" xfId="0" applyFont="1" applyAlignment="1">
      <alignment vertical="top"/>
    </xf>
    <xf numFmtId="4" fontId="0" fillId="0" borderId="0" xfId="0" applyNumberFormat="1" applyAlignment="1">
      <alignment horizontal="center"/>
    </xf>
    <xf numFmtId="0" fontId="0" fillId="0" borderId="1" xfId="0" applyBorder="1" applyAlignment="1">
      <alignment horizontal="center"/>
    </xf>
    <xf numFmtId="0" fontId="0" fillId="2" borderId="0" xfId="0" applyFill="1" applyAlignment="1">
      <alignment horizontal="center"/>
    </xf>
    <xf numFmtId="4" fontId="0" fillId="2" borderId="0" xfId="0" applyNumberFormat="1" applyFill="1" applyAlignment="1">
      <alignment horizontal="center"/>
    </xf>
    <xf numFmtId="0" fontId="0" fillId="2" borderId="1" xfId="0" applyFill="1" applyBorder="1" applyAlignment="1">
      <alignment horizontal="center"/>
    </xf>
    <xf numFmtId="0" fontId="0" fillId="0" borderId="0" xfId="0" applyFill="1" applyAlignment="1">
      <alignment horizontal="center"/>
    </xf>
    <xf numFmtId="0" fontId="0" fillId="3" borderId="0" xfId="0" applyFill="1" applyAlignment="1">
      <alignment horizontal="center" vertical="center"/>
    </xf>
    <xf numFmtId="0" fontId="0" fillId="4" borderId="0" xfId="0" applyFill="1"/>
    <xf numFmtId="0" fontId="0" fillId="4" borderId="0" xfId="0" applyFill="1" applyAlignment="1">
      <alignment horizontal="center" vertical="center" wrapText="1"/>
    </xf>
    <xf numFmtId="0" fontId="0" fillId="0" borderId="0" xfId="0" applyFont="1" applyAlignment="1">
      <alignment horizontal="left" indent="1"/>
    </xf>
    <xf numFmtId="9" fontId="0" fillId="0" borderId="0" xfId="1" applyFont="1"/>
    <xf numFmtId="9" fontId="1" fillId="0" borderId="0" xfId="1" applyFont="1"/>
    <xf numFmtId="0" fontId="0" fillId="0" borderId="1" xfId="0" applyBorder="1" applyAlignment="1">
      <alignment horizontal="left"/>
    </xf>
    <xf numFmtId="0" fontId="0" fillId="0" borderId="0" xfId="0" applyAlignment="1">
      <alignment horizontal="left" vertical="top"/>
    </xf>
    <xf numFmtId="17" fontId="0" fillId="0" borderId="0" xfId="0" applyNumberFormat="1" applyAlignment="1">
      <alignment vertical="top"/>
    </xf>
    <xf numFmtId="3" fontId="0" fillId="0" borderId="0" xfId="0" applyNumberFormat="1" applyAlignment="1">
      <alignment vertical="top"/>
    </xf>
    <xf numFmtId="3" fontId="0" fillId="0" borderId="0" xfId="0" applyNumberFormat="1" applyAlignment="1">
      <alignment horizontal="center" vertical="top"/>
    </xf>
    <xf numFmtId="0" fontId="5" fillId="0" borderId="0" xfId="0" applyFont="1" applyAlignment="1">
      <alignment vertical="top"/>
    </xf>
    <xf numFmtId="0" fontId="5" fillId="0" borderId="0" xfId="0" applyFont="1" applyAlignment="1">
      <alignment horizontal="center" vertical="top"/>
    </xf>
    <xf numFmtId="3" fontId="5" fillId="0" borderId="0" xfId="0" applyNumberFormat="1" applyFont="1" applyAlignment="1">
      <alignment vertical="top"/>
    </xf>
    <xf numFmtId="3" fontId="5" fillId="0" borderId="0" xfId="0" applyNumberFormat="1" applyFont="1" applyAlignment="1">
      <alignment horizontal="center" vertical="top"/>
    </xf>
    <xf numFmtId="0" fontId="2" fillId="0" borderId="0" xfId="0" applyFont="1" applyAlignment="1">
      <alignment horizontal="left" vertical="top" wrapText="1"/>
    </xf>
    <xf numFmtId="3" fontId="4" fillId="0" borderId="0" xfId="0" applyNumberFormat="1" applyFont="1" applyAlignment="1">
      <alignment horizontal="center" vertical="top"/>
    </xf>
    <xf numFmtId="0" fontId="0" fillId="0" borderId="0" xfId="0" applyAlignment="1">
      <alignment horizontal="left" vertical="top" indent="1"/>
    </xf>
    <xf numFmtId="0" fontId="0" fillId="0" borderId="0" xfId="0" applyAlignment="1">
      <alignment horizontal="left" vertical="top" wrapText="1" indent="1"/>
    </xf>
    <xf numFmtId="4" fontId="0" fillId="0" borderId="0" xfId="0" applyNumberFormat="1"/>
    <xf numFmtId="4" fontId="0" fillId="0" borderId="1" xfId="0" applyNumberFormat="1" applyBorder="1"/>
    <xf numFmtId="3" fontId="7" fillId="0" borderId="0" xfId="0" applyNumberFormat="1" applyFont="1" applyAlignment="1">
      <alignment vertical="top"/>
    </xf>
    <xf numFmtId="0" fontId="7" fillId="0" borderId="0" xfId="0" applyFont="1" applyAlignment="1">
      <alignment horizontal="left" vertical="top"/>
    </xf>
    <xf numFmtId="0" fontId="7" fillId="0" borderId="0" xfId="0" applyFont="1" applyAlignment="1">
      <alignment horizontal="left" vertical="top" wrapText="1"/>
    </xf>
    <xf numFmtId="0" fontId="7" fillId="0" borderId="0" xfId="0" applyFont="1" applyAlignment="1">
      <alignment horizontal="center" vertical="top"/>
    </xf>
    <xf numFmtId="3" fontId="0" fillId="5" borderId="0" xfId="0" applyNumberFormat="1" applyFill="1" applyAlignment="1">
      <alignment horizontal="center" vertical="top"/>
    </xf>
    <xf numFmtId="43" fontId="4" fillId="6" borderId="0" xfId="0" applyNumberFormat="1" applyFont="1" applyFill="1" applyAlignment="1">
      <alignment horizontal="center" vertical="top"/>
    </xf>
    <xf numFmtId="43" fontId="4" fillId="6" borderId="0" xfId="0" applyNumberFormat="1" applyFont="1" applyFill="1" applyAlignment="1">
      <alignment horizontal="center" vertical="top" wrapText="1"/>
    </xf>
    <xf numFmtId="0" fontId="4" fillId="0" borderId="0" xfId="0" applyFont="1"/>
    <xf numFmtId="0" fontId="0" fillId="0" borderId="0" xfId="0" applyFill="1" applyAlignment="1">
      <alignment horizontal="left" vertical="top" wrapText="1" indent="1"/>
    </xf>
    <xf numFmtId="0" fontId="0" fillId="0" borderId="0" xfId="0" applyFill="1" applyAlignment="1">
      <alignment vertical="top"/>
    </xf>
    <xf numFmtId="0" fontId="0" fillId="0" borderId="0" xfId="0" applyFill="1" applyAlignment="1">
      <alignment horizontal="center" vertical="top"/>
    </xf>
    <xf numFmtId="0" fontId="3" fillId="0" borderId="0" xfId="0" applyFont="1" applyFill="1" applyAlignment="1">
      <alignment horizontal="left" vertical="top" wrapText="1"/>
    </xf>
    <xf numFmtId="3" fontId="0" fillId="0" borderId="0" xfId="0" applyNumberFormat="1" applyFill="1" applyAlignment="1">
      <alignment vertical="top"/>
    </xf>
    <xf numFmtId="3" fontId="0" fillId="0" borderId="0" xfId="0" applyNumberFormat="1" applyFill="1" applyAlignment="1">
      <alignment horizontal="center" vertical="top"/>
    </xf>
    <xf numFmtId="0" fontId="0" fillId="0" borderId="0" xfId="0" applyFill="1" applyAlignment="1">
      <alignment horizontal="left" vertical="top"/>
    </xf>
    <xf numFmtId="43" fontId="4" fillId="0" borderId="0" xfId="0" applyNumberFormat="1" applyFont="1" applyFill="1" applyAlignment="1">
      <alignment horizontal="center" vertical="top" wrapText="1"/>
    </xf>
    <xf numFmtId="3" fontId="4" fillId="0" borderId="0" xfId="0" applyNumberFormat="1" applyFont="1" applyFill="1" applyAlignment="1">
      <alignment vertical="top"/>
    </xf>
    <xf numFmtId="0" fontId="0" fillId="0" borderId="0" xfId="0" applyFill="1" applyAlignment="1">
      <alignment horizontal="left" vertical="top" indent="1"/>
    </xf>
    <xf numFmtId="17" fontId="0" fillId="0" borderId="0" xfId="0" applyNumberFormat="1" applyFill="1" applyAlignment="1">
      <alignment vertical="top"/>
    </xf>
    <xf numFmtId="3" fontId="0" fillId="0" borderId="0" xfId="0" applyNumberFormat="1" applyFont="1" applyFill="1" applyAlignment="1">
      <alignment vertical="top"/>
    </xf>
    <xf numFmtId="0" fontId="0" fillId="7" borderId="0" xfId="0" applyFill="1"/>
    <xf numFmtId="0" fontId="4" fillId="7" borderId="0" xfId="0" applyFont="1" applyFill="1" applyAlignment="1">
      <alignment vertical="top" wrapText="1"/>
    </xf>
    <xf numFmtId="0" fontId="0" fillId="7" borderId="0" xfId="0" applyFill="1" applyAlignment="1">
      <alignment horizontal="left" vertical="top" wrapText="1"/>
    </xf>
    <xf numFmtId="0" fontId="0" fillId="7" borderId="0" xfId="0" applyFill="1" applyAlignment="1">
      <alignment horizontal="left" vertical="top"/>
    </xf>
    <xf numFmtId="0" fontId="0" fillId="7" borderId="0" xfId="0" applyFill="1" applyAlignment="1">
      <alignment vertical="top"/>
    </xf>
    <xf numFmtId="3" fontId="2" fillId="7" borderId="0" xfId="0" applyNumberFormat="1" applyFont="1" applyFill="1"/>
    <xf numFmtId="0" fontId="4" fillId="0" borderId="0" xfId="0" applyFont="1" applyAlignment="1">
      <alignment horizontal="center" vertical="top" wrapText="1"/>
    </xf>
    <xf numFmtId="3" fontId="2" fillId="7" borderId="0" xfId="0" applyNumberFormat="1" applyFont="1" applyFill="1" applyAlignment="1">
      <alignment vertical="top"/>
    </xf>
    <xf numFmtId="0" fontId="8" fillId="7" borderId="0" xfId="0" applyFont="1" applyFill="1" applyAlignment="1">
      <alignment vertical="top"/>
    </xf>
    <xf numFmtId="0" fontId="2" fillId="7" borderId="0" xfId="0" applyFont="1" applyFill="1" applyAlignment="1">
      <alignment vertical="top"/>
    </xf>
    <xf numFmtId="3" fontId="8" fillId="7" borderId="0" xfId="0" applyNumberFormat="1" applyFont="1" applyFill="1" applyAlignment="1">
      <alignment vertical="top"/>
    </xf>
    <xf numFmtId="3" fontId="6" fillId="7" borderId="0" xfId="0" applyNumberFormat="1" applyFont="1" applyFill="1" applyAlignment="1">
      <alignment vertical="top"/>
    </xf>
    <xf numFmtId="3" fontId="9" fillId="7" borderId="0" xfId="0" applyNumberFormat="1" applyFont="1" applyFill="1" applyAlignment="1">
      <alignment vertical="top"/>
    </xf>
    <xf numFmtId="0" fontId="2" fillId="7" borderId="1" xfId="0" applyFont="1" applyFill="1" applyBorder="1"/>
    <xf numFmtId="0" fontId="2" fillId="7" borderId="0" xfId="0" applyFont="1" applyFill="1"/>
    <xf numFmtId="0" fontId="0" fillId="0" borderId="1" xfId="0" applyBorder="1" applyAlignment="1">
      <alignment horizontal="right" wrapText="1"/>
    </xf>
    <xf numFmtId="0" fontId="0" fillId="0" borderId="0" xfId="0" applyAlignment="1">
      <alignment horizontal="right" wrapText="1"/>
    </xf>
    <xf numFmtId="3" fontId="0" fillId="0" borderId="0" xfId="0" applyNumberFormat="1" applyAlignment="1">
      <alignment horizontal="right" wrapText="1"/>
    </xf>
    <xf numFmtId="3" fontId="0" fillId="0" borderId="0" xfId="0" applyNumberFormat="1" applyFont="1" applyAlignment="1">
      <alignment horizontal="right" vertical="top" wrapText="1"/>
    </xf>
    <xf numFmtId="0" fontId="0" fillId="0" borderId="0" xfId="0" applyFont="1" applyAlignment="1">
      <alignment horizontal="right" vertical="top" wrapText="1"/>
    </xf>
    <xf numFmtId="3" fontId="0" fillId="0" borderId="0" xfId="0" applyNumberFormat="1" applyFont="1" applyFill="1" applyAlignment="1">
      <alignment horizontal="right" vertical="top" wrapText="1"/>
    </xf>
    <xf numFmtId="0" fontId="0" fillId="8" borderId="0" xfId="0" applyFill="1"/>
    <xf numFmtId="3" fontId="2" fillId="8" borderId="0" xfId="0" applyNumberFormat="1" applyFont="1" applyFill="1"/>
    <xf numFmtId="0" fontId="2" fillId="8" borderId="0" xfId="0" applyFont="1" applyFill="1"/>
    <xf numFmtId="3" fontId="0" fillId="8" borderId="0" xfId="0" applyNumberFormat="1" applyFill="1" applyAlignment="1">
      <alignment horizontal="right" wrapText="1"/>
    </xf>
    <xf numFmtId="3" fontId="0" fillId="0" borderId="0" xfId="0" applyNumberFormat="1" applyFont="1" applyAlignment="1">
      <alignment horizontal="left" indent="1"/>
    </xf>
    <xf numFmtId="0" fontId="0" fillId="0" borderId="1" xfId="0" applyBorder="1" applyAlignment="1">
      <alignment vertical="top"/>
    </xf>
    <xf numFmtId="0" fontId="4" fillId="0" borderId="1" xfId="0" applyFont="1" applyBorder="1" applyAlignment="1">
      <alignment horizontal="center" vertical="top" wrapText="1"/>
    </xf>
    <xf numFmtId="0" fontId="0" fillId="3" borderId="0" xfId="0" applyFill="1" applyAlignment="1">
      <alignment horizontal="center" vertical="center"/>
    </xf>
    <xf numFmtId="0" fontId="3" fillId="0" borderId="0" xfId="0" applyFont="1" applyAlignment="1">
      <alignment horizontal="left" vertical="top" wrapText="1" indent="1"/>
    </xf>
    <xf numFmtId="0" fontId="2" fillId="9" borderId="0" xfId="0" applyFont="1" applyFill="1" applyAlignment="1">
      <alignment horizontal="center" vertical="center"/>
    </xf>
    <xf numFmtId="0" fontId="4" fillId="9" borderId="0" xfId="0" applyFont="1" applyFill="1" applyAlignment="1">
      <alignment vertical="top" wrapText="1"/>
    </xf>
    <xf numFmtId="0" fontId="0" fillId="9" borderId="0" xfId="0" applyFill="1" applyAlignment="1">
      <alignment vertical="top" wrapText="1"/>
    </xf>
    <xf numFmtId="0" fontId="0" fillId="9" borderId="0" xfId="0" applyFill="1" applyAlignment="1">
      <alignment horizontal="left" vertical="top" wrapText="1"/>
    </xf>
    <xf numFmtId="0" fontId="0" fillId="9" borderId="0" xfId="0" applyFill="1" applyAlignment="1">
      <alignment horizontal="left" vertical="top"/>
    </xf>
    <xf numFmtId="0" fontId="0" fillId="9" borderId="0" xfId="0" applyFill="1" applyAlignment="1">
      <alignment vertical="top"/>
    </xf>
    <xf numFmtId="0" fontId="0" fillId="9" borderId="0" xfId="0" applyFill="1"/>
    <xf numFmtId="17" fontId="0" fillId="9" borderId="0" xfId="0" applyNumberFormat="1" applyFill="1" applyAlignment="1">
      <alignment vertical="top"/>
    </xf>
    <xf numFmtId="3" fontId="0" fillId="9" borderId="0" xfId="0" applyNumberFormat="1" applyFill="1" applyAlignment="1">
      <alignment vertical="top"/>
    </xf>
    <xf numFmtId="0" fontId="5" fillId="9" borderId="0" xfId="0" applyFont="1" applyFill="1" applyAlignment="1">
      <alignment vertical="top"/>
    </xf>
    <xf numFmtId="3" fontId="3" fillId="9" borderId="0" xfId="0" applyNumberFormat="1" applyFont="1" applyFill="1" applyAlignment="1">
      <alignment vertical="top"/>
    </xf>
    <xf numFmtId="3" fontId="0" fillId="9" borderId="0" xfId="0" applyNumberFormat="1" applyFont="1" applyFill="1" applyAlignment="1">
      <alignment vertical="top"/>
    </xf>
    <xf numFmtId="3" fontId="5" fillId="9" borderId="0" xfId="0" applyNumberFormat="1" applyFont="1" applyFill="1" applyAlignment="1">
      <alignment vertical="top"/>
    </xf>
    <xf numFmtId="3" fontId="4" fillId="9" borderId="0" xfId="0" applyNumberFormat="1" applyFont="1" applyFill="1" applyAlignment="1">
      <alignment vertical="top"/>
    </xf>
    <xf numFmtId="3" fontId="7" fillId="9" borderId="0" xfId="0" applyNumberFormat="1" applyFont="1" applyFill="1" applyAlignment="1">
      <alignment vertical="top"/>
    </xf>
    <xf numFmtId="0" fontId="0" fillId="9" borderId="1" xfId="0" applyFill="1" applyBorder="1"/>
    <xf numFmtId="3" fontId="0" fillId="9" borderId="0" xfId="0" applyNumberFormat="1" applyFill="1"/>
    <xf numFmtId="0" fontId="2" fillId="9" borderId="0" xfId="0" applyFont="1" applyFill="1"/>
    <xf numFmtId="3" fontId="2" fillId="9" borderId="0" xfId="0" applyNumberFormat="1" applyFont="1" applyFill="1"/>
    <xf numFmtId="0" fontId="0" fillId="9" borderId="0" xfId="0" applyFill="1" applyAlignment="1">
      <alignment horizontal="center" vertical="top"/>
    </xf>
    <xf numFmtId="3" fontId="0" fillId="9" borderId="0" xfId="0" applyNumberFormat="1" applyFill="1" applyAlignment="1">
      <alignment horizontal="center" vertical="top"/>
    </xf>
    <xf numFmtId="0" fontId="5" fillId="9" borderId="0" xfId="0" applyFont="1" applyFill="1" applyAlignment="1">
      <alignment horizontal="center" vertical="top"/>
    </xf>
    <xf numFmtId="3" fontId="5" fillId="9" borderId="0" xfId="0" applyNumberFormat="1" applyFont="1" applyFill="1" applyAlignment="1">
      <alignment horizontal="center" vertical="top"/>
    </xf>
    <xf numFmtId="3" fontId="4" fillId="9" borderId="0" xfId="0" applyNumberFormat="1" applyFont="1" applyFill="1" applyAlignment="1">
      <alignment horizontal="center" vertical="top"/>
    </xf>
    <xf numFmtId="9" fontId="1" fillId="9" borderId="0" xfId="1" applyFont="1" applyFill="1"/>
    <xf numFmtId="9" fontId="0" fillId="9" borderId="0" xfId="1" applyFont="1" applyFill="1"/>
    <xf numFmtId="0" fontId="0" fillId="0" borderId="0" xfId="0" applyAlignment="1">
      <alignment horizontal="left" vertical="center" wrapText="1" indent="1"/>
    </xf>
    <xf numFmtId="0" fontId="5" fillId="0" borderId="0" xfId="0" applyFont="1" applyAlignment="1">
      <alignment horizontal="center" vertical="top"/>
    </xf>
    <xf numFmtId="0" fontId="5" fillId="0" borderId="0" xfId="0" applyFont="1" applyAlignment="1">
      <alignment horizontal="left" vertical="top" wrapText="1" indent="1"/>
    </xf>
    <xf numFmtId="0" fontId="5" fillId="0" borderId="0" xfId="0" applyFont="1" applyAlignment="1">
      <alignment horizontal="left" vertical="top" indent="1"/>
    </xf>
    <xf numFmtId="0" fontId="0" fillId="10" borderId="0" xfId="0" applyFill="1"/>
    <xf numFmtId="0" fontId="0" fillId="10" borderId="0" xfId="0" applyFill="1" applyAlignment="1">
      <alignment horizontal="center"/>
    </xf>
    <xf numFmtId="0" fontId="0" fillId="10" borderId="0" xfId="0" applyFill="1" applyAlignment="1">
      <alignment horizontal="center"/>
    </xf>
    <xf numFmtId="0" fontId="2" fillId="9" borderId="0" xfId="0" applyFont="1" applyFill="1" applyAlignment="1">
      <alignment horizontal="center" vertical="center"/>
    </xf>
    <xf numFmtId="3" fontId="0" fillId="10" borderId="0" xfId="0" applyNumberFormat="1" applyFill="1" applyAlignment="1">
      <alignment horizontal="center" wrapText="1"/>
    </xf>
    <xf numFmtId="3" fontId="0" fillId="10" borderId="0" xfId="0" applyNumberFormat="1" applyFill="1" applyAlignment="1">
      <alignment horizontal="center"/>
    </xf>
    <xf numFmtId="3" fontId="0" fillId="0" borderId="0" xfId="0" applyNumberFormat="1" applyAlignment="1">
      <alignment vertical="top" wrapText="1"/>
    </xf>
    <xf numFmtId="3" fontId="2" fillId="0" borderId="0" xfId="0" applyNumberFormat="1" applyFont="1" applyAlignment="1">
      <alignment vertical="top"/>
    </xf>
    <xf numFmtId="3" fontId="0" fillId="0" borderId="0" xfId="0" applyNumberFormat="1" applyAlignment="1">
      <alignment horizontal="left" vertical="top" indent="1"/>
    </xf>
    <xf numFmtId="3" fontId="3" fillId="0" borderId="0" xfId="0" applyNumberFormat="1" applyFont="1" applyAlignment="1">
      <alignment vertical="top" wrapText="1"/>
    </xf>
    <xf numFmtId="3" fontId="3" fillId="0" borderId="1" xfId="0" applyNumberFormat="1" applyFont="1" applyBorder="1" applyAlignment="1">
      <alignment vertical="top" wrapText="1"/>
    </xf>
    <xf numFmtId="3" fontId="0" fillId="0" borderId="1" xfId="0" applyNumberFormat="1" applyBorder="1"/>
    <xf numFmtId="3" fontId="4" fillId="0" borderId="0" xfId="0" applyNumberFormat="1" applyFont="1"/>
  </cellXfs>
  <cellStyles count="2">
    <cellStyle name="Prozent" xfId="1" builtinId="5"/>
    <cellStyle name="Standard" xfId="0" builtinId="0"/>
  </cellStyles>
  <dxfs count="0"/>
  <tableStyles count="0" defaultTableStyle="TableStyleMedium2" defaultPivotStyle="PivotStyleLight16"/>
  <colors>
    <mruColors>
      <color rgb="FFABEBE9"/>
      <color rgb="FF69DCD9"/>
      <color rgb="FF33CCCC"/>
      <color rgb="FFDDD9C4"/>
      <color rgb="FFFF942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9000/9890_Shd_EP_Rheinfelden_Frick_Kt_AG/P100_Projektschluessel/P120_Internes_Kostenmanagement/03_Kostencontrolling/Honorarsch&#228;tzung_MK/00_PL-Daten/MK-Aufwand_03_2023/20220316_EKP_9890-120_FC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ynthese und T-U"/>
      <sheetName val="2021_Synthese und T-U"/>
      <sheetName val="Triage EK-MK FCh"/>
      <sheetName val="Tabelle1"/>
    </sheetNames>
    <sheetDataSet>
      <sheetData sheetId="0" refreshError="1"/>
      <sheetData sheetId="1" refreshError="1"/>
      <sheetData sheetId="2">
        <row r="7">
          <cell r="J7">
            <v>-37470.75</v>
          </cell>
        </row>
        <row r="8">
          <cell r="J8">
            <v>388591.16666666674</v>
          </cell>
        </row>
        <row r="10">
          <cell r="J10">
            <v>-52022.25</v>
          </cell>
        </row>
        <row r="11">
          <cell r="J11">
            <v>132670</v>
          </cell>
        </row>
        <row r="12">
          <cell r="J12">
            <v>46531.833333333336</v>
          </cell>
        </row>
        <row r="13">
          <cell r="J13">
            <v>47671.75</v>
          </cell>
        </row>
      </sheetData>
      <sheetData sheetId="3"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3"/>
  <sheetViews>
    <sheetView view="pageBreakPreview" topLeftCell="A4" zoomScaleNormal="85" zoomScaleSheetLayoutView="100" workbookViewId="0">
      <selection activeCell="B15" sqref="B15"/>
    </sheetView>
  </sheetViews>
  <sheetFormatPr baseColWidth="10" defaultColWidth="9.140625" defaultRowHeight="15" x14ac:dyDescent="0.25"/>
  <cols>
    <col min="1" max="1" width="6.5703125" customWidth="1"/>
    <col min="2" max="2" width="65.140625" customWidth="1"/>
    <col min="3" max="3" width="11.28515625" bestFit="1" customWidth="1"/>
    <col min="4" max="5" width="16" customWidth="1"/>
    <col min="6" max="6" width="14.5703125" bestFit="1" customWidth="1"/>
    <col min="7" max="7" width="18.7109375" style="3" bestFit="1" customWidth="1"/>
    <col min="8" max="8" width="16" customWidth="1"/>
    <col min="13" max="13" width="17.7109375" bestFit="1" customWidth="1"/>
  </cols>
  <sheetData>
    <row r="1" spans="1:8" x14ac:dyDescent="0.25">
      <c r="A1" t="s">
        <v>80</v>
      </c>
      <c r="E1" s="60"/>
    </row>
    <row r="2" spans="1:8" x14ac:dyDescent="0.25">
      <c r="A2" t="s">
        <v>81</v>
      </c>
      <c r="E2" s="60"/>
    </row>
    <row r="3" spans="1:8" x14ac:dyDescent="0.25">
      <c r="E3" s="60"/>
    </row>
    <row r="4" spans="1:8" ht="30" x14ac:dyDescent="0.25">
      <c r="A4" s="12" t="s">
        <v>5</v>
      </c>
      <c r="C4" s="10" t="s">
        <v>62</v>
      </c>
      <c r="D4" s="10" t="s">
        <v>20</v>
      </c>
      <c r="E4" s="61"/>
      <c r="F4" s="10" t="s">
        <v>67</v>
      </c>
      <c r="G4" s="26" t="s">
        <v>45</v>
      </c>
      <c r="H4" s="10" t="s">
        <v>74</v>
      </c>
    </row>
    <row r="5" spans="1:8" s="3" customFormat="1" ht="105" x14ac:dyDescent="0.25">
      <c r="B5" s="1" t="s">
        <v>0</v>
      </c>
      <c r="C5" s="1"/>
      <c r="D5" s="11"/>
      <c r="E5" s="62"/>
      <c r="F5" s="11"/>
      <c r="G5" s="26"/>
      <c r="H5" s="11"/>
    </row>
    <row r="6" spans="1:8" s="3" customFormat="1" ht="60" x14ac:dyDescent="0.25">
      <c r="B6" s="1" t="s">
        <v>1</v>
      </c>
      <c r="C6" s="1"/>
      <c r="D6" s="26"/>
      <c r="E6" s="63"/>
      <c r="F6" s="26"/>
      <c r="G6" s="26"/>
      <c r="H6" s="26"/>
    </row>
    <row r="7" spans="1:8" x14ac:dyDescent="0.25">
      <c r="B7" s="4"/>
      <c r="C7" s="4"/>
      <c r="D7" s="4"/>
      <c r="E7" s="64"/>
      <c r="F7" s="5"/>
      <c r="G7" s="26"/>
      <c r="H7" s="5"/>
    </row>
    <row r="8" spans="1:8" x14ac:dyDescent="0.25">
      <c r="A8" s="7" t="s">
        <v>2</v>
      </c>
      <c r="B8" s="4"/>
      <c r="C8" s="4"/>
      <c r="D8" s="4"/>
      <c r="E8" s="64"/>
      <c r="F8" s="5"/>
      <c r="G8" s="26"/>
      <c r="H8" s="5"/>
    </row>
    <row r="9" spans="1:8" x14ac:dyDescent="0.25">
      <c r="B9" s="12" t="s">
        <v>3</v>
      </c>
      <c r="C9" s="4"/>
      <c r="E9" s="67">
        <f>SUM(D10:D11)</f>
        <v>-89000</v>
      </c>
      <c r="F9" s="5"/>
      <c r="G9" s="26"/>
      <c r="H9" s="5"/>
    </row>
    <row r="10" spans="1:8" x14ac:dyDescent="0.25">
      <c r="B10" s="36" t="s">
        <v>6</v>
      </c>
      <c r="C10" s="27">
        <v>43770</v>
      </c>
      <c r="D10" s="28"/>
      <c r="E10" s="67"/>
      <c r="F10" s="29"/>
      <c r="G10" s="26" t="s">
        <v>7</v>
      </c>
      <c r="H10" s="29"/>
    </row>
    <row r="11" spans="1:8" x14ac:dyDescent="0.25">
      <c r="B11" s="36" t="s">
        <v>13</v>
      </c>
      <c r="C11" s="4"/>
      <c r="D11" s="30">
        <v>-89000</v>
      </c>
      <c r="E11" s="68"/>
      <c r="F11" s="31" t="s">
        <v>48</v>
      </c>
      <c r="G11" s="26" t="s">
        <v>8</v>
      </c>
      <c r="H11" s="45">
        <f>'[1]Triage EK-MK FCh'!$J$7</f>
        <v>-37470.75</v>
      </c>
    </row>
    <row r="12" spans="1:8" x14ac:dyDescent="0.25">
      <c r="B12" s="12" t="s">
        <v>4</v>
      </c>
      <c r="C12" s="4"/>
      <c r="E12" s="67">
        <f>SUM(D13:D16)</f>
        <v>428139.55</v>
      </c>
      <c r="F12" s="5"/>
      <c r="G12" s="26"/>
      <c r="H12" s="5"/>
    </row>
    <row r="13" spans="1:8" x14ac:dyDescent="0.25">
      <c r="B13" s="37" t="s">
        <v>73</v>
      </c>
      <c r="C13" s="27">
        <v>44228</v>
      </c>
      <c r="D13" s="28">
        <v>221514.55</v>
      </c>
      <c r="E13" s="67"/>
      <c r="F13" s="29" t="s">
        <v>48</v>
      </c>
      <c r="G13" s="26" t="s">
        <v>8</v>
      </c>
      <c r="H13" s="45">
        <f>'[1]Triage EK-MK FCh'!$J$8</f>
        <v>388591.16666666674</v>
      </c>
    </row>
    <row r="14" spans="1:8" ht="30" x14ac:dyDescent="0.25">
      <c r="B14" s="37" t="s">
        <v>10</v>
      </c>
      <c r="C14" s="27">
        <v>44287</v>
      </c>
      <c r="D14" s="28">
        <v>90000</v>
      </c>
      <c r="E14" s="67"/>
      <c r="F14" s="29" t="s">
        <v>48</v>
      </c>
      <c r="G14" s="26" t="s">
        <v>8</v>
      </c>
      <c r="H14" s="29"/>
    </row>
    <row r="15" spans="1:8" x14ac:dyDescent="0.25">
      <c r="B15" s="57" t="s">
        <v>9</v>
      </c>
      <c r="C15" s="49"/>
      <c r="D15" s="59">
        <v>100000</v>
      </c>
      <c r="E15" s="67"/>
      <c r="F15" s="53" t="s">
        <v>48</v>
      </c>
      <c r="G15" s="54" t="s">
        <v>71</v>
      </c>
      <c r="H15" s="45">
        <v>0</v>
      </c>
    </row>
    <row r="16" spans="1:8" x14ac:dyDescent="0.25">
      <c r="B16" s="57" t="s">
        <v>92</v>
      </c>
      <c r="C16" s="49"/>
      <c r="D16" s="59">
        <f>33250/2</f>
        <v>16625</v>
      </c>
      <c r="E16" s="67"/>
      <c r="F16" s="53" t="s">
        <v>48</v>
      </c>
      <c r="G16" s="54"/>
      <c r="H16" s="45"/>
    </row>
    <row r="17" spans="2:8" x14ac:dyDescent="0.25">
      <c r="B17" s="4"/>
      <c r="C17" s="4"/>
      <c r="D17" s="4"/>
      <c r="E17" s="69"/>
      <c r="F17" s="5"/>
      <c r="G17" s="26"/>
      <c r="H17" s="5"/>
    </row>
    <row r="18" spans="2:8" x14ac:dyDescent="0.25">
      <c r="B18" s="12" t="s">
        <v>11</v>
      </c>
      <c r="C18" s="4"/>
      <c r="D18" s="4"/>
      <c r="E18" s="67">
        <f>SUM(D19:D22)</f>
        <v>178625</v>
      </c>
      <c r="F18" s="5"/>
      <c r="G18" s="26"/>
      <c r="H18" s="5"/>
    </row>
    <row r="19" spans="2:8" ht="30" x14ac:dyDescent="0.25">
      <c r="B19" s="37" t="s">
        <v>12</v>
      </c>
      <c r="C19" s="27">
        <v>44652</v>
      </c>
      <c r="D19" s="28">
        <v>102000</v>
      </c>
      <c r="E19" s="70"/>
      <c r="F19" s="29" t="s">
        <v>48</v>
      </c>
      <c r="G19" s="26" t="s">
        <v>8</v>
      </c>
    </row>
    <row r="20" spans="2:8" x14ac:dyDescent="0.25">
      <c r="B20" s="37" t="s">
        <v>18</v>
      </c>
      <c r="C20" s="27"/>
      <c r="D20" s="32">
        <v>-102000</v>
      </c>
      <c r="E20" s="70"/>
      <c r="F20" s="33" t="s">
        <v>48</v>
      </c>
      <c r="G20" s="26"/>
      <c r="H20" s="33"/>
    </row>
    <row r="21" spans="2:8" ht="30" x14ac:dyDescent="0.25">
      <c r="B21" s="37" t="s">
        <v>76</v>
      </c>
      <c r="C21" s="27">
        <v>44652</v>
      </c>
      <c r="D21" s="28">
        <v>152000</v>
      </c>
      <c r="E21" s="67"/>
      <c r="F21" s="29" t="s">
        <v>48</v>
      </c>
      <c r="G21" s="26" t="s">
        <v>8</v>
      </c>
      <c r="H21" s="45">
        <f>'[1]Triage EK-MK FCh'!$J$11</f>
        <v>132670</v>
      </c>
    </row>
    <row r="22" spans="2:8" x14ac:dyDescent="0.25">
      <c r="B22" s="37" t="s">
        <v>77</v>
      </c>
      <c r="C22" s="27"/>
      <c r="D22" s="56">
        <f>10000+33250/2</f>
        <v>26625</v>
      </c>
      <c r="E22" s="71"/>
      <c r="F22" s="29" t="s">
        <v>48</v>
      </c>
      <c r="G22" s="26"/>
      <c r="H22" s="45"/>
    </row>
    <row r="23" spans="2:8" x14ac:dyDescent="0.25">
      <c r="B23" s="11"/>
      <c r="C23" s="27"/>
      <c r="D23" s="28"/>
      <c r="E23" s="67"/>
      <c r="F23" s="29"/>
      <c r="G23" s="26"/>
      <c r="H23" s="29"/>
    </row>
    <row r="24" spans="2:8" x14ac:dyDescent="0.25">
      <c r="B24" s="12" t="s">
        <v>16</v>
      </c>
      <c r="C24" s="4"/>
      <c r="D24" s="4"/>
      <c r="E24" s="67">
        <f>SUM(D25:D26)</f>
        <v>53000</v>
      </c>
      <c r="F24" s="5"/>
      <c r="G24" s="26"/>
      <c r="H24" s="5"/>
    </row>
    <row r="25" spans="2:8" x14ac:dyDescent="0.25">
      <c r="B25" s="37" t="s">
        <v>17</v>
      </c>
      <c r="C25" s="27">
        <v>44652</v>
      </c>
      <c r="D25" s="28">
        <v>45000</v>
      </c>
      <c r="E25" s="67"/>
      <c r="F25" s="29" t="s">
        <v>49</v>
      </c>
      <c r="G25" s="26" t="s">
        <v>8</v>
      </c>
      <c r="H25" s="45">
        <f>'[1]Triage EK-MK FCh'!$J$12</f>
        <v>46531.833333333336</v>
      </c>
    </row>
    <row r="26" spans="2:8" x14ac:dyDescent="0.25">
      <c r="B26" s="48" t="s">
        <v>68</v>
      </c>
      <c r="C26" s="58">
        <v>44958</v>
      </c>
      <c r="D26" s="59">
        <v>8000</v>
      </c>
      <c r="E26" s="67"/>
      <c r="F26" s="53" t="s">
        <v>49</v>
      </c>
      <c r="G26" s="54" t="s">
        <v>72</v>
      </c>
      <c r="H26" s="44"/>
    </row>
    <row r="27" spans="2:8" x14ac:dyDescent="0.25">
      <c r="B27" s="11"/>
      <c r="C27" s="27"/>
      <c r="D27" s="28"/>
      <c r="E27" s="67"/>
      <c r="F27" s="29"/>
      <c r="G27" s="26"/>
      <c r="H27" s="29"/>
    </row>
    <row r="28" spans="2:8" x14ac:dyDescent="0.25">
      <c r="B28" s="12" t="s">
        <v>50</v>
      </c>
      <c r="C28" s="27"/>
      <c r="D28" s="28"/>
      <c r="E28" s="67">
        <f>SUM(D29:D30)</f>
        <v>50000</v>
      </c>
      <c r="F28" s="29"/>
      <c r="G28" s="26"/>
      <c r="H28" s="29"/>
    </row>
    <row r="29" spans="2:8" x14ac:dyDescent="0.25">
      <c r="B29" s="37" t="s">
        <v>17</v>
      </c>
      <c r="C29" s="27">
        <v>44652</v>
      </c>
      <c r="D29" s="28">
        <v>40000</v>
      </c>
      <c r="E29" s="67"/>
      <c r="F29" s="29" t="s">
        <v>49</v>
      </c>
      <c r="G29" s="26" t="s">
        <v>8</v>
      </c>
      <c r="H29" s="45">
        <f>'[1]Triage EK-MK FCh'!$J$13</f>
        <v>47671.75</v>
      </c>
    </row>
    <row r="30" spans="2:8" ht="30" x14ac:dyDescent="0.25">
      <c r="B30" s="48" t="s">
        <v>69</v>
      </c>
      <c r="C30" s="58"/>
      <c r="D30" s="59">
        <v>10000</v>
      </c>
      <c r="E30" s="67"/>
      <c r="F30" s="53" t="s">
        <v>49</v>
      </c>
      <c r="G30" s="54" t="s">
        <v>72</v>
      </c>
      <c r="H30" s="44"/>
    </row>
    <row r="31" spans="2:8" x14ac:dyDescent="0.25">
      <c r="B31" s="11"/>
      <c r="C31" s="27"/>
      <c r="D31" s="28"/>
      <c r="E31" s="67"/>
      <c r="F31" s="29"/>
      <c r="G31" s="26"/>
      <c r="H31" s="29"/>
    </row>
    <row r="32" spans="2:8" x14ac:dyDescent="0.25">
      <c r="B32" s="12" t="s">
        <v>14</v>
      </c>
      <c r="C32" s="27"/>
      <c r="E32" s="65">
        <f>SUM(D33)</f>
        <v>-49000</v>
      </c>
    </row>
    <row r="33" spans="1:12" x14ac:dyDescent="0.25">
      <c r="B33" s="37" t="s">
        <v>15</v>
      </c>
      <c r="C33" s="4"/>
      <c r="D33" s="32">
        <v>-49000</v>
      </c>
      <c r="E33" s="70"/>
      <c r="F33" s="33" t="s">
        <v>48</v>
      </c>
      <c r="G33" s="26" t="s">
        <v>8</v>
      </c>
      <c r="H33" s="45">
        <f>'[1]Triage EK-MK FCh'!$J$10</f>
        <v>-52022.25</v>
      </c>
    </row>
    <row r="34" spans="1:12" x14ac:dyDescent="0.25">
      <c r="B34" s="11"/>
      <c r="C34" s="4"/>
      <c r="D34" s="4"/>
      <c r="E34" s="69"/>
      <c r="F34" s="5"/>
      <c r="G34" s="26"/>
      <c r="H34" s="5"/>
    </row>
    <row r="35" spans="1:12" x14ac:dyDescent="0.25">
      <c r="B35" s="34" t="s">
        <v>55</v>
      </c>
      <c r="C35" s="4"/>
      <c r="D35" s="4"/>
      <c r="E35" s="69"/>
      <c r="F35" s="5"/>
      <c r="G35" s="26"/>
      <c r="H35" s="5"/>
    </row>
    <row r="36" spans="1:12" ht="30" x14ac:dyDescent="0.25">
      <c r="B36" s="37" t="s">
        <v>57</v>
      </c>
      <c r="C36" s="4"/>
      <c r="D36" s="40"/>
      <c r="E36" s="72"/>
      <c r="F36" s="5"/>
      <c r="G36" s="42" t="s">
        <v>56</v>
      </c>
      <c r="H36" s="46" t="s">
        <v>75</v>
      </c>
      <c r="I36" s="43" t="s">
        <v>58</v>
      </c>
      <c r="J36" s="43" t="s">
        <v>59</v>
      </c>
      <c r="K36" s="43" t="s">
        <v>60</v>
      </c>
      <c r="L36" s="43" t="s">
        <v>61</v>
      </c>
    </row>
    <row r="37" spans="1:12" hidden="1" x14ac:dyDescent="0.25">
      <c r="B37" s="11"/>
      <c r="C37" s="4"/>
      <c r="D37" s="4"/>
      <c r="E37" s="69"/>
      <c r="F37" s="5"/>
      <c r="G37" s="41"/>
      <c r="H37" s="5"/>
      <c r="I37" s="43">
        <v>15</v>
      </c>
      <c r="J37" s="43">
        <v>25</v>
      </c>
      <c r="K37" s="43">
        <v>10</v>
      </c>
      <c r="L37" s="43">
        <v>5</v>
      </c>
    </row>
    <row r="38" spans="1:12" hidden="1" x14ac:dyDescent="0.25">
      <c r="B38" s="12" t="s">
        <v>21</v>
      </c>
      <c r="C38" s="4"/>
      <c r="D38" s="4"/>
      <c r="E38" s="69"/>
      <c r="F38" s="5"/>
      <c r="G38" s="26"/>
      <c r="H38" s="5"/>
    </row>
    <row r="39" spans="1:12" ht="60" hidden="1" x14ac:dyDescent="0.25">
      <c r="B39" s="48" t="s">
        <v>22</v>
      </c>
      <c r="C39" s="49"/>
      <c r="D39" s="49"/>
      <c r="E39" s="69"/>
      <c r="F39" s="50"/>
      <c r="G39" s="51" t="s">
        <v>70</v>
      </c>
      <c r="H39" s="50"/>
    </row>
    <row r="40" spans="1:12" ht="45" hidden="1" x14ac:dyDescent="0.25">
      <c r="B40" s="48" t="s">
        <v>44</v>
      </c>
      <c r="C40" s="49"/>
      <c r="D40" s="52"/>
      <c r="E40" s="67"/>
      <c r="F40" s="53"/>
      <c r="G40" s="54" t="s">
        <v>42</v>
      </c>
      <c r="H40" s="55" t="s">
        <v>75</v>
      </c>
    </row>
    <row r="41" spans="1:12" hidden="1" x14ac:dyDescent="0.25">
      <c r="B41" s="37"/>
      <c r="C41" s="4"/>
      <c r="D41" s="28"/>
      <c r="E41" s="67"/>
      <c r="F41" s="29"/>
      <c r="G41" s="26"/>
      <c r="H41" s="29"/>
    </row>
    <row r="42" spans="1:12" x14ac:dyDescent="0.25">
      <c r="B42" s="34" t="s">
        <v>84</v>
      </c>
      <c r="C42" s="4"/>
      <c r="D42" s="28"/>
      <c r="E42" s="67">
        <f>SUM(D43:D46)</f>
        <v>0</v>
      </c>
      <c r="F42" s="29"/>
      <c r="G42" s="26"/>
      <c r="H42" s="29"/>
    </row>
    <row r="43" spans="1:12" x14ac:dyDescent="0.25">
      <c r="B43" s="37" t="s">
        <v>47</v>
      </c>
      <c r="C43" s="4">
        <v>8500</v>
      </c>
      <c r="D43" s="28">
        <v>0</v>
      </c>
      <c r="E43" s="67"/>
      <c r="F43" s="29" t="s">
        <v>48</v>
      </c>
      <c r="G43" s="11" t="s">
        <v>63</v>
      </c>
      <c r="H43" s="29">
        <v>8500</v>
      </c>
    </row>
    <row r="44" spans="1:12" x14ac:dyDescent="0.25">
      <c r="B44" s="37" t="s">
        <v>64</v>
      </c>
      <c r="C44" s="4">
        <v>21250</v>
      </c>
      <c r="D44" s="40">
        <v>0</v>
      </c>
      <c r="E44" s="72"/>
      <c r="F44" s="35" t="s">
        <v>48</v>
      </c>
      <c r="G44" s="41" t="s">
        <v>46</v>
      </c>
      <c r="H44" s="35">
        <v>21250</v>
      </c>
    </row>
    <row r="45" spans="1:12" x14ac:dyDescent="0.25">
      <c r="B45" s="37" t="s">
        <v>65</v>
      </c>
      <c r="C45" s="4">
        <v>2500</v>
      </c>
      <c r="D45" s="40">
        <v>0</v>
      </c>
      <c r="E45" s="72"/>
      <c r="F45" s="35" t="s">
        <v>48</v>
      </c>
      <c r="G45" s="41" t="s">
        <v>46</v>
      </c>
      <c r="H45" s="35">
        <v>2500</v>
      </c>
    </row>
    <row r="46" spans="1:12" x14ac:dyDescent="0.25">
      <c r="B46" s="37" t="s">
        <v>66</v>
      </c>
      <c r="C46" s="4">
        <v>1000</v>
      </c>
      <c r="D46" s="40">
        <v>0</v>
      </c>
      <c r="E46" s="72"/>
      <c r="F46" s="35" t="s">
        <v>48</v>
      </c>
      <c r="G46" s="41" t="s">
        <v>46</v>
      </c>
      <c r="H46" s="35">
        <v>1000</v>
      </c>
    </row>
    <row r="47" spans="1:12" x14ac:dyDescent="0.25">
      <c r="A47" s="8"/>
      <c r="B47" s="8"/>
      <c r="C47" s="8"/>
      <c r="D47" s="8"/>
      <c r="E47" s="73"/>
      <c r="F47" s="8"/>
      <c r="G47" s="25"/>
      <c r="H47" s="8"/>
      <c r="I47" s="8"/>
    </row>
    <row r="48" spans="1:12" x14ac:dyDescent="0.25">
      <c r="E48" s="74"/>
    </row>
    <row r="49" spans="1:9" x14ac:dyDescent="0.25">
      <c r="B49" s="7" t="s">
        <v>19</v>
      </c>
      <c r="D49" s="6">
        <f>SUM(D10:D47)</f>
        <v>571764.55000000005</v>
      </c>
      <c r="E49" s="65">
        <f>D49</f>
        <v>571764.55000000005</v>
      </c>
      <c r="F49" s="6"/>
      <c r="H49" s="6">
        <f>SUM(H10:H47)</f>
        <v>559221.75000000012</v>
      </c>
    </row>
    <row r="50" spans="1:9" x14ac:dyDescent="0.25">
      <c r="E50" s="74"/>
    </row>
    <row r="51" spans="1:9" x14ac:dyDescent="0.25">
      <c r="B51" t="s">
        <v>79</v>
      </c>
      <c r="D51" s="6">
        <v>-371784.94</v>
      </c>
      <c r="E51" s="65">
        <f>D51</f>
        <v>-371784.94</v>
      </c>
      <c r="F51" s="6"/>
      <c r="H51" s="6">
        <v>-371783.94</v>
      </c>
    </row>
    <row r="52" spans="1:9" x14ac:dyDescent="0.25">
      <c r="E52" s="74"/>
    </row>
    <row r="53" spans="1:9" x14ac:dyDescent="0.25">
      <c r="A53" s="8"/>
      <c r="B53" s="8"/>
      <c r="C53" s="8"/>
      <c r="D53" s="8"/>
      <c r="E53" s="73"/>
      <c r="F53" s="8"/>
      <c r="G53" s="25"/>
      <c r="H53" s="8"/>
      <c r="I53" s="8"/>
    </row>
    <row r="54" spans="1:9" x14ac:dyDescent="0.25">
      <c r="E54" s="74"/>
    </row>
    <row r="55" spans="1:9" x14ac:dyDescent="0.25">
      <c r="B55" s="7" t="s">
        <v>52</v>
      </c>
      <c r="C55" s="7"/>
      <c r="D55" s="9">
        <f>SUM(D48:D53)</f>
        <v>199979.61000000004</v>
      </c>
      <c r="E55" s="65">
        <f>D55</f>
        <v>199979.61000000004</v>
      </c>
      <c r="F55" s="9"/>
      <c r="H55" s="9">
        <f>SUM(H48:H53)</f>
        <v>187437.81000000011</v>
      </c>
    </row>
    <row r="56" spans="1:9" x14ac:dyDescent="0.25">
      <c r="B56" s="22" t="s">
        <v>53</v>
      </c>
      <c r="C56" s="7"/>
      <c r="D56" s="6">
        <f>SUMIF(F10:F46,"M",D10:D46)</f>
        <v>468764.55</v>
      </c>
      <c r="E56" s="65">
        <f t="shared" ref="E56:E57" si="0">D56</f>
        <v>468764.55</v>
      </c>
      <c r="F56" s="24">
        <f>D56/D49</f>
        <v>0.81985591796483348</v>
      </c>
      <c r="G56" s="6">
        <f>F56*D55</f>
        <v>163954.46673079944</v>
      </c>
      <c r="H56" s="24"/>
    </row>
    <row r="57" spans="1:9" x14ac:dyDescent="0.25">
      <c r="B57" s="22" t="s">
        <v>54</v>
      </c>
      <c r="D57" s="6">
        <f>SUMIF(F10:F46,"Z",D10:D46)</f>
        <v>103000</v>
      </c>
      <c r="E57" s="65">
        <f t="shared" si="0"/>
        <v>103000</v>
      </c>
      <c r="F57" s="23">
        <f>D57/D49</f>
        <v>0.18014408203516638</v>
      </c>
      <c r="G57" s="6">
        <f>F57*D55</f>
        <v>36025.143269200584</v>
      </c>
      <c r="H57" s="23"/>
    </row>
    <row r="58" spans="1:9" x14ac:dyDescent="0.25">
      <c r="B58" s="22"/>
      <c r="D58" s="6"/>
      <c r="E58" s="65"/>
      <c r="F58" s="23"/>
      <c r="G58" s="6"/>
      <c r="H58" s="23"/>
    </row>
    <row r="59" spans="1:9" x14ac:dyDescent="0.25">
      <c r="E59" s="74"/>
    </row>
    <row r="60" spans="1:9" x14ac:dyDescent="0.25">
      <c r="A60" s="7" t="s">
        <v>51</v>
      </c>
      <c r="B60" s="47" t="s">
        <v>82</v>
      </c>
      <c r="E60" s="74"/>
    </row>
    <row r="61" spans="1:9" x14ac:dyDescent="0.25">
      <c r="B61" t="s">
        <v>83</v>
      </c>
      <c r="E61" s="74"/>
    </row>
    <row r="62" spans="1:9" x14ac:dyDescent="0.25">
      <c r="E62" s="74"/>
    </row>
    <row r="63" spans="1:9" x14ac:dyDescent="0.25">
      <c r="B63" s="47" t="s">
        <v>78</v>
      </c>
      <c r="E63" s="74"/>
    </row>
  </sheetData>
  <pageMargins left="0.7" right="0.7" top="0.75" bottom="0.75" header="0.3" footer="0.3"/>
  <pageSetup paperSize="9" scale="67"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7"/>
  <sheetViews>
    <sheetView tabSelected="1" view="pageBreakPreview" topLeftCell="A14" zoomScaleNormal="85" zoomScaleSheetLayoutView="100" workbookViewId="0">
      <selection activeCell="L34" sqref="L34"/>
    </sheetView>
  </sheetViews>
  <sheetFormatPr baseColWidth="10" defaultColWidth="9.140625" defaultRowHeight="15" x14ac:dyDescent="0.25"/>
  <cols>
    <col min="1" max="1" width="6.5703125" customWidth="1"/>
    <col min="2" max="2" width="65.140625" customWidth="1"/>
    <col min="3" max="3" width="2.7109375" customWidth="1"/>
    <col min="4" max="4" width="10" customWidth="1"/>
    <col min="5" max="10" width="8" customWidth="1"/>
    <col min="11" max="11" width="9.42578125" style="6" customWidth="1"/>
    <col min="12" max="12" width="24.28515625" customWidth="1"/>
    <col min="13" max="13" width="11.28515625" bestFit="1" customWidth="1"/>
    <col min="14" max="15" width="16" customWidth="1"/>
    <col min="16" max="16" width="14.5703125" bestFit="1" customWidth="1"/>
    <col min="17" max="17" width="18.7109375" style="3" bestFit="1" customWidth="1"/>
    <col min="18" max="18" width="16" customWidth="1"/>
    <col min="23" max="23" width="17.7109375" bestFit="1" customWidth="1"/>
  </cols>
  <sheetData>
    <row r="1" spans="1:18" x14ac:dyDescent="0.25">
      <c r="A1" t="s">
        <v>80</v>
      </c>
      <c r="O1" s="60"/>
    </row>
    <row r="2" spans="1:18" ht="35.25" customHeight="1" x14ac:dyDescent="0.25">
      <c r="A2" s="116" t="s">
        <v>81</v>
      </c>
      <c r="B2" s="116"/>
      <c r="D2" s="120" t="s">
        <v>100</v>
      </c>
      <c r="E2" s="121" t="s">
        <v>101</v>
      </c>
      <c r="F2" s="121"/>
      <c r="G2" s="121"/>
      <c r="H2" s="121"/>
      <c r="I2" s="122"/>
      <c r="J2" s="122"/>
      <c r="K2" s="124" t="s">
        <v>109</v>
      </c>
      <c r="L2" s="120"/>
      <c r="M2" s="90" t="s">
        <v>99</v>
      </c>
      <c r="N2" s="90"/>
      <c r="O2" s="90"/>
      <c r="P2" s="90"/>
    </row>
    <row r="3" spans="1:18" x14ac:dyDescent="0.25">
      <c r="D3" s="120"/>
      <c r="E3" s="122" t="s">
        <v>29</v>
      </c>
      <c r="F3" s="122" t="s">
        <v>31</v>
      </c>
      <c r="G3" s="122" t="s">
        <v>33</v>
      </c>
      <c r="H3" s="122" t="s">
        <v>103</v>
      </c>
      <c r="I3" s="122" t="s">
        <v>35</v>
      </c>
      <c r="J3" s="122" t="s">
        <v>36</v>
      </c>
      <c r="K3" s="125"/>
      <c r="L3" s="120"/>
      <c r="M3" s="90"/>
      <c r="N3" s="90"/>
      <c r="O3" s="90"/>
      <c r="P3" s="90"/>
    </row>
    <row r="4" spans="1:18" x14ac:dyDescent="0.25">
      <c r="D4" s="120"/>
      <c r="E4" s="122"/>
      <c r="F4" s="122"/>
      <c r="G4" s="122"/>
      <c r="H4" s="122"/>
      <c r="I4" s="122"/>
      <c r="J4" s="122"/>
      <c r="K4" s="125"/>
      <c r="L4" s="120"/>
      <c r="M4" s="123"/>
      <c r="N4" s="123"/>
      <c r="O4" s="123"/>
      <c r="P4" s="123"/>
    </row>
    <row r="5" spans="1:18" ht="30" x14ac:dyDescent="0.25">
      <c r="A5" s="12" t="s">
        <v>5</v>
      </c>
      <c r="M5" s="91" t="s">
        <v>62</v>
      </c>
      <c r="N5" s="91" t="s">
        <v>20</v>
      </c>
      <c r="O5" s="61"/>
      <c r="P5" s="91" t="s">
        <v>67</v>
      </c>
      <c r="Q5" s="26" t="s">
        <v>45</v>
      </c>
      <c r="R5" s="10" t="s">
        <v>74</v>
      </c>
    </row>
    <row r="6" spans="1:18" s="3" customFormat="1" ht="105" x14ac:dyDescent="0.25">
      <c r="B6" s="1" t="s">
        <v>0</v>
      </c>
      <c r="C6" s="1"/>
      <c r="D6" s="1"/>
      <c r="E6" s="1"/>
      <c r="F6" s="1"/>
      <c r="G6" s="1"/>
      <c r="H6" s="1"/>
      <c r="I6" s="1"/>
      <c r="J6" s="1"/>
      <c r="K6" s="126"/>
      <c r="L6" s="1"/>
      <c r="M6" s="92"/>
      <c r="N6" s="93"/>
      <c r="O6" s="62"/>
      <c r="P6" s="93"/>
      <c r="Q6" s="26"/>
      <c r="R6" s="11"/>
    </row>
    <row r="7" spans="1:18" s="3" customFormat="1" ht="60" x14ac:dyDescent="0.25">
      <c r="B7" s="1" t="s">
        <v>1</v>
      </c>
      <c r="C7" s="1"/>
      <c r="D7" s="1"/>
      <c r="E7" s="1"/>
      <c r="F7" s="1"/>
      <c r="G7" s="1"/>
      <c r="H7" s="1"/>
      <c r="I7" s="1"/>
      <c r="J7" s="1"/>
      <c r="K7" s="126"/>
      <c r="L7" s="1"/>
      <c r="M7" s="92"/>
      <c r="N7" s="94"/>
      <c r="O7" s="63"/>
      <c r="P7" s="94"/>
      <c r="Q7" s="26"/>
      <c r="R7" s="26"/>
    </row>
    <row r="8" spans="1:18" x14ac:dyDescent="0.25">
      <c r="B8" s="4"/>
      <c r="C8" s="4"/>
      <c r="D8" s="4"/>
      <c r="E8" s="4"/>
      <c r="F8" s="4"/>
      <c r="G8" s="4"/>
      <c r="H8" s="4"/>
      <c r="I8" s="4"/>
      <c r="J8" s="4"/>
      <c r="K8" s="28"/>
      <c r="L8" s="4"/>
      <c r="M8" s="95"/>
      <c r="N8" s="95"/>
      <c r="O8" s="64"/>
      <c r="P8" s="109"/>
      <c r="Q8" s="26"/>
      <c r="R8" s="5"/>
    </row>
    <row r="9" spans="1:18" x14ac:dyDescent="0.25">
      <c r="A9" s="7" t="s">
        <v>2</v>
      </c>
      <c r="B9" s="4"/>
      <c r="C9" s="4"/>
      <c r="D9" s="4"/>
      <c r="E9" s="4"/>
      <c r="F9" s="4"/>
      <c r="G9" s="4"/>
      <c r="H9" s="4"/>
      <c r="I9" s="4"/>
      <c r="J9" s="4"/>
      <c r="K9" s="28"/>
      <c r="L9" s="4"/>
      <c r="M9" s="95"/>
      <c r="N9" s="95"/>
      <c r="O9" s="64"/>
      <c r="P9" s="109"/>
      <c r="Q9" s="26"/>
      <c r="R9" s="5"/>
    </row>
    <row r="10" spans="1:18" x14ac:dyDescent="0.25">
      <c r="B10" s="12" t="s">
        <v>3</v>
      </c>
      <c r="C10" s="12"/>
      <c r="D10" s="12"/>
      <c r="E10" s="12"/>
      <c r="F10" s="12"/>
      <c r="G10" s="12"/>
      <c r="H10" s="12"/>
      <c r="I10" s="12"/>
      <c r="J10" s="12"/>
      <c r="K10" s="127"/>
      <c r="L10" s="12"/>
      <c r="M10" s="95"/>
      <c r="N10" s="96"/>
      <c r="O10" s="67">
        <f>SUM(N11:N12)</f>
        <v>-89000</v>
      </c>
      <c r="P10" s="109"/>
      <c r="Q10" s="26"/>
      <c r="R10" s="5"/>
    </row>
    <row r="11" spans="1:18" x14ac:dyDescent="0.25">
      <c r="B11" s="36" t="s">
        <v>6</v>
      </c>
      <c r="C11" s="36"/>
      <c r="D11" s="36"/>
      <c r="E11" s="36"/>
      <c r="F11" s="36"/>
      <c r="G11" s="36"/>
      <c r="H11" s="36"/>
      <c r="I11" s="36"/>
      <c r="J11" s="36"/>
      <c r="K11" s="128"/>
      <c r="L11" s="36"/>
      <c r="M11" s="97">
        <v>43770</v>
      </c>
      <c r="N11" s="98"/>
      <c r="O11" s="67"/>
      <c r="P11" s="110"/>
      <c r="Q11" s="26" t="s">
        <v>7</v>
      </c>
      <c r="R11" s="29"/>
    </row>
    <row r="12" spans="1:18" x14ac:dyDescent="0.25">
      <c r="B12" s="119" t="s">
        <v>13</v>
      </c>
      <c r="C12" s="117" t="s">
        <v>102</v>
      </c>
      <c r="D12" s="117"/>
      <c r="E12" s="117"/>
      <c r="F12" s="117"/>
      <c r="G12" s="117"/>
      <c r="H12" s="117"/>
      <c r="I12" s="117"/>
      <c r="J12" s="117"/>
      <c r="K12" s="117"/>
      <c r="L12" s="117"/>
      <c r="M12" s="95"/>
      <c r="N12" s="99">
        <v>-89000</v>
      </c>
      <c r="O12" s="68"/>
      <c r="P12" s="111" t="s">
        <v>48</v>
      </c>
      <c r="Q12" s="26" t="s">
        <v>8</v>
      </c>
      <c r="R12" s="45">
        <f>'[1]Triage EK-MK FCh'!$J$7</f>
        <v>-37470.75</v>
      </c>
    </row>
    <row r="13" spans="1:18" x14ac:dyDescent="0.25">
      <c r="B13" s="12" t="s">
        <v>4</v>
      </c>
      <c r="C13" s="12"/>
      <c r="D13" s="12"/>
      <c r="E13" s="12"/>
      <c r="F13" s="12"/>
      <c r="G13" s="12"/>
      <c r="H13" s="12"/>
      <c r="I13" s="12"/>
      <c r="J13" s="12"/>
      <c r="K13" s="129"/>
      <c r="L13" s="12"/>
      <c r="M13" s="95"/>
      <c r="N13" s="96"/>
      <c r="O13" s="67">
        <f>SUM(N14:N23)</f>
        <v>428139.55</v>
      </c>
      <c r="P13" s="109"/>
      <c r="Q13" s="26"/>
      <c r="R13" s="5"/>
    </row>
    <row r="14" spans="1:18" x14ac:dyDescent="0.25">
      <c r="B14" s="37" t="s">
        <v>73</v>
      </c>
      <c r="C14" s="37"/>
      <c r="D14" s="37"/>
      <c r="E14" s="37"/>
      <c r="F14" s="37"/>
      <c r="G14" s="37"/>
      <c r="H14" s="37"/>
      <c r="I14" s="37"/>
      <c r="J14" s="37"/>
      <c r="K14" s="129">
        <v>220000</v>
      </c>
      <c r="L14" s="37"/>
      <c r="M14" s="97">
        <v>44228</v>
      </c>
      <c r="N14" s="98">
        <v>221514.55</v>
      </c>
      <c r="O14" s="67"/>
      <c r="P14" s="110" t="s">
        <v>48</v>
      </c>
      <c r="Q14" s="26" t="s">
        <v>8</v>
      </c>
      <c r="R14" s="45">
        <f>'[1]Triage EK-MK FCh'!$J$8</f>
        <v>388591.16666666674</v>
      </c>
    </row>
    <row r="15" spans="1:18" ht="30" x14ac:dyDescent="0.25">
      <c r="B15" s="89" t="s">
        <v>94</v>
      </c>
      <c r="C15" s="37"/>
      <c r="D15" s="37"/>
      <c r="E15" s="37"/>
      <c r="F15" s="37"/>
      <c r="G15" s="37"/>
      <c r="H15" s="37"/>
      <c r="I15" s="37"/>
      <c r="J15" s="37"/>
      <c r="K15" s="129"/>
      <c r="L15" s="37"/>
      <c r="M15" s="97"/>
      <c r="N15" s="98"/>
      <c r="O15" s="67"/>
      <c r="P15" s="110"/>
      <c r="Q15" s="26"/>
      <c r="R15" s="45"/>
    </row>
    <row r="16" spans="1:18" x14ac:dyDescent="0.25">
      <c r="B16" s="89" t="s">
        <v>95</v>
      </c>
      <c r="C16" s="37"/>
      <c r="D16" s="37"/>
      <c r="E16" s="37"/>
      <c r="F16" s="37"/>
      <c r="G16" s="37"/>
      <c r="H16" s="37"/>
      <c r="I16" s="37"/>
      <c r="J16" s="37"/>
      <c r="K16" s="129"/>
      <c r="L16" s="37"/>
      <c r="M16" s="97"/>
      <c r="N16" s="98"/>
      <c r="O16" s="67"/>
      <c r="P16" s="110"/>
      <c r="Q16" s="26"/>
      <c r="R16" s="45"/>
    </row>
    <row r="17" spans="2:18" x14ac:dyDescent="0.25">
      <c r="B17" s="89" t="s">
        <v>96</v>
      </c>
      <c r="C17" s="37"/>
      <c r="D17" s="37"/>
      <c r="E17" s="37"/>
      <c r="F17" s="37"/>
      <c r="G17" s="37"/>
      <c r="H17" s="37"/>
      <c r="I17" s="37"/>
      <c r="J17" s="37"/>
      <c r="K17" s="129"/>
      <c r="L17" s="37"/>
      <c r="M17" s="97"/>
      <c r="N17" s="100"/>
      <c r="O17" s="67"/>
      <c r="P17" s="110"/>
      <c r="Q17" s="26"/>
      <c r="R17" s="45"/>
    </row>
    <row r="18" spans="2:18" ht="30" x14ac:dyDescent="0.25">
      <c r="B18" s="89" t="s">
        <v>97</v>
      </c>
      <c r="C18" s="37"/>
      <c r="D18" s="37"/>
      <c r="E18" s="37"/>
      <c r="F18" s="37"/>
      <c r="G18" s="37"/>
      <c r="H18" s="37"/>
      <c r="I18" s="37"/>
      <c r="J18" s="37"/>
      <c r="K18" s="129"/>
      <c r="L18" s="37"/>
      <c r="M18" s="97"/>
      <c r="N18" s="100"/>
      <c r="O18" s="67"/>
      <c r="P18" s="110"/>
      <c r="Q18" s="26"/>
      <c r="R18" s="45"/>
    </row>
    <row r="19" spans="2:18" x14ac:dyDescent="0.25">
      <c r="B19" s="37"/>
      <c r="C19" s="37"/>
      <c r="D19" s="37"/>
      <c r="E19" s="37"/>
      <c r="F19" s="37"/>
      <c r="G19" s="37"/>
      <c r="H19" s="37"/>
      <c r="I19" s="37"/>
      <c r="J19" s="37"/>
      <c r="K19" s="129"/>
      <c r="L19" s="37"/>
      <c r="M19" s="97"/>
      <c r="N19" s="98"/>
      <c r="O19" s="67"/>
      <c r="P19" s="110"/>
      <c r="Q19" s="26"/>
      <c r="R19" s="45"/>
    </row>
    <row r="20" spans="2:18" ht="30" x14ac:dyDescent="0.25">
      <c r="B20" s="37" t="s">
        <v>10</v>
      </c>
      <c r="C20" s="37"/>
      <c r="D20" s="37">
        <v>700</v>
      </c>
      <c r="E20" s="37"/>
      <c r="F20" s="37"/>
      <c r="G20" s="37"/>
      <c r="H20" s="37"/>
      <c r="I20" s="37"/>
      <c r="J20" s="37"/>
      <c r="K20" s="129">
        <v>90000</v>
      </c>
      <c r="L20" s="37"/>
      <c r="M20" s="97">
        <v>44287</v>
      </c>
      <c r="N20" s="98">
        <v>90000</v>
      </c>
      <c r="O20" s="67"/>
      <c r="P20" s="110" t="s">
        <v>48</v>
      </c>
      <c r="Q20" s="26" t="s">
        <v>8</v>
      </c>
      <c r="R20" s="29"/>
    </row>
    <row r="21" spans="2:18" x14ac:dyDescent="0.25">
      <c r="B21" s="89"/>
      <c r="C21" s="37"/>
      <c r="D21" s="37"/>
      <c r="E21" s="37"/>
      <c r="F21" s="37"/>
      <c r="G21" s="37"/>
      <c r="H21" s="37"/>
      <c r="I21" s="37"/>
      <c r="J21" s="37"/>
      <c r="K21" s="129"/>
      <c r="L21" s="37"/>
      <c r="M21" s="97"/>
      <c r="N21" s="100"/>
      <c r="O21" s="67"/>
      <c r="P21" s="110"/>
      <c r="Q21" s="26"/>
      <c r="R21" s="29"/>
    </row>
    <row r="22" spans="2:18" x14ac:dyDescent="0.25">
      <c r="B22" s="57" t="s">
        <v>9</v>
      </c>
      <c r="C22" s="57"/>
      <c r="D22" s="57"/>
      <c r="E22" s="57"/>
      <c r="F22" s="57"/>
      <c r="G22" s="57"/>
      <c r="H22" s="57"/>
      <c r="I22" s="57"/>
      <c r="J22" s="57"/>
      <c r="K22" s="129">
        <v>100000</v>
      </c>
      <c r="L22" s="57"/>
      <c r="M22" s="95"/>
      <c r="N22" s="101">
        <v>100000</v>
      </c>
      <c r="O22" s="67"/>
      <c r="P22" s="110" t="s">
        <v>48</v>
      </c>
      <c r="Q22" s="54" t="s">
        <v>71</v>
      </c>
      <c r="R22" s="45">
        <v>0</v>
      </c>
    </row>
    <row r="23" spans="2:18" x14ac:dyDescent="0.25">
      <c r="B23" s="57" t="s">
        <v>92</v>
      </c>
      <c r="C23" s="57"/>
      <c r="D23" s="57"/>
      <c r="E23" s="57"/>
      <c r="F23" s="57"/>
      <c r="G23" s="57"/>
      <c r="H23" s="57"/>
      <c r="I23" s="57"/>
      <c r="J23" s="57"/>
      <c r="K23" s="129">
        <v>16000</v>
      </c>
      <c r="L23" s="57"/>
      <c r="M23" s="95"/>
      <c r="N23" s="101">
        <f>33250/2</f>
        <v>16625</v>
      </c>
      <c r="O23" s="67"/>
      <c r="P23" s="110" t="s">
        <v>48</v>
      </c>
      <c r="Q23" s="54"/>
      <c r="R23" s="45"/>
    </row>
    <row r="24" spans="2:18" x14ac:dyDescent="0.25">
      <c r="B24" s="4"/>
      <c r="C24" s="4"/>
      <c r="D24" s="4"/>
      <c r="E24" s="4"/>
      <c r="F24" s="4"/>
      <c r="G24" s="4"/>
      <c r="H24" s="4"/>
      <c r="I24" s="4"/>
      <c r="J24" s="4"/>
      <c r="K24" s="129"/>
      <c r="L24" s="4"/>
      <c r="M24" s="95"/>
      <c r="N24" s="95"/>
      <c r="O24" s="69"/>
      <c r="P24" s="109"/>
      <c r="Q24" s="26"/>
      <c r="R24" s="5"/>
    </row>
    <row r="25" spans="2:18" x14ac:dyDescent="0.25">
      <c r="B25" s="12" t="s">
        <v>11</v>
      </c>
      <c r="C25" s="12"/>
      <c r="D25" s="12"/>
      <c r="E25" s="12"/>
      <c r="F25" s="12"/>
      <c r="G25" s="12"/>
      <c r="H25" s="12"/>
      <c r="I25" s="12"/>
      <c r="J25" s="12"/>
      <c r="K25" s="129"/>
      <c r="L25" s="12"/>
      <c r="M25" s="95"/>
      <c r="N25" s="95"/>
      <c r="O25" s="67">
        <f>SUM(N26:N29)</f>
        <v>178625</v>
      </c>
      <c r="P25" s="109"/>
      <c r="Q25" s="26"/>
      <c r="R25" s="5"/>
    </row>
    <row r="26" spans="2:18" ht="30" x14ac:dyDescent="0.25">
      <c r="B26" s="37" t="s">
        <v>12</v>
      </c>
      <c r="C26" s="37"/>
      <c r="D26" s="37"/>
      <c r="E26" s="37"/>
      <c r="F26" s="37"/>
      <c r="G26" s="37"/>
      <c r="H26" s="37"/>
      <c r="I26" s="37"/>
      <c r="J26" s="37"/>
      <c r="K26" s="129">
        <v>100000</v>
      </c>
      <c r="L26" s="37"/>
      <c r="M26" s="97">
        <v>44652</v>
      </c>
      <c r="N26" s="98">
        <v>102000</v>
      </c>
      <c r="O26" s="70"/>
      <c r="P26" s="110" t="s">
        <v>48</v>
      </c>
      <c r="Q26" s="26" t="s">
        <v>8</v>
      </c>
    </row>
    <row r="27" spans="2:18" x14ac:dyDescent="0.25">
      <c r="B27" s="118" t="s">
        <v>18</v>
      </c>
      <c r="C27" s="117" t="s">
        <v>102</v>
      </c>
      <c r="D27" s="117"/>
      <c r="E27" s="117"/>
      <c r="F27" s="117"/>
      <c r="G27" s="117"/>
      <c r="H27" s="117"/>
      <c r="I27" s="117"/>
      <c r="J27" s="117"/>
      <c r="K27" s="117"/>
      <c r="L27" s="117"/>
      <c r="M27" s="97"/>
      <c r="N27" s="102">
        <v>-102000</v>
      </c>
      <c r="O27" s="70"/>
      <c r="P27" s="112" t="s">
        <v>48</v>
      </c>
      <c r="Q27" s="26"/>
      <c r="R27" s="33"/>
    </row>
    <row r="28" spans="2:18" ht="30" x14ac:dyDescent="0.25">
      <c r="B28" s="37" t="s">
        <v>76</v>
      </c>
      <c r="C28" s="37"/>
      <c r="D28" s="37"/>
      <c r="E28" s="37"/>
      <c r="F28" s="37"/>
      <c r="G28" s="37"/>
      <c r="H28" s="37"/>
      <c r="I28" s="37"/>
      <c r="J28" s="37"/>
      <c r="K28" s="129">
        <v>152000</v>
      </c>
      <c r="L28" s="37"/>
      <c r="M28" s="97">
        <v>44652</v>
      </c>
      <c r="N28" s="98">
        <v>152000</v>
      </c>
      <c r="O28" s="67"/>
      <c r="P28" s="110" t="s">
        <v>48</v>
      </c>
      <c r="Q28" s="26" t="s">
        <v>8</v>
      </c>
      <c r="R28" s="45">
        <f>'[1]Triage EK-MK FCh'!$J$11</f>
        <v>132670</v>
      </c>
    </row>
    <row r="29" spans="2:18" x14ac:dyDescent="0.25">
      <c r="B29" s="37" t="s">
        <v>77</v>
      </c>
      <c r="C29" s="37"/>
      <c r="D29" s="37"/>
      <c r="E29" s="37"/>
      <c r="F29" s="37"/>
      <c r="G29" s="37"/>
      <c r="H29" s="37"/>
      <c r="I29" s="37"/>
      <c r="J29" s="37"/>
      <c r="K29" s="129"/>
      <c r="L29" s="37"/>
      <c r="M29" s="97"/>
      <c r="N29" s="103">
        <f>10000+33250/2</f>
        <v>26625</v>
      </c>
      <c r="O29" s="71"/>
      <c r="P29" s="110" t="s">
        <v>48</v>
      </c>
      <c r="Q29" s="26"/>
      <c r="R29" s="45"/>
    </row>
    <row r="30" spans="2:18" x14ac:dyDescent="0.25">
      <c r="B30" s="89" t="s">
        <v>98</v>
      </c>
      <c r="C30" s="37"/>
      <c r="D30" s="37"/>
      <c r="E30" s="37"/>
      <c r="F30" s="37"/>
      <c r="G30" s="37"/>
      <c r="H30" s="37"/>
      <c r="I30" s="37"/>
      <c r="J30" s="37"/>
      <c r="K30" s="129">
        <v>100000</v>
      </c>
      <c r="L30" s="37"/>
      <c r="M30" s="97"/>
      <c r="N30" s="100"/>
      <c r="O30" s="71"/>
      <c r="P30" s="110"/>
      <c r="Q30" s="26"/>
      <c r="R30" s="45"/>
    </row>
    <row r="31" spans="2:18" x14ac:dyDescent="0.25">
      <c r="B31" s="89" t="s">
        <v>107</v>
      </c>
      <c r="C31" s="37"/>
      <c r="D31" s="37"/>
      <c r="E31" s="37"/>
      <c r="F31" s="37"/>
      <c r="G31" s="37"/>
      <c r="H31" s="37"/>
      <c r="I31" s="37"/>
      <c r="J31" s="37"/>
      <c r="K31" s="129">
        <v>20000</v>
      </c>
      <c r="L31" s="37"/>
      <c r="M31" s="97"/>
      <c r="N31" s="100"/>
      <c r="O31" s="71"/>
      <c r="P31" s="110"/>
      <c r="Q31" s="26"/>
      <c r="R31" s="45"/>
    </row>
    <row r="32" spans="2:18" x14ac:dyDescent="0.25">
      <c r="B32" s="89" t="s">
        <v>108</v>
      </c>
      <c r="C32" s="37"/>
      <c r="D32" s="37"/>
      <c r="E32" s="37"/>
      <c r="F32" s="37"/>
      <c r="G32" s="37"/>
      <c r="H32" s="37"/>
      <c r="I32" s="37"/>
      <c r="J32" s="37"/>
      <c r="K32" s="129">
        <v>20000</v>
      </c>
      <c r="L32" s="37"/>
      <c r="M32" s="97"/>
      <c r="N32" s="100"/>
      <c r="O32" s="71"/>
      <c r="P32" s="110"/>
      <c r="Q32" s="26"/>
      <c r="R32" s="45"/>
    </row>
    <row r="33" spans="2:18" x14ac:dyDescent="0.25">
      <c r="B33" s="11"/>
      <c r="C33" s="11"/>
      <c r="D33" s="11"/>
      <c r="E33" s="11"/>
      <c r="F33" s="11"/>
      <c r="G33" s="11"/>
      <c r="H33" s="11"/>
      <c r="I33" s="11"/>
      <c r="J33" s="11"/>
      <c r="K33" s="129"/>
      <c r="L33" s="11"/>
      <c r="M33" s="97"/>
      <c r="N33" s="98"/>
      <c r="O33" s="67"/>
      <c r="P33" s="110"/>
      <c r="Q33" s="26"/>
      <c r="R33" s="29"/>
    </row>
    <row r="34" spans="2:18" x14ac:dyDescent="0.25">
      <c r="B34" s="12" t="s">
        <v>16</v>
      </c>
      <c r="C34" s="12"/>
      <c r="D34" s="12"/>
      <c r="E34" s="12"/>
      <c r="F34" s="12"/>
      <c r="G34" s="12"/>
      <c r="H34" s="12"/>
      <c r="I34" s="12"/>
      <c r="J34" s="12"/>
      <c r="K34" s="129"/>
      <c r="L34" s="12"/>
      <c r="M34" s="95"/>
      <c r="N34" s="95"/>
      <c r="O34" s="67">
        <f>SUM(N35:N36)</f>
        <v>53000</v>
      </c>
      <c r="P34" s="109"/>
      <c r="Q34" s="26"/>
      <c r="R34" s="5"/>
    </row>
    <row r="35" spans="2:18" x14ac:dyDescent="0.25">
      <c r="B35" s="37" t="s">
        <v>17</v>
      </c>
      <c r="C35" s="37"/>
      <c r="D35" s="37"/>
      <c r="E35" s="37"/>
      <c r="F35" s="37"/>
      <c r="G35" s="37"/>
      <c r="H35" s="37"/>
      <c r="I35" s="37"/>
      <c r="J35" s="37"/>
      <c r="K35" s="129">
        <v>45000</v>
      </c>
      <c r="L35" s="37"/>
      <c r="M35" s="97">
        <v>44652</v>
      </c>
      <c r="N35" s="98">
        <v>45000</v>
      </c>
      <c r="O35" s="67"/>
      <c r="P35" s="110" t="s">
        <v>49</v>
      </c>
      <c r="Q35" s="26" t="s">
        <v>8</v>
      </c>
      <c r="R35" s="45">
        <f>'[1]Triage EK-MK FCh'!$J$12</f>
        <v>46531.833333333336</v>
      </c>
    </row>
    <row r="36" spans="2:18" x14ac:dyDescent="0.25">
      <c r="B36" s="48" t="s">
        <v>68</v>
      </c>
      <c r="C36" s="48"/>
      <c r="D36" s="48"/>
      <c r="E36" s="48"/>
      <c r="F36" s="48"/>
      <c r="G36" s="48"/>
      <c r="H36" s="48"/>
      <c r="I36" s="48"/>
      <c r="J36" s="48"/>
      <c r="K36" s="129">
        <v>8000</v>
      </c>
      <c r="L36" s="48"/>
      <c r="M36" s="97">
        <v>44958</v>
      </c>
      <c r="N36" s="101">
        <v>8000</v>
      </c>
      <c r="O36" s="67"/>
      <c r="P36" s="110" t="s">
        <v>49</v>
      </c>
      <c r="Q36" s="54" t="s">
        <v>72</v>
      </c>
      <c r="R36" s="44"/>
    </row>
    <row r="37" spans="2:18" x14ac:dyDescent="0.25">
      <c r="B37" s="11"/>
      <c r="C37" s="11"/>
      <c r="D37" s="11"/>
      <c r="E37" s="11"/>
      <c r="F37" s="11"/>
      <c r="G37" s="11"/>
      <c r="H37" s="11"/>
      <c r="I37" s="11"/>
      <c r="J37" s="11"/>
      <c r="K37" s="129"/>
      <c r="L37" s="11"/>
      <c r="M37" s="97"/>
      <c r="N37" s="98"/>
      <c r="O37" s="67"/>
      <c r="P37" s="110"/>
      <c r="Q37" s="26"/>
      <c r="R37" s="29"/>
    </row>
    <row r="38" spans="2:18" x14ac:dyDescent="0.25">
      <c r="B38" s="12" t="s">
        <v>50</v>
      </c>
      <c r="C38" s="12"/>
      <c r="D38" s="12"/>
      <c r="E38" s="12"/>
      <c r="F38" s="12"/>
      <c r="G38" s="12"/>
      <c r="H38" s="12"/>
      <c r="I38" s="12"/>
      <c r="J38" s="12"/>
      <c r="K38" s="129"/>
      <c r="L38" s="12"/>
      <c r="M38" s="97"/>
      <c r="N38" s="98"/>
      <c r="O38" s="67">
        <f>SUM(N39:N40)</f>
        <v>50000</v>
      </c>
      <c r="P38" s="110"/>
      <c r="Q38" s="26"/>
      <c r="R38" s="29"/>
    </row>
    <row r="39" spans="2:18" x14ac:dyDescent="0.25">
      <c r="B39" s="37" t="s">
        <v>17</v>
      </c>
      <c r="C39" s="37"/>
      <c r="D39" s="37"/>
      <c r="E39" s="37"/>
      <c r="F39" s="37"/>
      <c r="G39" s="37"/>
      <c r="H39" s="37"/>
      <c r="I39" s="37"/>
      <c r="J39" s="37"/>
      <c r="K39" s="129">
        <v>40000</v>
      </c>
      <c r="L39" s="37"/>
      <c r="M39" s="97">
        <v>44652</v>
      </c>
      <c r="N39" s="98">
        <v>40000</v>
      </c>
      <c r="O39" s="67"/>
      <c r="P39" s="110" t="s">
        <v>49</v>
      </c>
      <c r="Q39" s="26" t="s">
        <v>8</v>
      </c>
      <c r="R39" s="45">
        <f>'[1]Triage EK-MK FCh'!$J$13</f>
        <v>47671.75</v>
      </c>
    </row>
    <row r="40" spans="2:18" ht="30" x14ac:dyDescent="0.25">
      <c r="B40" s="48" t="s">
        <v>69</v>
      </c>
      <c r="C40" s="48"/>
      <c r="D40" s="48"/>
      <c r="E40" s="48"/>
      <c r="F40" s="48"/>
      <c r="G40" s="48"/>
      <c r="H40" s="48"/>
      <c r="I40" s="48"/>
      <c r="J40" s="48"/>
      <c r="K40" s="129">
        <v>10000</v>
      </c>
      <c r="L40" s="48"/>
      <c r="M40" s="97"/>
      <c r="N40" s="101">
        <v>10000</v>
      </c>
      <c r="O40" s="67"/>
      <c r="P40" s="110" t="s">
        <v>49</v>
      </c>
      <c r="Q40" s="54" t="s">
        <v>72</v>
      </c>
      <c r="R40" s="44"/>
    </row>
    <row r="41" spans="2:18" x14ac:dyDescent="0.25">
      <c r="B41" s="11"/>
      <c r="C41" s="11"/>
      <c r="D41" s="11"/>
      <c r="E41" s="11"/>
      <c r="F41" s="11"/>
      <c r="G41" s="11"/>
      <c r="H41" s="11"/>
      <c r="I41" s="11"/>
      <c r="J41" s="11"/>
      <c r="K41" s="129"/>
      <c r="L41" s="11"/>
      <c r="M41" s="97"/>
      <c r="N41" s="98"/>
      <c r="O41" s="67"/>
      <c r="P41" s="110"/>
      <c r="Q41" s="26"/>
      <c r="R41" s="29"/>
    </row>
    <row r="42" spans="2:18" x14ac:dyDescent="0.25">
      <c r="B42" s="12" t="s">
        <v>14</v>
      </c>
      <c r="C42" s="12"/>
      <c r="D42" s="12"/>
      <c r="E42" s="12"/>
      <c r="F42" s="12"/>
      <c r="G42" s="12"/>
      <c r="H42" s="12"/>
      <c r="I42" s="12"/>
      <c r="J42" s="12"/>
      <c r="K42" s="129"/>
      <c r="L42" s="12"/>
      <c r="M42" s="97"/>
      <c r="N42" s="96"/>
      <c r="O42" s="65">
        <f>SUM(N43)</f>
        <v>-49000</v>
      </c>
      <c r="P42" s="96"/>
    </row>
    <row r="43" spans="2:18" x14ac:dyDescent="0.25">
      <c r="B43" s="118" t="s">
        <v>15</v>
      </c>
      <c r="C43" s="117" t="s">
        <v>102</v>
      </c>
      <c r="D43" s="117"/>
      <c r="E43" s="117"/>
      <c r="F43" s="117"/>
      <c r="G43" s="117"/>
      <c r="H43" s="117"/>
      <c r="I43" s="117"/>
      <c r="J43" s="117"/>
      <c r="K43" s="117"/>
      <c r="L43" s="117"/>
      <c r="M43" s="95"/>
      <c r="N43" s="102">
        <v>-49000</v>
      </c>
      <c r="O43" s="70"/>
      <c r="P43" s="112" t="s">
        <v>48</v>
      </c>
      <c r="Q43" s="26" t="s">
        <v>8</v>
      </c>
      <c r="R43" s="45">
        <f>'[1]Triage EK-MK FCh'!$J$10</f>
        <v>-52022.25</v>
      </c>
    </row>
    <row r="44" spans="2:18" x14ac:dyDescent="0.25">
      <c r="B44" s="11"/>
      <c r="C44" s="11"/>
      <c r="D44" s="11"/>
      <c r="E44" s="11"/>
      <c r="F44" s="11"/>
      <c r="G44" s="11"/>
      <c r="H44" s="11"/>
      <c r="I44" s="11"/>
      <c r="J44" s="11"/>
      <c r="K44" s="129"/>
      <c r="L44" s="11"/>
      <c r="M44" s="95"/>
      <c r="N44" s="95"/>
      <c r="O44" s="69"/>
      <c r="P44" s="109"/>
      <c r="Q44" s="26"/>
      <c r="R44" s="5"/>
    </row>
    <row r="45" spans="2:18" x14ac:dyDescent="0.25">
      <c r="B45" s="11" t="s">
        <v>104</v>
      </c>
      <c r="C45" s="11"/>
      <c r="D45" s="11"/>
      <c r="E45" s="11"/>
      <c r="F45" s="11"/>
      <c r="G45" s="11"/>
      <c r="H45" s="11"/>
      <c r="I45" s="11"/>
      <c r="J45" s="11"/>
      <c r="K45" s="129"/>
      <c r="L45" s="11"/>
      <c r="M45" s="95"/>
      <c r="N45" s="95"/>
      <c r="O45" s="69"/>
      <c r="P45" s="109"/>
      <c r="Q45" s="26"/>
      <c r="R45" s="5"/>
    </row>
    <row r="46" spans="2:18" x14ac:dyDescent="0.25">
      <c r="B46" s="89" t="s">
        <v>105</v>
      </c>
      <c r="C46" s="11"/>
      <c r="D46" s="11"/>
      <c r="E46" s="11"/>
      <c r="F46" s="11"/>
      <c r="G46" s="11"/>
      <c r="H46" s="11"/>
      <c r="I46" s="11"/>
      <c r="J46" s="11"/>
      <c r="K46" s="129">
        <v>5000</v>
      </c>
      <c r="L46" s="11"/>
      <c r="M46" s="95"/>
      <c r="N46" s="95"/>
      <c r="O46" s="69"/>
      <c r="P46" s="109"/>
      <c r="Q46" s="26"/>
      <c r="R46" s="5"/>
    </row>
    <row r="47" spans="2:18" ht="30" x14ac:dyDescent="0.25">
      <c r="B47" s="89" t="s">
        <v>106</v>
      </c>
      <c r="C47" s="11"/>
      <c r="D47" s="11"/>
      <c r="E47" s="11"/>
      <c r="F47" s="11"/>
      <c r="G47" s="11"/>
      <c r="H47" s="11"/>
      <c r="I47" s="11"/>
      <c r="J47" s="11"/>
      <c r="K47" s="129">
        <v>5000</v>
      </c>
      <c r="L47" s="11"/>
      <c r="M47" s="95"/>
      <c r="N47" s="95"/>
      <c r="O47" s="69"/>
      <c r="P47" s="109"/>
      <c r="Q47" s="26"/>
      <c r="R47" s="5"/>
    </row>
    <row r="48" spans="2:18" x14ac:dyDescent="0.25">
      <c r="B48" s="11"/>
      <c r="C48" s="11"/>
      <c r="D48" s="11"/>
      <c r="E48" s="11"/>
      <c r="F48" s="11"/>
      <c r="G48" s="11"/>
      <c r="H48" s="11"/>
      <c r="I48" s="11"/>
      <c r="J48" s="11"/>
      <c r="K48" s="129"/>
      <c r="L48" s="11"/>
      <c r="M48" s="95"/>
      <c r="N48" s="95"/>
      <c r="O48" s="69"/>
      <c r="P48" s="109"/>
      <c r="Q48" s="26"/>
      <c r="R48" s="5"/>
    </row>
    <row r="49" spans="1:22" x14ac:dyDescent="0.25">
      <c r="B49" s="34" t="s">
        <v>55</v>
      </c>
      <c r="C49" s="34"/>
      <c r="D49" s="34"/>
      <c r="E49" s="34"/>
      <c r="F49" s="34"/>
      <c r="G49" s="34"/>
      <c r="H49" s="34"/>
      <c r="I49" s="34"/>
      <c r="J49" s="34"/>
      <c r="K49" s="129"/>
      <c r="L49" s="34"/>
      <c r="M49" s="95"/>
      <c r="N49" s="95"/>
      <c r="O49" s="69"/>
      <c r="P49" s="109"/>
      <c r="Q49" s="26"/>
      <c r="R49" s="5"/>
    </row>
    <row r="50" spans="1:22" ht="30" x14ac:dyDescent="0.25">
      <c r="B50" s="37" t="s">
        <v>57</v>
      </c>
      <c r="C50" s="37"/>
      <c r="D50" s="37"/>
      <c r="E50" s="37"/>
      <c r="F50" s="37"/>
      <c r="G50" s="37"/>
      <c r="H50" s="37"/>
      <c r="I50" s="37"/>
      <c r="J50" s="37"/>
      <c r="K50" s="129"/>
      <c r="L50" s="37"/>
      <c r="M50" s="95"/>
      <c r="N50" s="104"/>
      <c r="O50" s="72"/>
      <c r="P50" s="109"/>
      <c r="Q50" s="42" t="s">
        <v>56</v>
      </c>
      <c r="R50" s="46" t="s">
        <v>75</v>
      </c>
      <c r="S50" s="43" t="s">
        <v>58</v>
      </c>
      <c r="T50" s="43" t="s">
        <v>59</v>
      </c>
      <c r="U50" s="43" t="s">
        <v>60</v>
      </c>
      <c r="V50" s="43" t="s">
        <v>61</v>
      </c>
    </row>
    <row r="51" spans="1:22" hidden="1" x14ac:dyDescent="0.25">
      <c r="B51" s="11"/>
      <c r="C51" s="11"/>
      <c r="D51" s="11"/>
      <c r="E51" s="11"/>
      <c r="F51" s="11"/>
      <c r="G51" s="11"/>
      <c r="H51" s="11"/>
      <c r="I51" s="11"/>
      <c r="J51" s="11"/>
      <c r="K51" s="129"/>
      <c r="L51" s="11"/>
      <c r="M51" s="95"/>
      <c r="N51" s="95"/>
      <c r="O51" s="69"/>
      <c r="P51" s="109"/>
      <c r="Q51" s="41"/>
      <c r="R51" s="5"/>
      <c r="S51" s="43">
        <v>15</v>
      </c>
      <c r="T51" s="43">
        <v>25</v>
      </c>
      <c r="U51" s="43">
        <v>10</v>
      </c>
      <c r="V51" s="43">
        <v>5</v>
      </c>
    </row>
    <row r="52" spans="1:22" hidden="1" x14ac:dyDescent="0.25">
      <c r="B52" s="12" t="s">
        <v>21</v>
      </c>
      <c r="C52" s="12"/>
      <c r="D52" s="12"/>
      <c r="E52" s="12"/>
      <c r="F52" s="12"/>
      <c r="G52" s="12"/>
      <c r="H52" s="12"/>
      <c r="I52" s="12"/>
      <c r="J52" s="12"/>
      <c r="K52" s="129"/>
      <c r="L52" s="12"/>
      <c r="M52" s="95"/>
      <c r="N52" s="95"/>
      <c r="O52" s="69"/>
      <c r="P52" s="109"/>
      <c r="Q52" s="26"/>
      <c r="R52" s="5"/>
    </row>
    <row r="53" spans="1:22" ht="60" hidden="1" x14ac:dyDescent="0.25">
      <c r="B53" s="48" t="s">
        <v>22</v>
      </c>
      <c r="C53" s="48"/>
      <c r="D53" s="48"/>
      <c r="E53" s="48"/>
      <c r="F53" s="48"/>
      <c r="G53" s="48"/>
      <c r="H53" s="48"/>
      <c r="I53" s="48"/>
      <c r="J53" s="48"/>
      <c r="K53" s="129"/>
      <c r="L53" s="48"/>
      <c r="M53" s="95"/>
      <c r="N53" s="95"/>
      <c r="O53" s="69"/>
      <c r="P53" s="109"/>
      <c r="Q53" s="51" t="s">
        <v>70</v>
      </c>
      <c r="R53" s="50"/>
    </row>
    <row r="54" spans="1:22" ht="45" hidden="1" x14ac:dyDescent="0.25">
      <c r="B54" s="48" t="s">
        <v>44</v>
      </c>
      <c r="C54" s="48"/>
      <c r="D54" s="48"/>
      <c r="E54" s="48"/>
      <c r="F54" s="48"/>
      <c r="G54" s="48"/>
      <c r="H54" s="48"/>
      <c r="I54" s="48"/>
      <c r="J54" s="48"/>
      <c r="K54" s="129"/>
      <c r="L54" s="48"/>
      <c r="M54" s="95"/>
      <c r="N54" s="98"/>
      <c r="O54" s="67"/>
      <c r="P54" s="110"/>
      <c r="Q54" s="54" t="s">
        <v>42</v>
      </c>
      <c r="R54" s="55" t="s">
        <v>75</v>
      </c>
    </row>
    <row r="55" spans="1:22" hidden="1" x14ac:dyDescent="0.25">
      <c r="B55" s="37"/>
      <c r="C55" s="37"/>
      <c r="D55" s="37"/>
      <c r="E55" s="37"/>
      <c r="F55" s="37"/>
      <c r="G55" s="37"/>
      <c r="H55" s="37"/>
      <c r="I55" s="37"/>
      <c r="J55" s="37"/>
      <c r="K55" s="129"/>
      <c r="L55" s="37"/>
      <c r="M55" s="95"/>
      <c r="N55" s="98"/>
      <c r="O55" s="67"/>
      <c r="P55" s="110"/>
      <c r="Q55" s="26"/>
      <c r="R55" s="29"/>
    </row>
    <row r="56" spans="1:22" x14ac:dyDescent="0.25">
      <c r="B56" s="34" t="s">
        <v>84</v>
      </c>
      <c r="C56" s="34"/>
      <c r="D56" s="34"/>
      <c r="E56" s="34"/>
      <c r="F56" s="34"/>
      <c r="G56" s="34"/>
      <c r="H56" s="34"/>
      <c r="I56" s="34"/>
      <c r="J56" s="34"/>
      <c r="K56" s="129"/>
      <c r="L56" s="34"/>
      <c r="M56" s="95"/>
      <c r="N56" s="98"/>
      <c r="O56" s="67">
        <f>SUM(N57:N60)</f>
        <v>0</v>
      </c>
      <c r="P56" s="110"/>
      <c r="Q56" s="26"/>
      <c r="R56" s="29"/>
    </row>
    <row r="57" spans="1:22" x14ac:dyDescent="0.25">
      <c r="B57" s="37" t="s">
        <v>47</v>
      </c>
      <c r="C57" s="37"/>
      <c r="D57" s="37"/>
      <c r="E57" s="37"/>
      <c r="F57" s="37"/>
      <c r="G57" s="37"/>
      <c r="H57" s="37"/>
      <c r="I57" s="37"/>
      <c r="J57" s="37"/>
      <c r="K57" s="129"/>
      <c r="L57" s="37"/>
      <c r="M57" s="95">
        <v>8500</v>
      </c>
      <c r="N57" s="98">
        <v>0</v>
      </c>
      <c r="O57" s="67"/>
      <c r="P57" s="110" t="s">
        <v>48</v>
      </c>
      <c r="Q57" s="11" t="s">
        <v>63</v>
      </c>
      <c r="R57" s="29">
        <v>8500</v>
      </c>
    </row>
    <row r="58" spans="1:22" x14ac:dyDescent="0.25">
      <c r="B58" s="37" t="s">
        <v>64</v>
      </c>
      <c r="C58" s="37"/>
      <c r="D58" s="37"/>
      <c r="E58" s="37"/>
      <c r="F58" s="37"/>
      <c r="G58" s="37"/>
      <c r="H58" s="37"/>
      <c r="I58" s="37"/>
      <c r="J58" s="37"/>
      <c r="K58" s="129"/>
      <c r="L58" s="37"/>
      <c r="M58" s="95">
        <v>21250</v>
      </c>
      <c r="N58" s="104">
        <v>0</v>
      </c>
      <c r="O58" s="72"/>
      <c r="P58" s="113" t="s">
        <v>48</v>
      </c>
      <c r="Q58" s="41" t="s">
        <v>46</v>
      </c>
      <c r="R58" s="35">
        <v>21250</v>
      </c>
    </row>
    <row r="59" spans="1:22" x14ac:dyDescent="0.25">
      <c r="B59" s="37" t="s">
        <v>65</v>
      </c>
      <c r="C59" s="37"/>
      <c r="D59" s="37"/>
      <c r="E59" s="37"/>
      <c r="F59" s="37"/>
      <c r="G59" s="37"/>
      <c r="H59" s="37"/>
      <c r="I59" s="37"/>
      <c r="J59" s="37"/>
      <c r="K59" s="129"/>
      <c r="L59" s="37"/>
      <c r="M59" s="95">
        <v>2500</v>
      </c>
      <c r="N59" s="104">
        <v>0</v>
      </c>
      <c r="O59" s="72"/>
      <c r="P59" s="113" t="s">
        <v>48</v>
      </c>
      <c r="Q59" s="41" t="s">
        <v>46</v>
      </c>
      <c r="R59" s="35">
        <v>2500</v>
      </c>
    </row>
    <row r="60" spans="1:22" x14ac:dyDescent="0.25">
      <c r="B60" s="37" t="s">
        <v>66</v>
      </c>
      <c r="C60" s="37"/>
      <c r="D60" s="37"/>
      <c r="E60" s="37"/>
      <c r="F60" s="37"/>
      <c r="G60" s="37"/>
      <c r="H60" s="37"/>
      <c r="I60" s="37"/>
      <c r="J60" s="37"/>
      <c r="K60" s="129"/>
      <c r="L60" s="37"/>
      <c r="M60" s="95">
        <v>1000</v>
      </c>
      <c r="N60" s="104">
        <v>0</v>
      </c>
      <c r="O60" s="72"/>
      <c r="P60" s="113" t="s">
        <v>48</v>
      </c>
      <c r="Q60" s="41" t="s">
        <v>46</v>
      </c>
      <c r="R60" s="35">
        <v>1000</v>
      </c>
    </row>
    <row r="61" spans="1:22" x14ac:dyDescent="0.25">
      <c r="A61" s="8"/>
      <c r="B61" s="8"/>
      <c r="C61" s="8"/>
      <c r="D61" s="8"/>
      <c r="E61" s="8"/>
      <c r="F61" s="8"/>
      <c r="G61" s="8"/>
      <c r="H61" s="8"/>
      <c r="I61" s="8"/>
      <c r="J61" s="8"/>
      <c r="K61" s="130"/>
      <c r="L61" s="8"/>
      <c r="M61" s="105"/>
      <c r="N61" s="105"/>
      <c r="O61" s="73"/>
      <c r="P61" s="105"/>
      <c r="Q61" s="25"/>
      <c r="R61" s="8"/>
      <c r="S61" s="8"/>
    </row>
    <row r="62" spans="1:22" x14ac:dyDescent="0.25">
      <c r="K62" s="129"/>
      <c r="M62" s="96"/>
      <c r="N62" s="96"/>
      <c r="O62" s="74"/>
      <c r="P62" s="96"/>
    </row>
    <row r="63" spans="1:22" x14ac:dyDescent="0.25">
      <c r="B63" s="7" t="s">
        <v>19</v>
      </c>
      <c r="C63" s="7"/>
      <c r="D63" s="7"/>
      <c r="E63" s="7"/>
      <c r="F63" s="7"/>
      <c r="G63" s="7"/>
      <c r="H63" s="7"/>
      <c r="I63" s="7"/>
      <c r="J63" s="7"/>
      <c r="K63" s="9">
        <f>SUM(K11:K61)</f>
        <v>931000</v>
      </c>
      <c r="L63" s="7"/>
      <c r="M63" s="96"/>
      <c r="N63" s="106">
        <f>SUM(N11:N61)</f>
        <v>571764.55000000005</v>
      </c>
      <c r="O63" s="65">
        <f>N63</f>
        <v>571764.55000000005</v>
      </c>
      <c r="P63" s="106"/>
      <c r="R63" s="6">
        <f>SUM(R11:R61)</f>
        <v>559221.75000000012</v>
      </c>
    </row>
    <row r="64" spans="1:22" x14ac:dyDescent="0.25">
      <c r="M64" s="96"/>
      <c r="N64" s="96"/>
      <c r="O64" s="74"/>
      <c r="P64" s="96"/>
    </row>
    <row r="65" spans="1:19" x14ac:dyDescent="0.25">
      <c r="B65" t="s">
        <v>79</v>
      </c>
      <c r="M65" s="96"/>
      <c r="N65" s="106">
        <v>-371784.94</v>
      </c>
      <c r="O65" s="65">
        <f>N65</f>
        <v>-371784.94</v>
      </c>
      <c r="P65" s="106"/>
      <c r="R65" s="6">
        <v>-371783.94</v>
      </c>
    </row>
    <row r="66" spans="1:19" x14ac:dyDescent="0.25">
      <c r="M66" s="96"/>
      <c r="N66" s="96"/>
      <c r="O66" s="74"/>
      <c r="P66" s="96"/>
    </row>
    <row r="67" spans="1:19" x14ac:dyDescent="0.25">
      <c r="A67" s="8"/>
      <c r="B67" s="8"/>
      <c r="C67" s="8"/>
      <c r="D67" s="8"/>
      <c r="E67" s="8"/>
      <c r="F67" s="8"/>
      <c r="G67" s="8"/>
      <c r="H67" s="8"/>
      <c r="I67" s="8"/>
      <c r="J67" s="8"/>
      <c r="K67" s="131"/>
      <c r="L67" s="8"/>
      <c r="M67" s="105"/>
      <c r="N67" s="105"/>
      <c r="O67" s="73"/>
      <c r="P67" s="105"/>
      <c r="Q67" s="25"/>
      <c r="R67" s="8"/>
      <c r="S67" s="8"/>
    </row>
    <row r="68" spans="1:19" x14ac:dyDescent="0.25">
      <c r="M68" s="96"/>
      <c r="N68" s="96"/>
      <c r="O68" s="74"/>
      <c r="P68" s="96"/>
    </row>
    <row r="69" spans="1:19" x14ac:dyDescent="0.25">
      <c r="B69" s="7" t="s">
        <v>52</v>
      </c>
      <c r="C69" s="7"/>
      <c r="D69" s="7"/>
      <c r="E69" s="7"/>
      <c r="F69" s="7"/>
      <c r="G69" s="7"/>
      <c r="H69" s="7"/>
      <c r="I69" s="7"/>
      <c r="J69" s="7"/>
      <c r="K69" s="9"/>
      <c r="L69" s="7"/>
      <c r="M69" s="107"/>
      <c r="N69" s="108">
        <f>SUM(N62:N67)</f>
        <v>199979.61000000004</v>
      </c>
      <c r="O69" s="65">
        <f>N69</f>
        <v>199979.61000000004</v>
      </c>
      <c r="P69" s="108"/>
      <c r="R69" s="9">
        <f>SUM(R62:R67)</f>
        <v>187437.81000000011</v>
      </c>
    </row>
    <row r="70" spans="1:19" x14ac:dyDescent="0.25">
      <c r="B70" s="22" t="s">
        <v>53</v>
      </c>
      <c r="C70" s="22"/>
      <c r="D70" s="22"/>
      <c r="E70" s="22"/>
      <c r="F70" s="22"/>
      <c r="G70" s="22"/>
      <c r="H70" s="22"/>
      <c r="I70" s="22"/>
      <c r="J70" s="22"/>
      <c r="K70" s="85"/>
      <c r="L70" s="22"/>
      <c r="M70" s="107"/>
      <c r="N70" s="106">
        <f>SUMIF(P11:P60,"M",N11:N60)</f>
        <v>468764.55</v>
      </c>
      <c r="O70" s="65">
        <f t="shared" ref="O70:O71" si="0">N70</f>
        <v>468764.55</v>
      </c>
      <c r="P70" s="114">
        <f>N70/N63</f>
        <v>0.81985591796483348</v>
      </c>
      <c r="Q70" s="6">
        <f>P70*N69</f>
        <v>163954.46673079944</v>
      </c>
      <c r="R70" s="24"/>
    </row>
    <row r="71" spans="1:19" x14ac:dyDescent="0.25">
      <c r="B71" s="22" t="s">
        <v>54</v>
      </c>
      <c r="C71" s="22"/>
      <c r="D71" s="22"/>
      <c r="E71" s="22"/>
      <c r="F71" s="22"/>
      <c r="G71" s="22"/>
      <c r="H71" s="22"/>
      <c r="I71" s="22"/>
      <c r="J71" s="22"/>
      <c r="K71" s="85"/>
      <c r="L71" s="22"/>
      <c r="M71" s="96"/>
      <c r="N71" s="106">
        <f>SUMIF(P11:P60,"Z",N11:N60)</f>
        <v>103000</v>
      </c>
      <c r="O71" s="65">
        <f t="shared" si="0"/>
        <v>103000</v>
      </c>
      <c r="P71" s="115">
        <f>N71/N63</f>
        <v>0.18014408203516638</v>
      </c>
      <c r="Q71" s="6">
        <f>P71*N69</f>
        <v>36025.143269200584</v>
      </c>
      <c r="R71" s="23"/>
    </row>
    <row r="72" spans="1:19" x14ac:dyDescent="0.25">
      <c r="B72" s="22"/>
      <c r="C72" s="22"/>
      <c r="D72" s="22"/>
      <c r="E72" s="22"/>
      <c r="F72" s="22"/>
      <c r="G72" s="22"/>
      <c r="H72" s="22"/>
      <c r="I72" s="22"/>
      <c r="J72" s="22"/>
      <c r="K72" s="85"/>
      <c r="L72" s="22"/>
      <c r="N72" s="6"/>
      <c r="O72" s="65"/>
      <c r="P72" s="23"/>
      <c r="Q72" s="6"/>
      <c r="R72" s="23"/>
    </row>
    <row r="73" spans="1:19" x14ac:dyDescent="0.25">
      <c r="O73" s="74"/>
    </row>
    <row r="74" spans="1:19" x14ac:dyDescent="0.25">
      <c r="A74" s="7" t="s">
        <v>51</v>
      </c>
      <c r="B74" s="47" t="s">
        <v>82</v>
      </c>
      <c r="C74" s="47"/>
      <c r="D74" s="47"/>
      <c r="E74" s="47"/>
      <c r="F74" s="47"/>
      <c r="G74" s="47"/>
      <c r="H74" s="47"/>
      <c r="I74" s="47"/>
      <c r="J74" s="47"/>
      <c r="K74" s="132"/>
      <c r="L74" s="47"/>
      <c r="O74" s="74"/>
    </row>
    <row r="75" spans="1:19" x14ac:dyDescent="0.25">
      <c r="B75" t="s">
        <v>83</v>
      </c>
      <c r="O75" s="74"/>
    </row>
    <row r="76" spans="1:19" x14ac:dyDescent="0.25">
      <c r="O76" s="74"/>
    </row>
    <row r="77" spans="1:19" x14ac:dyDescent="0.25">
      <c r="B77" s="47" t="s">
        <v>78</v>
      </c>
      <c r="C77" s="47"/>
      <c r="D77" s="47"/>
      <c r="E77" s="47"/>
      <c r="F77" s="47"/>
      <c r="G77" s="47"/>
      <c r="H77" s="47"/>
      <c r="I77" s="47"/>
      <c r="J77" s="47"/>
      <c r="K77" s="132"/>
      <c r="L77" s="47"/>
      <c r="O77" s="74"/>
    </row>
  </sheetData>
  <mergeCells count="6">
    <mergeCell ref="M2:P3"/>
    <mergeCell ref="A2:B2"/>
    <mergeCell ref="C12:L12"/>
    <mergeCell ref="C27:L27"/>
    <mergeCell ref="C43:L43"/>
    <mergeCell ref="E2:H2"/>
  </mergeCells>
  <pageMargins left="0.7" right="0.7" top="0.75" bottom="0.75" header="0.3" footer="0.3"/>
  <pageSetup paperSize="9" scale="3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view="pageBreakPreview" zoomScale="85" zoomScaleNormal="100" zoomScaleSheetLayoutView="85" workbookViewId="0">
      <selection activeCell="B8" sqref="B8"/>
    </sheetView>
  </sheetViews>
  <sheetFormatPr baseColWidth="10" defaultColWidth="9.140625" defaultRowHeight="15" x14ac:dyDescent="0.25"/>
  <cols>
    <col min="1" max="1" width="6.5703125" customWidth="1"/>
    <col min="2" max="2" width="65.140625" customWidth="1"/>
    <col min="3" max="3" width="13.28515625" customWidth="1"/>
    <col min="4" max="4" width="14" customWidth="1"/>
    <col min="8" max="8" width="17.7109375" bestFit="1" customWidth="1"/>
  </cols>
  <sheetData>
    <row r="1" spans="1:4" x14ac:dyDescent="0.25">
      <c r="A1" t="s">
        <v>80</v>
      </c>
    </row>
    <row r="2" spans="1:4" x14ac:dyDescent="0.25">
      <c r="A2" t="s">
        <v>88</v>
      </c>
    </row>
    <row r="4" spans="1:4" x14ac:dyDescent="0.25">
      <c r="A4" s="12" t="s">
        <v>5</v>
      </c>
    </row>
    <row r="5" spans="1:4" s="3" customFormat="1" ht="105" x14ac:dyDescent="0.25">
      <c r="B5" s="1" t="s">
        <v>93</v>
      </c>
      <c r="C5" s="11"/>
    </row>
    <row r="6" spans="1:4" s="3" customFormat="1" ht="60" x14ac:dyDescent="0.25">
      <c r="B6" s="1" t="s">
        <v>1</v>
      </c>
      <c r="C6" s="26"/>
    </row>
    <row r="7" spans="1:4" s="3" customFormat="1" ht="45" x14ac:dyDescent="0.25">
      <c r="B7" s="1" t="s">
        <v>89</v>
      </c>
      <c r="C7" s="26"/>
    </row>
    <row r="8" spans="1:4" s="3" customFormat="1" ht="30" x14ac:dyDescent="0.25">
      <c r="A8" s="12" t="s">
        <v>2</v>
      </c>
      <c r="B8" s="1"/>
      <c r="C8" s="5" t="s">
        <v>87</v>
      </c>
      <c r="D8" s="66" t="s">
        <v>85</v>
      </c>
    </row>
    <row r="9" spans="1:4" x14ac:dyDescent="0.25">
      <c r="A9" s="8"/>
      <c r="B9" s="86"/>
      <c r="C9" s="87" t="s">
        <v>86</v>
      </c>
      <c r="D9" s="8"/>
    </row>
    <row r="10" spans="1:4" x14ac:dyDescent="0.25">
      <c r="B10" s="4"/>
      <c r="C10" s="5"/>
    </row>
    <row r="11" spans="1:4" x14ac:dyDescent="0.25">
      <c r="B11" s="12" t="s">
        <v>3</v>
      </c>
      <c r="C11" s="78">
        <f>'ZL Detail'!E9</f>
        <v>-89000</v>
      </c>
      <c r="D11" s="2" t="s">
        <v>48</v>
      </c>
    </row>
    <row r="12" spans="1:4" x14ac:dyDescent="0.25">
      <c r="B12" s="36"/>
      <c r="C12" s="78"/>
      <c r="D12" s="2"/>
    </row>
    <row r="13" spans="1:4" x14ac:dyDescent="0.25">
      <c r="B13" s="12" t="s">
        <v>4</v>
      </c>
      <c r="C13" s="78">
        <f>'ZL Detail'!E12</f>
        <v>428139.55</v>
      </c>
      <c r="D13" s="2" t="s">
        <v>48</v>
      </c>
    </row>
    <row r="14" spans="1:4" x14ac:dyDescent="0.25">
      <c r="B14" s="12"/>
      <c r="C14" s="79"/>
      <c r="D14" s="2"/>
    </row>
    <row r="15" spans="1:4" x14ac:dyDescent="0.25">
      <c r="B15" s="12" t="s">
        <v>11</v>
      </c>
      <c r="C15" s="78">
        <f>'ZL Detail'!E18</f>
        <v>178625</v>
      </c>
      <c r="D15" s="2" t="s">
        <v>48</v>
      </c>
    </row>
    <row r="16" spans="1:4" x14ac:dyDescent="0.25">
      <c r="B16" s="37"/>
      <c r="C16" s="78"/>
      <c r="D16" s="2"/>
    </row>
    <row r="17" spans="1:4" x14ac:dyDescent="0.25">
      <c r="B17" s="12" t="s">
        <v>16</v>
      </c>
      <c r="C17" s="80">
        <f>'ZL Detail'!E24</f>
        <v>53000</v>
      </c>
      <c r="D17" s="2" t="s">
        <v>49</v>
      </c>
    </row>
    <row r="18" spans="1:4" x14ac:dyDescent="0.25">
      <c r="B18" s="4"/>
      <c r="C18" s="79"/>
      <c r="D18" s="2"/>
    </row>
    <row r="19" spans="1:4" x14ac:dyDescent="0.25">
      <c r="B19" s="12" t="s">
        <v>50</v>
      </c>
      <c r="C19" s="78">
        <f>'ZL Detail'!E28</f>
        <v>50000</v>
      </c>
      <c r="D19" s="2" t="s">
        <v>49</v>
      </c>
    </row>
    <row r="20" spans="1:4" x14ac:dyDescent="0.25">
      <c r="B20" s="37"/>
      <c r="C20" s="78"/>
      <c r="D20" s="2"/>
    </row>
    <row r="21" spans="1:4" x14ac:dyDescent="0.25">
      <c r="B21" s="12" t="s">
        <v>14</v>
      </c>
      <c r="C21" s="78">
        <f>'ZL Detail'!E32</f>
        <v>-49000</v>
      </c>
      <c r="D21" s="2" t="s">
        <v>48</v>
      </c>
    </row>
    <row r="22" spans="1:4" x14ac:dyDescent="0.25">
      <c r="A22" s="8"/>
      <c r="B22" s="8"/>
      <c r="C22" s="75"/>
      <c r="D22" s="8"/>
    </row>
    <row r="23" spans="1:4" x14ac:dyDescent="0.25">
      <c r="C23" s="76"/>
    </row>
    <row r="24" spans="1:4" x14ac:dyDescent="0.25">
      <c r="A24" s="81"/>
      <c r="B24" s="83" t="s">
        <v>19</v>
      </c>
      <c r="C24" s="84">
        <f>SUM(C11:C21)</f>
        <v>571764.55000000005</v>
      </c>
      <c r="D24" s="81"/>
    </row>
    <row r="25" spans="1:4" x14ac:dyDescent="0.25">
      <c r="B25" t="s">
        <v>79</v>
      </c>
      <c r="C25" s="77">
        <f>'ZL Detail'!E51</f>
        <v>-371784.94</v>
      </c>
    </row>
    <row r="26" spans="1:4" x14ac:dyDescent="0.25">
      <c r="A26" s="8"/>
      <c r="B26" s="8"/>
      <c r="C26" s="75"/>
      <c r="D26" s="8"/>
    </row>
    <row r="28" spans="1:4" x14ac:dyDescent="0.25">
      <c r="A28" s="81"/>
      <c r="B28" s="82" t="str">
        <f>'ZL Detail'!B55</f>
        <v>Summe Total</v>
      </c>
      <c r="C28" s="82">
        <f>'ZL Detail'!E55</f>
        <v>199979.61000000004</v>
      </c>
      <c r="D28" s="81"/>
    </row>
    <row r="29" spans="1:4" x14ac:dyDescent="0.25">
      <c r="B29" s="85" t="s">
        <v>91</v>
      </c>
      <c r="C29" s="9">
        <f>'ZL Detail'!E56</f>
        <v>468764.55</v>
      </c>
      <c r="D29" s="23">
        <f>C29/C$24</f>
        <v>0.81985591796483348</v>
      </c>
    </row>
    <row r="30" spans="1:4" x14ac:dyDescent="0.25">
      <c r="B30" s="85" t="s">
        <v>90</v>
      </c>
      <c r="C30" s="9">
        <f>'ZL Detail'!E57</f>
        <v>103000</v>
      </c>
      <c r="D30" s="23">
        <f>C30/C$24</f>
        <v>0.18014408203516638</v>
      </c>
    </row>
    <row r="31" spans="1:4" x14ac:dyDescent="0.25">
      <c r="B31" s="22"/>
      <c r="C31" s="23"/>
    </row>
    <row r="33" spans="1:2" x14ac:dyDescent="0.25">
      <c r="A33" s="7"/>
      <c r="B33" s="47"/>
    </row>
    <row r="36" spans="1:2" x14ac:dyDescent="0.25">
      <c r="B36" s="47"/>
    </row>
  </sheetData>
  <pageMargins left="0.70866141732283472" right="0.70866141732283472" top="0.78740157480314965" bottom="0.78740157480314965" header="0.31496062992125984" footer="0.31496062992125984"/>
  <pageSetup paperSize="9" scale="88" orientation="portrait" verticalDpi="0" r:id="rId1"/>
  <headerFooter>
    <oddFooter>&amp;L&amp;8&amp;F/Aegerter &amp; Bosshardt AG, FCh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2"/>
  <sheetViews>
    <sheetView zoomScale="160" zoomScaleNormal="160" workbookViewId="0">
      <selection activeCell="G15" sqref="G15"/>
    </sheetView>
  </sheetViews>
  <sheetFormatPr baseColWidth="10" defaultRowHeight="15" x14ac:dyDescent="0.25"/>
  <cols>
    <col min="1" max="1" width="19.5703125" bestFit="1" customWidth="1"/>
    <col min="2" max="7" width="7.140625" style="2" customWidth="1"/>
    <col min="8" max="12" width="7.140625" style="18" customWidth="1"/>
    <col min="13" max="13" width="9.28515625" customWidth="1"/>
  </cols>
  <sheetData>
    <row r="1" spans="1:19" ht="33" customHeight="1" x14ac:dyDescent="0.25">
      <c r="A1" s="20"/>
      <c r="B1" s="88" t="s">
        <v>40</v>
      </c>
      <c r="C1" s="88"/>
      <c r="D1" s="88"/>
      <c r="E1" s="88"/>
      <c r="F1" s="88"/>
      <c r="G1" s="88"/>
      <c r="H1" s="88"/>
      <c r="I1" s="88"/>
      <c r="J1" s="88"/>
      <c r="K1" s="88"/>
      <c r="L1" s="88"/>
      <c r="M1" s="21" t="s">
        <v>43</v>
      </c>
      <c r="N1" s="19" t="s">
        <v>39</v>
      </c>
    </row>
    <row r="2" spans="1:19" x14ac:dyDescent="0.25">
      <c r="B2" s="15" t="s">
        <v>28</v>
      </c>
      <c r="C2" s="2" t="s">
        <v>29</v>
      </c>
      <c r="D2" s="15" t="s">
        <v>30</v>
      </c>
      <c r="E2" s="2" t="s">
        <v>31</v>
      </c>
      <c r="F2" s="15" t="s">
        <v>32</v>
      </c>
      <c r="G2" s="2" t="s">
        <v>33</v>
      </c>
      <c r="H2" s="15" t="s">
        <v>34</v>
      </c>
      <c r="I2" s="15" t="s">
        <v>35</v>
      </c>
      <c r="J2" s="15" t="s">
        <v>36</v>
      </c>
      <c r="K2" s="15" t="s">
        <v>37</v>
      </c>
      <c r="L2" s="15" t="s">
        <v>38</v>
      </c>
    </row>
    <row r="3" spans="1:19" x14ac:dyDescent="0.25">
      <c r="B3" s="16">
        <v>145</v>
      </c>
      <c r="C3" s="13">
        <v>122</v>
      </c>
      <c r="D3" s="16">
        <v>108.5</v>
      </c>
      <c r="E3" s="13">
        <v>95</v>
      </c>
      <c r="F3" s="16">
        <v>90.5</v>
      </c>
      <c r="G3" s="13">
        <v>86</v>
      </c>
      <c r="H3" s="16">
        <v>62</v>
      </c>
      <c r="I3" s="16">
        <v>50</v>
      </c>
      <c r="J3" s="16">
        <v>8</v>
      </c>
      <c r="K3" s="16">
        <v>6</v>
      </c>
      <c r="L3" s="16">
        <v>4</v>
      </c>
    </row>
    <row r="4" spans="1:19" x14ac:dyDescent="0.25">
      <c r="A4" t="s">
        <v>23</v>
      </c>
      <c r="B4" s="15"/>
      <c r="C4" s="2">
        <v>6</v>
      </c>
      <c r="D4" s="15"/>
      <c r="E4" s="2">
        <v>2</v>
      </c>
      <c r="F4" s="15"/>
      <c r="G4" s="2">
        <v>4</v>
      </c>
      <c r="H4" s="15"/>
      <c r="I4" s="15"/>
      <c r="J4" s="15"/>
      <c r="K4" s="15"/>
      <c r="L4" s="15"/>
      <c r="M4">
        <f>SUM(B4:L4)</f>
        <v>12</v>
      </c>
      <c r="N4" s="38">
        <f t="shared" ref="N4:N9" si="0">C4*C$3+E4*E$3+G4*G$3</f>
        <v>1266</v>
      </c>
      <c r="R4" t="s">
        <v>28</v>
      </c>
      <c r="S4">
        <v>145</v>
      </c>
    </row>
    <row r="5" spans="1:19" x14ac:dyDescent="0.25">
      <c r="A5" t="s">
        <v>24</v>
      </c>
      <c r="B5" s="15"/>
      <c r="C5" s="2">
        <v>5</v>
      </c>
      <c r="D5" s="15"/>
      <c r="E5" s="2">
        <v>5</v>
      </c>
      <c r="F5" s="15"/>
      <c r="H5" s="15"/>
      <c r="I5" s="15"/>
      <c r="J5" s="15"/>
      <c r="K5" s="15"/>
      <c r="L5" s="15"/>
      <c r="M5">
        <f t="shared" ref="M5:M9" si="1">SUM(B5:L5)</f>
        <v>10</v>
      </c>
      <c r="N5" s="38">
        <f t="shared" si="0"/>
        <v>1085</v>
      </c>
      <c r="R5" t="s">
        <v>29</v>
      </c>
      <c r="S5">
        <v>122</v>
      </c>
    </row>
    <row r="6" spans="1:19" x14ac:dyDescent="0.25">
      <c r="A6" t="s">
        <v>25</v>
      </c>
      <c r="B6" s="15"/>
      <c r="C6" s="2">
        <v>3</v>
      </c>
      <c r="D6" s="15"/>
      <c r="E6" s="2">
        <v>1.5</v>
      </c>
      <c r="F6" s="15"/>
      <c r="G6" s="2">
        <v>1.5</v>
      </c>
      <c r="H6" s="15"/>
      <c r="I6" s="15"/>
      <c r="J6" s="15"/>
      <c r="K6" s="15"/>
      <c r="L6" s="15"/>
      <c r="M6">
        <f t="shared" si="1"/>
        <v>6</v>
      </c>
      <c r="N6" s="38">
        <f t="shared" si="0"/>
        <v>637.5</v>
      </c>
      <c r="R6" t="s">
        <v>31</v>
      </c>
      <c r="S6">
        <v>95</v>
      </c>
    </row>
    <row r="7" spans="1:19" x14ac:dyDescent="0.25">
      <c r="A7" t="s">
        <v>26</v>
      </c>
      <c r="B7" s="15"/>
      <c r="D7" s="15"/>
      <c r="E7" s="2">
        <v>2</v>
      </c>
      <c r="F7" s="15"/>
      <c r="G7" s="2">
        <v>2</v>
      </c>
      <c r="H7" s="15"/>
      <c r="I7" s="15"/>
      <c r="J7" s="15"/>
      <c r="K7" s="15"/>
      <c r="L7" s="15"/>
      <c r="M7">
        <f t="shared" si="1"/>
        <v>4</v>
      </c>
      <c r="N7" s="38">
        <f t="shared" si="0"/>
        <v>362</v>
      </c>
      <c r="R7" t="s">
        <v>32</v>
      </c>
      <c r="S7">
        <v>90.5</v>
      </c>
    </row>
    <row r="8" spans="1:19" x14ac:dyDescent="0.25">
      <c r="A8" t="s">
        <v>27</v>
      </c>
      <c r="B8" s="15"/>
      <c r="C8" s="2">
        <v>3</v>
      </c>
      <c r="D8" s="15"/>
      <c r="E8" s="2">
        <v>3</v>
      </c>
      <c r="F8" s="15"/>
      <c r="G8" s="2">
        <v>3</v>
      </c>
      <c r="H8" s="15"/>
      <c r="I8" s="15"/>
      <c r="J8" s="15"/>
      <c r="K8" s="15"/>
      <c r="L8" s="15"/>
      <c r="M8">
        <f t="shared" si="1"/>
        <v>9</v>
      </c>
      <c r="N8" s="38">
        <f t="shared" si="0"/>
        <v>909</v>
      </c>
      <c r="R8" t="s">
        <v>33</v>
      </c>
      <c r="S8">
        <v>86</v>
      </c>
    </row>
    <row r="9" spans="1:19" x14ac:dyDescent="0.25">
      <c r="A9" t="s">
        <v>41</v>
      </c>
      <c r="B9" s="15"/>
      <c r="C9" s="2">
        <v>2.5</v>
      </c>
      <c r="D9" s="15"/>
      <c r="E9" s="2">
        <v>1.25</v>
      </c>
      <c r="F9" s="15"/>
      <c r="G9" s="2">
        <v>2.5</v>
      </c>
      <c r="H9" s="15"/>
      <c r="I9" s="15"/>
      <c r="J9" s="15"/>
      <c r="K9" s="15"/>
      <c r="L9" s="15"/>
      <c r="M9">
        <f t="shared" si="1"/>
        <v>6.25</v>
      </c>
      <c r="N9" s="38">
        <f t="shared" si="0"/>
        <v>638.75</v>
      </c>
      <c r="R9" t="s">
        <v>35</v>
      </c>
      <c r="S9">
        <v>50</v>
      </c>
    </row>
    <row r="10" spans="1:19" x14ac:dyDescent="0.25">
      <c r="A10" s="8"/>
      <c r="B10" s="17"/>
      <c r="C10" s="14"/>
      <c r="D10" s="17"/>
      <c r="E10" s="14"/>
      <c r="F10" s="17"/>
      <c r="G10" s="8"/>
      <c r="H10" s="17"/>
      <c r="I10" s="17"/>
      <c r="J10" s="17"/>
      <c r="K10" s="17"/>
      <c r="L10" s="17"/>
      <c r="M10" s="8"/>
      <c r="N10" s="39"/>
      <c r="R10" t="s">
        <v>36</v>
      </c>
      <c r="S10">
        <v>8</v>
      </c>
    </row>
    <row r="11" spans="1:19" x14ac:dyDescent="0.25">
      <c r="N11" s="38"/>
      <c r="R11" t="s">
        <v>37</v>
      </c>
      <c r="S11">
        <v>6</v>
      </c>
    </row>
    <row r="12" spans="1:19" x14ac:dyDescent="0.25">
      <c r="N12" s="38">
        <f>SUM(N2:N10)</f>
        <v>4898.25</v>
      </c>
      <c r="R12" t="s">
        <v>38</v>
      </c>
      <c r="S12">
        <v>4</v>
      </c>
    </row>
  </sheetData>
  <mergeCells count="1">
    <mergeCell ref="B1:L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2</vt:i4>
      </vt:variant>
    </vt:vector>
  </HeadingPairs>
  <TitlesOfParts>
    <vt:vector size="6" baseType="lpstr">
      <vt:lpstr>ZL Detail</vt:lpstr>
      <vt:lpstr>ZL Detail_neu</vt:lpstr>
      <vt:lpstr>ZL-Aufstellung</vt:lpstr>
      <vt:lpstr>IG-Monat</vt:lpstr>
      <vt:lpstr>'ZL Detail'!Druckbereich</vt:lpstr>
      <vt:lpstr>'ZL Detail_neu'!Druckbereich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2023-06-16T16:10:50Z</dcterms:modified>
</cp:coreProperties>
</file>