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2_Nachträge\NO 4_Sammelnachtrag MK_AP\"/>
    </mc:Choice>
  </mc:AlternateContent>
  <bookViews>
    <workbookView xWindow="0" yWindow="0" windowWidth="26310" windowHeight="13485"/>
  </bookViews>
  <sheets>
    <sheet name="Tabelle1" sheetId="1" r:id="rId1"/>
    <sheet name="Tabelle2" sheetId="4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A94" i="1" l="1"/>
  <c r="E80" i="1"/>
  <c r="E79" i="1"/>
  <c r="E78" i="1"/>
  <c r="E77" i="1"/>
  <c r="E76" i="1"/>
  <c r="E75" i="1"/>
  <c r="E74" i="1"/>
  <c r="E73" i="1"/>
  <c r="H73" i="1" s="1"/>
  <c r="H74" i="1"/>
  <c r="H75" i="1"/>
  <c r="H76" i="1"/>
  <c r="H77" i="1"/>
  <c r="H78" i="1"/>
  <c r="H79" i="1"/>
  <c r="H80" i="1"/>
  <c r="H81" i="1"/>
  <c r="H82" i="1"/>
  <c r="H83" i="1"/>
  <c r="A92" i="1"/>
  <c r="H67" i="1"/>
  <c r="H66" i="1"/>
  <c r="H65" i="1"/>
  <c r="H64" i="1"/>
  <c r="H63" i="1"/>
  <c r="H62" i="1"/>
  <c r="H61" i="1"/>
  <c r="H60" i="1"/>
  <c r="H59" i="1"/>
  <c r="A91" i="1"/>
  <c r="A90" i="1"/>
  <c r="H54" i="1"/>
  <c r="H53" i="1"/>
  <c r="H52" i="1"/>
  <c r="H51" i="1"/>
  <c r="H50" i="1"/>
  <c r="H49" i="1"/>
  <c r="H48" i="1"/>
  <c r="H47" i="1"/>
  <c r="H46" i="1"/>
  <c r="H41" i="1"/>
  <c r="H40" i="1"/>
  <c r="H39" i="1"/>
  <c r="H38" i="1"/>
  <c r="H37" i="1"/>
  <c r="H36" i="1"/>
  <c r="H35" i="1"/>
  <c r="H34" i="1"/>
  <c r="H33" i="1"/>
  <c r="H26" i="1"/>
  <c r="H25" i="1"/>
  <c r="H24" i="1"/>
  <c r="H23" i="1"/>
  <c r="H22" i="1"/>
  <c r="H21" i="1"/>
  <c r="H20" i="1"/>
  <c r="H19" i="1"/>
  <c r="H18" i="1"/>
  <c r="H84" i="1" l="1"/>
  <c r="H94" i="1" s="1"/>
  <c r="H68" i="1"/>
  <c r="H92" i="1" s="1"/>
  <c r="H55" i="1"/>
  <c r="H91" i="1" s="1"/>
  <c r="H42" i="1"/>
  <c r="H90" i="1" s="1"/>
  <c r="H27" i="1"/>
  <c r="H89" i="1" s="1"/>
  <c r="H8" i="1" l="1"/>
  <c r="H9" i="1"/>
  <c r="H10" i="1"/>
  <c r="H11" i="1"/>
  <c r="H12" i="1"/>
  <c r="H13" i="1"/>
  <c r="A71" i="4" l="1"/>
  <c r="A70" i="4"/>
  <c r="A69" i="4"/>
  <c r="A68" i="4"/>
  <c r="A67" i="4"/>
  <c r="A66" i="4"/>
  <c r="A65" i="4"/>
  <c r="H61" i="4"/>
  <c r="C60" i="4"/>
  <c r="H60" i="4" s="1"/>
  <c r="H59" i="4"/>
  <c r="C59" i="4"/>
  <c r="H58" i="4"/>
  <c r="H57" i="4"/>
  <c r="H56" i="4"/>
  <c r="H62" i="4" s="1"/>
  <c r="H71" i="4" s="1"/>
  <c r="C52" i="4"/>
  <c r="H52" i="4" s="1"/>
  <c r="H51" i="4"/>
  <c r="C51" i="4"/>
  <c r="C50" i="4"/>
  <c r="H50" i="4" s="1"/>
  <c r="H49" i="4"/>
  <c r="C49" i="4"/>
  <c r="C48" i="4"/>
  <c r="H48" i="4" s="1"/>
  <c r="H47" i="4"/>
  <c r="C47" i="4"/>
  <c r="C43" i="4"/>
  <c r="H43" i="4" s="1"/>
  <c r="H42" i="4"/>
  <c r="C42" i="4"/>
  <c r="H41" i="4"/>
  <c r="H40" i="4"/>
  <c r="C40" i="4"/>
  <c r="C39" i="4"/>
  <c r="H39" i="4" s="1"/>
  <c r="H38" i="4"/>
  <c r="C38" i="4"/>
  <c r="H34" i="4"/>
  <c r="H33" i="4"/>
  <c r="C33" i="4"/>
  <c r="H32" i="4"/>
  <c r="H31" i="4"/>
  <c r="H30" i="4"/>
  <c r="H29" i="4"/>
  <c r="H35" i="4" s="1"/>
  <c r="H68" i="4" s="1"/>
  <c r="C29" i="4"/>
  <c r="H25" i="4"/>
  <c r="H24" i="4"/>
  <c r="H23" i="4"/>
  <c r="H22" i="4"/>
  <c r="H21" i="4"/>
  <c r="H20" i="4"/>
  <c r="H26" i="4" s="1"/>
  <c r="H67" i="4" s="1"/>
  <c r="C20" i="4"/>
  <c r="H16" i="4"/>
  <c r="H15" i="4"/>
  <c r="H14" i="4"/>
  <c r="H13" i="4"/>
  <c r="H12" i="4"/>
  <c r="H11" i="4"/>
  <c r="H17" i="4" s="1"/>
  <c r="H66" i="4" s="1"/>
  <c r="C11" i="4"/>
  <c r="H7" i="4"/>
  <c r="H6" i="4"/>
  <c r="H5" i="4"/>
  <c r="H4" i="4"/>
  <c r="H3" i="4"/>
  <c r="H2" i="4"/>
  <c r="H8" i="4" s="1"/>
  <c r="H65" i="4" s="1"/>
  <c r="C2" i="4"/>
  <c r="H44" i="4" l="1"/>
  <c r="H69" i="4" s="1"/>
  <c r="H72" i="4" s="1"/>
  <c r="H53" i="4"/>
  <c r="H70" i="4" s="1"/>
  <c r="H73" i="4" l="1"/>
  <c r="H74" i="4" s="1"/>
  <c r="A89" i="1"/>
  <c r="H75" i="4" l="1"/>
  <c r="H76" i="4" s="1"/>
  <c r="A88" i="1" l="1"/>
  <c r="H7" i="1" l="1"/>
  <c r="H6" i="1"/>
  <c r="H5" i="1"/>
  <c r="H14" i="1" l="1"/>
  <c r="H88" i="1" l="1"/>
  <c r="H93" i="1" l="1"/>
  <c r="H95" i="1" l="1"/>
  <c r="H96" i="1" s="1"/>
  <c r="H97" i="1" s="1"/>
</calcChain>
</file>

<file path=xl/sharedStrings.xml><?xml version="1.0" encoding="utf-8"?>
<sst xmlns="http://schemas.openxmlformats.org/spreadsheetml/2006/main" count="374" uniqueCount="67">
  <si>
    <t>h à CHF</t>
  </si>
  <si>
    <t>CHF</t>
  </si>
  <si>
    <t>Projektleiter</t>
  </si>
  <si>
    <t>Lehrling</t>
  </si>
  <si>
    <t>Zwischentotal</t>
  </si>
  <si>
    <t>Total Honorar inkl. NK, exkl. MwSt.</t>
  </si>
  <si>
    <t>zzgl. MwSt.</t>
  </si>
  <si>
    <t>Honorar inkl. NK + MwSt.</t>
  </si>
  <si>
    <t>Zusammenfassung</t>
  </si>
  <si>
    <t>Bauleiter</t>
  </si>
  <si>
    <t>Spezialisten</t>
  </si>
  <si>
    <t>Fachplaner</t>
  </si>
  <si>
    <t>weitere Mitarbeiter</t>
  </si>
  <si>
    <t>Nebenkosten</t>
  </si>
  <si>
    <t>3.1 Auflageprojekt</t>
  </si>
  <si>
    <t>2 Vorprojekt</t>
  </si>
  <si>
    <t>3.2 Biodiversität</t>
  </si>
  <si>
    <t>3.3 HAST Elektra Birseck</t>
  </si>
  <si>
    <t>3.4 HAST Münchenstein Dorf</t>
  </si>
  <si>
    <t>3.5 HAST Walzwerk / Brown Boveri</t>
  </si>
  <si>
    <t>4 Ausführung</t>
  </si>
  <si>
    <t>1. Leistungen MK</t>
  </si>
  <si>
    <t>Projektleiter Bau</t>
  </si>
  <si>
    <t xml:space="preserve">Stv. Projektleiter Bau </t>
  </si>
  <si>
    <t xml:space="preserve">Teilprojektleiter BSA </t>
  </si>
  <si>
    <t>MA Kat. B</t>
  </si>
  <si>
    <t>MA Kat. C</t>
  </si>
  <si>
    <t>MA Kat. D</t>
  </si>
  <si>
    <t>MA Kat. E</t>
  </si>
  <si>
    <t>MA Kat. F</t>
  </si>
  <si>
    <t>MA Kat. G</t>
  </si>
  <si>
    <t>2. Leistungen AP</t>
  </si>
  <si>
    <t xml:space="preserve">1.1 Ergänzungen im TP T/U </t>
  </si>
  <si>
    <t>1.2 Zusätzliche Abklärungen im TP T/G</t>
  </si>
  <si>
    <t>Vertiefte Betrachtungen für Objekte N3-360 und N3-350, sowie Senkungsmulde Rheinfelden</t>
  </si>
  <si>
    <t>Nachträgliche Berücksichtigung der Anlagen GHGW, Mehraufwand für Umgang mit Fremdwasser, Drainagen, Versickerung</t>
  </si>
  <si>
    <t>2.1 Mehraufwendungen btr. AP SABA</t>
  </si>
  <si>
    <t>Erstellung AP nach Standard anstelle im vereinfachten Verfahren, nachträgliche Berücksichtigung der Aspekte Langsamverkehr</t>
  </si>
  <si>
    <t>2.2 Mehraufwendungen btr. AP Bypass</t>
  </si>
  <si>
    <t>2.3 Erstellung des AP Installationen und Landerwerb</t>
  </si>
  <si>
    <t>Gegenstand</t>
  </si>
  <si>
    <t>Anzahl</t>
  </si>
  <si>
    <t>Einheit</t>
  </si>
  <si>
    <t>A4 Druckseite / Kopie s/w</t>
  </si>
  <si>
    <t>Stk.</t>
  </si>
  <si>
    <t>A3 Druckseite / Kopie s/w</t>
  </si>
  <si>
    <t>A4 Druckseite / Kopie farbig</t>
  </si>
  <si>
    <t>A3 Druckseite / Kopie farbig</t>
  </si>
  <si>
    <t>Plandruck s/w, gefaltet (ohne Randzuschläge)</t>
  </si>
  <si>
    <t>m2</t>
  </si>
  <si>
    <t>Plandruck farbig, gefaltet (ohne Randzuschläge)</t>
  </si>
  <si>
    <t>Plankopie s/w, gefaltet (ohne Randzuschläge)</t>
  </si>
  <si>
    <t>Plankopie farbig, gefaltet (ohne Randzuschläge)</t>
  </si>
  <si>
    <t>Dossiermappe Karton hart</t>
  </si>
  <si>
    <t>USB-Stick (inkl. Datenspeicherung)</t>
  </si>
  <si>
    <t>CD (Rohling inkl. Brennen, Hülle, Etiketten etc.)</t>
  </si>
  <si>
    <t>Total Nebenkosten CHF (exkl. MWSt)</t>
  </si>
  <si>
    <t>Total CHF</t>
  </si>
  <si>
    <t>3. Nebenkosten (gemäss Grundvertrag)</t>
  </si>
  <si>
    <t>Anpassung der Nebenkosten infolge ergänzender AP-Erstellung und der Aufteilung des AP SABA in 3 Hauptabschnitte</t>
  </si>
  <si>
    <t>Entflechtung der Drittleitungen, Umprojektierung des Teilabschnitts Mumpf zu dezentraler Behandlung, Präzisierungen der R+I - Schemata</t>
  </si>
  <si>
    <t>GHGW</t>
  </si>
  <si>
    <t>Bypass</t>
  </si>
  <si>
    <t>AP INstallation</t>
  </si>
  <si>
    <t>AP SABA</t>
  </si>
  <si>
    <t>MK T/G und T/U</t>
  </si>
  <si>
    <t>INfo Fabio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</si>
</sst>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0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2" fillId="0" borderId="1" xfId="1" applyFont="1" applyBorder="1" applyAlignment="1">
      <alignment vertical="center"/>
    </xf>
    <xf numFmtId="4" fontId="2" fillId="0" borderId="1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4" fontId="2" fillId="0" borderId="0" xfId="1" applyNumberFormat="1" applyFont="1" applyBorder="1" applyAlignment="1">
      <alignment vertical="center"/>
    </xf>
    <xf numFmtId="164" fontId="2" fillId="0" borderId="0" xfId="1" applyNumberFormat="1" applyFont="1" applyAlignment="1">
      <alignment vertical="center"/>
    </xf>
    <xf numFmtId="0" fontId="3" fillId="0" borderId="0" xfId="1" applyFont="1" applyAlignment="1">
      <alignment vertical="center"/>
    </xf>
    <xf numFmtId="4" fontId="3" fillId="0" borderId="0" xfId="1" applyNumberFormat="1" applyFont="1" applyAlignment="1">
      <alignment vertical="center"/>
    </xf>
    <xf numFmtId="4" fontId="3" fillId="0" borderId="2" xfId="1" applyNumberFormat="1" applyFont="1" applyBorder="1" applyAlignment="1">
      <alignment vertical="center"/>
    </xf>
    <xf numFmtId="0" fontId="4" fillId="0" borderId="0" xfId="0" applyFont="1"/>
    <xf numFmtId="4" fontId="2" fillId="0" borderId="3" xfId="1" applyNumberFormat="1" applyFont="1" applyBorder="1" applyAlignment="1">
      <alignment vertical="center"/>
    </xf>
    <xf numFmtId="2" fontId="2" fillId="0" borderId="0" xfId="1" applyNumberFormat="1" applyFont="1" applyAlignment="1">
      <alignment vertical="center"/>
    </xf>
    <xf numFmtId="0" fontId="1" fillId="0" borderId="0" xfId="0" applyFont="1"/>
    <xf numFmtId="2" fontId="1" fillId="0" borderId="0" xfId="0" applyNumberFormat="1" applyFont="1"/>
    <xf numFmtId="0" fontId="1" fillId="0" borderId="0" xfId="1" applyFont="1"/>
    <xf numFmtId="0" fontId="1" fillId="0" borderId="0" xfId="1" applyFont="1" applyAlignment="1">
      <alignment horizontal="left" vertical="center" indent="1"/>
    </xf>
    <xf numFmtId="0" fontId="1" fillId="0" borderId="0" xfId="1" applyFont="1" applyAlignment="1">
      <alignment vertical="center"/>
    </xf>
    <xf numFmtId="2" fontId="1" fillId="0" borderId="0" xfId="1" applyNumberFormat="1" applyFont="1" applyAlignment="1">
      <alignment vertical="center"/>
    </xf>
    <xf numFmtId="4" fontId="1" fillId="0" borderId="0" xfId="1" applyNumberFormat="1" applyFont="1" applyAlignment="1">
      <alignment vertical="center"/>
    </xf>
    <xf numFmtId="0" fontId="1" fillId="0" borderId="1" xfId="1" applyFont="1" applyBorder="1" applyAlignment="1">
      <alignment vertical="center"/>
    </xf>
    <xf numFmtId="4" fontId="1" fillId="0" borderId="3" xfId="1" applyNumberFormat="1" applyFont="1" applyBorder="1" applyAlignment="1">
      <alignment vertical="center"/>
    </xf>
    <xf numFmtId="0" fontId="6" fillId="0" borderId="0" xfId="0" applyFont="1"/>
    <xf numFmtId="0" fontId="0" fillId="0" borderId="0" xfId="0" applyFont="1"/>
    <xf numFmtId="0" fontId="6" fillId="0" borderId="0" xfId="0" applyFont="1" applyAlignment="1">
      <alignment horizontal="left"/>
    </xf>
    <xf numFmtId="0" fontId="1" fillId="0" borderId="0" xfId="1" applyFont="1" applyBorder="1" applyAlignment="1">
      <alignment vertical="center"/>
    </xf>
    <xf numFmtId="4" fontId="1" fillId="0" borderId="0" xfId="1" applyNumberFormat="1" applyFont="1" applyBorder="1" applyAlignment="1">
      <alignment vertical="center"/>
    </xf>
    <xf numFmtId="0" fontId="7" fillId="0" borderId="0" xfId="1" applyFont="1" applyAlignment="1">
      <alignment vertical="center"/>
    </xf>
    <xf numFmtId="164" fontId="1" fillId="0" borderId="0" xfId="1" applyNumberFormat="1" applyFont="1" applyAlignment="1">
      <alignment vertical="center"/>
    </xf>
    <xf numFmtId="4" fontId="1" fillId="0" borderId="1" xfId="1" applyNumberFormat="1" applyFont="1" applyBorder="1" applyAlignment="1">
      <alignment vertical="center"/>
    </xf>
    <xf numFmtId="4" fontId="7" fillId="0" borderId="0" xfId="1" applyNumberFormat="1" applyFont="1" applyAlignment="1">
      <alignment vertical="center"/>
    </xf>
    <xf numFmtId="4" fontId="7" fillId="0" borderId="2" xfId="1" applyNumberFormat="1" applyFont="1" applyBorder="1" applyAlignment="1">
      <alignment vertical="center"/>
    </xf>
    <xf numFmtId="1" fontId="0" fillId="0" borderId="0" xfId="0" applyNumberFormat="1"/>
    <xf numFmtId="1" fontId="1" fillId="0" borderId="0" xfId="1" applyNumberFormat="1" applyFont="1" applyAlignment="1">
      <alignment vertical="center"/>
    </xf>
    <xf numFmtId="0" fontId="5" fillId="0" borderId="0" xfId="0" applyFont="1" applyAlignment="1">
      <alignment horizontal="left" wrapText="1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showGridLines="0" tabSelected="1" zoomScale="115" zoomScaleNormal="115" workbookViewId="0">
      <selection activeCell="K5" sqref="K5"/>
    </sheetView>
  </sheetViews>
  <sheetFormatPr baseColWidth="10" defaultRowHeight="12.75" x14ac:dyDescent="0.2"/>
  <cols>
    <col min="1" max="1" width="25" style="25" customWidth="1"/>
    <col min="2" max="2" width="8" style="25" customWidth="1"/>
    <col min="3" max="3" width="7.28515625" style="15" customWidth="1"/>
    <col min="4" max="4" width="9.5703125" style="25" customWidth="1"/>
    <col min="5" max="5" width="8.42578125" style="25" customWidth="1"/>
    <col min="6" max="6" width="5.7109375" style="25" customWidth="1"/>
    <col min="7" max="7" width="5.5703125" style="25" bestFit="1" customWidth="1"/>
    <col min="8" max="8" width="11.28515625" style="25" customWidth="1"/>
  </cols>
  <sheetData>
    <row r="1" spans="1:12" ht="15" x14ac:dyDescent="0.25">
      <c r="A1" s="12" t="s">
        <v>21</v>
      </c>
    </row>
    <row r="3" spans="1:12" x14ac:dyDescent="0.2">
      <c r="A3" s="26" t="s">
        <v>32</v>
      </c>
    </row>
    <row r="4" spans="1:12" ht="28.5" customHeight="1" x14ac:dyDescent="0.2">
      <c r="A4" s="36" t="s">
        <v>35</v>
      </c>
      <c r="B4" s="36"/>
      <c r="C4" s="36"/>
      <c r="D4" s="36"/>
      <c r="E4" s="36"/>
      <c r="F4" s="36"/>
      <c r="G4" s="36"/>
      <c r="H4" s="36"/>
      <c r="K4" t="s">
        <v>66</v>
      </c>
    </row>
    <row r="5" spans="1:12" ht="15" customHeight="1" x14ac:dyDescent="0.2">
      <c r="A5" s="19" t="s">
        <v>22</v>
      </c>
      <c r="B5" s="19"/>
      <c r="C5" s="20">
        <v>30</v>
      </c>
      <c r="D5" s="19" t="s">
        <v>0</v>
      </c>
      <c r="E5" s="21">
        <v>122</v>
      </c>
      <c r="F5" s="19"/>
      <c r="G5" s="19" t="s">
        <v>1</v>
      </c>
      <c r="H5" s="21">
        <f>E5*C5</f>
        <v>3660</v>
      </c>
      <c r="K5" t="s">
        <v>61</v>
      </c>
      <c r="L5">
        <v>43900</v>
      </c>
    </row>
    <row r="6" spans="1:12" ht="15" customHeight="1" x14ac:dyDescent="0.2">
      <c r="A6" s="19" t="s">
        <v>23</v>
      </c>
      <c r="B6" s="19"/>
      <c r="C6" s="20">
        <v>60</v>
      </c>
      <c r="D6" s="19" t="s">
        <v>0</v>
      </c>
      <c r="E6" s="21">
        <v>122</v>
      </c>
      <c r="F6" s="19"/>
      <c r="G6" s="19" t="s">
        <v>1</v>
      </c>
      <c r="H6" s="21">
        <f t="shared" ref="H6:H7" si="0">E6*C6</f>
        <v>7320</v>
      </c>
      <c r="K6" t="s">
        <v>62</v>
      </c>
      <c r="L6">
        <v>45400</v>
      </c>
    </row>
    <row r="7" spans="1:12" ht="15" customHeight="1" x14ac:dyDescent="0.2">
      <c r="A7" s="19" t="s">
        <v>24</v>
      </c>
      <c r="B7" s="19"/>
      <c r="C7" s="20">
        <v>40</v>
      </c>
      <c r="D7" s="19" t="s">
        <v>0</v>
      </c>
      <c r="E7" s="21">
        <v>122</v>
      </c>
      <c r="F7" s="19"/>
      <c r="G7" s="19" t="s">
        <v>1</v>
      </c>
      <c r="H7" s="21">
        <f t="shared" si="0"/>
        <v>4880</v>
      </c>
      <c r="K7" t="s">
        <v>63</v>
      </c>
      <c r="L7">
        <v>45600</v>
      </c>
    </row>
    <row r="8" spans="1:12" ht="15" customHeight="1" x14ac:dyDescent="0.2">
      <c r="A8" s="18" t="s">
        <v>25</v>
      </c>
      <c r="B8" s="19"/>
      <c r="C8" s="20"/>
      <c r="D8" s="19" t="s">
        <v>0</v>
      </c>
      <c r="E8" s="21">
        <v>122</v>
      </c>
      <c r="F8" s="19"/>
      <c r="G8" s="19" t="s">
        <v>1</v>
      </c>
      <c r="H8" s="21">
        <f t="shared" ref="H8:H13" si="1">E8*C8</f>
        <v>0</v>
      </c>
      <c r="K8" t="s">
        <v>64</v>
      </c>
      <c r="L8">
        <v>27400</v>
      </c>
    </row>
    <row r="9" spans="1:12" ht="15" customHeight="1" x14ac:dyDescent="0.2">
      <c r="A9" s="18" t="s">
        <v>26</v>
      </c>
      <c r="B9" s="19"/>
      <c r="C9" s="20">
        <v>100</v>
      </c>
      <c r="D9" s="19" t="s">
        <v>0</v>
      </c>
      <c r="E9" s="21">
        <v>95</v>
      </c>
      <c r="F9" s="19"/>
      <c r="G9" s="19" t="s">
        <v>1</v>
      </c>
      <c r="H9" s="21">
        <f t="shared" si="1"/>
        <v>9500</v>
      </c>
      <c r="K9" t="s">
        <v>65</v>
      </c>
    </row>
    <row r="10" spans="1:12" ht="15" customHeight="1" x14ac:dyDescent="0.2">
      <c r="A10" s="18" t="s">
        <v>27</v>
      </c>
      <c r="B10" s="19"/>
      <c r="C10" s="20">
        <v>300</v>
      </c>
      <c r="D10" s="19" t="s">
        <v>0</v>
      </c>
      <c r="E10" s="21">
        <v>86</v>
      </c>
      <c r="F10" s="19"/>
      <c r="G10" s="19" t="s">
        <v>1</v>
      </c>
      <c r="H10" s="21">
        <f t="shared" si="1"/>
        <v>25800</v>
      </c>
    </row>
    <row r="11" spans="1:12" ht="15" customHeight="1" x14ac:dyDescent="0.2">
      <c r="A11" s="18" t="s">
        <v>28</v>
      </c>
      <c r="B11" s="19"/>
      <c r="C11" s="20">
        <v>100</v>
      </c>
      <c r="D11" s="19" t="s">
        <v>0</v>
      </c>
      <c r="E11" s="21">
        <v>62</v>
      </c>
      <c r="F11" s="19"/>
      <c r="G11" s="19" t="s">
        <v>1</v>
      </c>
      <c r="H11" s="21">
        <f t="shared" si="1"/>
        <v>6200</v>
      </c>
    </row>
    <row r="12" spans="1:12" ht="15" customHeight="1" x14ac:dyDescent="0.2">
      <c r="A12" s="18" t="s">
        <v>29</v>
      </c>
      <c r="B12" s="19"/>
      <c r="C12" s="20">
        <v>50</v>
      </c>
      <c r="D12" s="19" t="s">
        <v>0</v>
      </c>
      <c r="E12" s="21">
        <v>50</v>
      </c>
      <c r="F12" s="19"/>
      <c r="G12" s="19" t="s">
        <v>1</v>
      </c>
      <c r="H12" s="21">
        <f t="shared" si="1"/>
        <v>2500</v>
      </c>
    </row>
    <row r="13" spans="1:12" ht="15" customHeight="1" x14ac:dyDescent="0.2">
      <c r="A13" s="18" t="s">
        <v>30</v>
      </c>
      <c r="B13" s="19"/>
      <c r="C13" s="20"/>
      <c r="D13" s="19" t="s">
        <v>0</v>
      </c>
      <c r="E13" s="21">
        <v>8</v>
      </c>
      <c r="F13" s="19"/>
      <c r="G13" s="19" t="s">
        <v>1</v>
      </c>
      <c r="H13" s="21">
        <f t="shared" si="1"/>
        <v>0</v>
      </c>
    </row>
    <row r="14" spans="1:12" ht="15" customHeight="1" x14ac:dyDescent="0.2">
      <c r="A14" s="19" t="s">
        <v>4</v>
      </c>
      <c r="B14" s="19"/>
      <c r="C14" s="20"/>
      <c r="D14" s="19"/>
      <c r="E14" s="21"/>
      <c r="F14" s="19"/>
      <c r="G14" s="22" t="s">
        <v>1</v>
      </c>
      <c r="H14" s="23">
        <f>SUM(H5:H13)</f>
        <v>59860</v>
      </c>
    </row>
    <row r="15" spans="1:12" ht="15" customHeight="1" x14ac:dyDescent="0.2">
      <c r="A15" s="19"/>
      <c r="B15" s="19"/>
      <c r="C15" s="20"/>
      <c r="D15" s="19"/>
      <c r="E15" s="21"/>
      <c r="F15" s="19"/>
      <c r="G15" s="19"/>
      <c r="H15" s="21"/>
    </row>
    <row r="16" spans="1:12" x14ac:dyDescent="0.2">
      <c r="A16" s="24" t="s">
        <v>33</v>
      </c>
      <c r="C16" s="16"/>
    </row>
    <row r="17" spans="1:8" ht="28.5" customHeight="1" x14ac:dyDescent="0.2">
      <c r="A17" s="36" t="s">
        <v>34</v>
      </c>
      <c r="B17" s="36"/>
      <c r="C17" s="36"/>
      <c r="D17" s="36"/>
      <c r="E17" s="36"/>
      <c r="F17" s="36"/>
      <c r="G17" s="36"/>
      <c r="H17" s="36"/>
    </row>
    <row r="18" spans="1:8" ht="15" customHeight="1" x14ac:dyDescent="0.2">
      <c r="A18" s="19" t="s">
        <v>22</v>
      </c>
      <c r="B18" s="19"/>
      <c r="C18" s="20">
        <v>10</v>
      </c>
      <c r="D18" s="19" t="s">
        <v>0</v>
      </c>
      <c r="E18" s="21">
        <v>122</v>
      </c>
      <c r="F18" s="19"/>
      <c r="G18" s="19" t="s">
        <v>1</v>
      </c>
      <c r="H18" s="21">
        <f>E18*C18</f>
        <v>1220</v>
      </c>
    </row>
    <row r="19" spans="1:8" ht="15" customHeight="1" x14ac:dyDescent="0.2">
      <c r="A19" s="19" t="s">
        <v>23</v>
      </c>
      <c r="B19" s="19"/>
      <c r="C19" s="20">
        <v>20</v>
      </c>
      <c r="D19" s="19" t="s">
        <v>0</v>
      </c>
      <c r="E19" s="21">
        <v>122</v>
      </c>
      <c r="F19" s="19"/>
      <c r="G19" s="19" t="s">
        <v>1</v>
      </c>
      <c r="H19" s="21">
        <f t="shared" ref="H19:H26" si="2">E19*C19</f>
        <v>2440</v>
      </c>
    </row>
    <row r="20" spans="1:8" ht="15" customHeight="1" x14ac:dyDescent="0.2">
      <c r="A20" s="19" t="s">
        <v>24</v>
      </c>
      <c r="B20" s="19"/>
      <c r="C20" s="20">
        <v>0</v>
      </c>
      <c r="D20" s="19" t="s">
        <v>0</v>
      </c>
      <c r="E20" s="21">
        <v>122</v>
      </c>
      <c r="F20" s="19"/>
      <c r="G20" s="19" t="s">
        <v>1</v>
      </c>
      <c r="H20" s="21">
        <f t="shared" si="2"/>
        <v>0</v>
      </c>
    </row>
    <row r="21" spans="1:8" ht="15" customHeight="1" x14ac:dyDescent="0.2">
      <c r="A21" s="18" t="s">
        <v>25</v>
      </c>
      <c r="B21" s="19"/>
      <c r="C21" s="20">
        <v>75</v>
      </c>
      <c r="D21" s="19" t="s">
        <v>0</v>
      </c>
      <c r="E21" s="21">
        <v>122</v>
      </c>
      <c r="F21" s="19"/>
      <c r="G21" s="19" t="s">
        <v>1</v>
      </c>
      <c r="H21" s="21">
        <f t="shared" si="2"/>
        <v>9150</v>
      </c>
    </row>
    <row r="22" spans="1:8" ht="15" customHeight="1" x14ac:dyDescent="0.2">
      <c r="A22" s="18" t="s">
        <v>26</v>
      </c>
      <c r="B22" s="19"/>
      <c r="C22" s="20">
        <v>175</v>
      </c>
      <c r="D22" s="19" t="s">
        <v>0</v>
      </c>
      <c r="E22" s="21">
        <v>95</v>
      </c>
      <c r="F22" s="19"/>
      <c r="G22" s="19" t="s">
        <v>1</v>
      </c>
      <c r="H22" s="21">
        <f t="shared" si="2"/>
        <v>16625</v>
      </c>
    </row>
    <row r="23" spans="1:8" ht="15" customHeight="1" x14ac:dyDescent="0.2">
      <c r="A23" s="18" t="s">
        <v>27</v>
      </c>
      <c r="B23" s="19"/>
      <c r="C23" s="20">
        <v>100</v>
      </c>
      <c r="D23" s="19" t="s">
        <v>0</v>
      </c>
      <c r="E23" s="21">
        <v>86</v>
      </c>
      <c r="F23" s="19"/>
      <c r="G23" s="19" t="s">
        <v>1</v>
      </c>
      <c r="H23" s="21">
        <f t="shared" si="2"/>
        <v>8600</v>
      </c>
    </row>
    <row r="24" spans="1:8" ht="15" customHeight="1" x14ac:dyDescent="0.2">
      <c r="A24" s="18" t="s">
        <v>28</v>
      </c>
      <c r="B24" s="19"/>
      <c r="C24" s="20"/>
      <c r="D24" s="19" t="s">
        <v>0</v>
      </c>
      <c r="E24" s="21">
        <v>62</v>
      </c>
      <c r="F24" s="19"/>
      <c r="G24" s="19" t="s">
        <v>1</v>
      </c>
      <c r="H24" s="21">
        <f t="shared" si="2"/>
        <v>0</v>
      </c>
    </row>
    <row r="25" spans="1:8" ht="15" customHeight="1" x14ac:dyDescent="0.2">
      <c r="A25" s="18" t="s">
        <v>29</v>
      </c>
      <c r="B25" s="19"/>
      <c r="C25" s="20"/>
      <c r="D25" s="19" t="s">
        <v>0</v>
      </c>
      <c r="E25" s="21">
        <v>50</v>
      </c>
      <c r="F25" s="19"/>
      <c r="G25" s="19" t="s">
        <v>1</v>
      </c>
      <c r="H25" s="21">
        <f t="shared" si="2"/>
        <v>0</v>
      </c>
    </row>
    <row r="26" spans="1:8" ht="15" customHeight="1" x14ac:dyDescent="0.2">
      <c r="A26" s="18" t="s">
        <v>30</v>
      </c>
      <c r="B26" s="19"/>
      <c r="C26" s="20"/>
      <c r="D26" s="19" t="s">
        <v>0</v>
      </c>
      <c r="E26" s="21">
        <v>8</v>
      </c>
      <c r="F26" s="19"/>
      <c r="G26" s="19" t="s">
        <v>1</v>
      </c>
      <c r="H26" s="21">
        <f t="shared" si="2"/>
        <v>0</v>
      </c>
    </row>
    <row r="27" spans="1:8" ht="15" customHeight="1" x14ac:dyDescent="0.2">
      <c r="A27" s="19" t="s">
        <v>4</v>
      </c>
      <c r="B27" s="19"/>
      <c r="C27" s="20"/>
      <c r="D27" s="19"/>
      <c r="E27" s="21"/>
      <c r="F27" s="19"/>
      <c r="G27" s="22" t="s">
        <v>1</v>
      </c>
      <c r="H27" s="23">
        <f>SUM(H18:H26)</f>
        <v>38035</v>
      </c>
    </row>
    <row r="28" spans="1:8" ht="15" customHeight="1" x14ac:dyDescent="0.2">
      <c r="A28" s="19"/>
      <c r="B28" s="19"/>
      <c r="C28" s="20"/>
      <c r="D28" s="19"/>
      <c r="E28" s="21"/>
      <c r="F28" s="19"/>
      <c r="G28" s="27"/>
      <c r="H28" s="28"/>
    </row>
    <row r="29" spans="1:8" ht="15" customHeight="1" x14ac:dyDescent="0.25">
      <c r="A29" s="12" t="s">
        <v>31</v>
      </c>
      <c r="B29" s="19"/>
      <c r="C29" s="20"/>
      <c r="D29" s="19"/>
      <c r="E29" s="21"/>
      <c r="F29" s="19"/>
      <c r="G29" s="19"/>
      <c r="H29" s="21"/>
    </row>
    <row r="30" spans="1:8" ht="15" customHeight="1" x14ac:dyDescent="0.2">
      <c r="A30" s="24"/>
      <c r="B30" s="19"/>
      <c r="C30" s="20"/>
      <c r="D30" s="19"/>
      <c r="E30" s="21"/>
      <c r="F30" s="19"/>
      <c r="G30" s="19"/>
      <c r="H30" s="21"/>
    </row>
    <row r="31" spans="1:8" ht="15" customHeight="1" x14ac:dyDescent="0.2">
      <c r="A31" s="24" t="s">
        <v>36</v>
      </c>
      <c r="C31" s="16"/>
    </row>
    <row r="32" spans="1:8" ht="28.5" customHeight="1" x14ac:dyDescent="0.2">
      <c r="A32" s="36" t="s">
        <v>60</v>
      </c>
      <c r="B32" s="36"/>
      <c r="C32" s="36"/>
      <c r="D32" s="36"/>
      <c r="E32" s="36"/>
      <c r="F32" s="36"/>
      <c r="G32" s="36"/>
      <c r="H32" s="36"/>
    </row>
    <row r="33" spans="1:8" ht="15" customHeight="1" x14ac:dyDescent="0.2">
      <c r="A33" s="19" t="s">
        <v>22</v>
      </c>
      <c r="B33" s="19"/>
      <c r="C33" s="20">
        <v>80</v>
      </c>
      <c r="D33" s="19" t="s">
        <v>0</v>
      </c>
      <c r="E33" s="21">
        <v>122</v>
      </c>
      <c r="F33" s="19"/>
      <c r="G33" s="19" t="s">
        <v>1</v>
      </c>
      <c r="H33" s="21">
        <f>E33*C33</f>
        <v>9760</v>
      </c>
    </row>
    <row r="34" spans="1:8" ht="15" customHeight="1" x14ac:dyDescent="0.2">
      <c r="A34" s="19" t="s">
        <v>23</v>
      </c>
      <c r="B34" s="19"/>
      <c r="C34" s="20">
        <v>20</v>
      </c>
      <c r="D34" s="19" t="s">
        <v>0</v>
      </c>
      <c r="E34" s="21">
        <v>122</v>
      </c>
      <c r="F34" s="19"/>
      <c r="G34" s="19" t="s">
        <v>1</v>
      </c>
      <c r="H34" s="21">
        <f t="shared" ref="H34:H41" si="3">E34*C34</f>
        <v>2440</v>
      </c>
    </row>
    <row r="35" spans="1:8" ht="15" customHeight="1" x14ac:dyDescent="0.2">
      <c r="A35" s="19" t="s">
        <v>24</v>
      </c>
      <c r="B35" s="19"/>
      <c r="C35" s="20">
        <v>50</v>
      </c>
      <c r="D35" s="19" t="s">
        <v>0</v>
      </c>
      <c r="E35" s="21">
        <v>122</v>
      </c>
      <c r="F35" s="19"/>
      <c r="G35" s="19" t="s">
        <v>1</v>
      </c>
      <c r="H35" s="21">
        <f t="shared" si="3"/>
        <v>6100</v>
      </c>
    </row>
    <row r="36" spans="1:8" ht="15" customHeight="1" x14ac:dyDescent="0.2">
      <c r="A36" s="18" t="s">
        <v>25</v>
      </c>
      <c r="B36" s="19"/>
      <c r="C36" s="20">
        <v>20</v>
      </c>
      <c r="D36" s="19" t="s">
        <v>0</v>
      </c>
      <c r="E36" s="21">
        <v>122</v>
      </c>
      <c r="F36" s="19"/>
      <c r="G36" s="19" t="s">
        <v>1</v>
      </c>
      <c r="H36" s="21">
        <f t="shared" si="3"/>
        <v>2440</v>
      </c>
    </row>
    <row r="37" spans="1:8" ht="15" customHeight="1" x14ac:dyDescent="0.2">
      <c r="A37" s="18" t="s">
        <v>26</v>
      </c>
      <c r="B37" s="19"/>
      <c r="C37" s="20">
        <v>150</v>
      </c>
      <c r="D37" s="19" t="s">
        <v>0</v>
      </c>
      <c r="E37" s="21">
        <v>95</v>
      </c>
      <c r="F37" s="19"/>
      <c r="G37" s="19" t="s">
        <v>1</v>
      </c>
      <c r="H37" s="21">
        <f t="shared" si="3"/>
        <v>14250</v>
      </c>
    </row>
    <row r="38" spans="1:8" ht="15" customHeight="1" x14ac:dyDescent="0.2">
      <c r="A38" s="18" t="s">
        <v>27</v>
      </c>
      <c r="B38" s="19"/>
      <c r="C38" s="20">
        <v>150</v>
      </c>
      <c r="D38" s="19" t="s">
        <v>0</v>
      </c>
      <c r="E38" s="21">
        <v>86</v>
      </c>
      <c r="F38" s="19"/>
      <c r="G38" s="19" t="s">
        <v>1</v>
      </c>
      <c r="H38" s="21">
        <f t="shared" si="3"/>
        <v>12900</v>
      </c>
    </row>
    <row r="39" spans="1:8" ht="15" customHeight="1" x14ac:dyDescent="0.2">
      <c r="A39" s="18" t="s">
        <v>28</v>
      </c>
      <c r="B39" s="19"/>
      <c r="C39" s="20">
        <v>100</v>
      </c>
      <c r="D39" s="19" t="s">
        <v>0</v>
      </c>
      <c r="E39" s="21">
        <v>62</v>
      </c>
      <c r="F39" s="19"/>
      <c r="G39" s="19" t="s">
        <v>1</v>
      </c>
      <c r="H39" s="21">
        <f t="shared" si="3"/>
        <v>6200</v>
      </c>
    </row>
    <row r="40" spans="1:8" ht="15" customHeight="1" x14ac:dyDescent="0.2">
      <c r="A40" s="18" t="s">
        <v>29</v>
      </c>
      <c r="B40" s="19"/>
      <c r="C40" s="20">
        <v>100</v>
      </c>
      <c r="D40" s="19" t="s">
        <v>0</v>
      </c>
      <c r="E40" s="21">
        <v>50</v>
      </c>
      <c r="F40" s="19"/>
      <c r="G40" s="19" t="s">
        <v>1</v>
      </c>
      <c r="H40" s="21">
        <f t="shared" si="3"/>
        <v>5000</v>
      </c>
    </row>
    <row r="41" spans="1:8" ht="15" customHeight="1" x14ac:dyDescent="0.2">
      <c r="A41" s="18" t="s">
        <v>30</v>
      </c>
      <c r="B41" s="19"/>
      <c r="C41" s="20">
        <v>100</v>
      </c>
      <c r="D41" s="19" t="s">
        <v>0</v>
      </c>
      <c r="E41" s="21">
        <v>8</v>
      </c>
      <c r="F41" s="19"/>
      <c r="G41" s="19" t="s">
        <v>1</v>
      </c>
      <c r="H41" s="21">
        <f t="shared" si="3"/>
        <v>800</v>
      </c>
    </row>
    <row r="42" spans="1:8" ht="15" customHeight="1" x14ac:dyDescent="0.2">
      <c r="A42" s="19" t="s">
        <v>4</v>
      </c>
      <c r="B42" s="19"/>
      <c r="C42" s="20"/>
      <c r="D42" s="19"/>
      <c r="E42" s="21"/>
      <c r="F42" s="19"/>
      <c r="G42" s="22" t="s">
        <v>1</v>
      </c>
      <c r="H42" s="23">
        <f>SUM(H33:H41)</f>
        <v>59890</v>
      </c>
    </row>
    <row r="43" spans="1:8" ht="15" customHeight="1" x14ac:dyDescent="0.2">
      <c r="A43" s="19"/>
      <c r="B43" s="19"/>
      <c r="C43" s="20"/>
      <c r="D43" s="19"/>
      <c r="E43" s="21"/>
      <c r="F43" s="19"/>
      <c r="G43" s="27"/>
      <c r="H43" s="28"/>
    </row>
    <row r="44" spans="1:8" ht="15" customHeight="1" x14ac:dyDescent="0.2">
      <c r="A44" s="24" t="s">
        <v>38</v>
      </c>
      <c r="C44" s="16"/>
    </row>
    <row r="45" spans="1:8" ht="28.5" customHeight="1" x14ac:dyDescent="0.2">
      <c r="A45" s="36" t="s">
        <v>37</v>
      </c>
      <c r="B45" s="36"/>
      <c r="C45" s="36"/>
      <c r="D45" s="36"/>
      <c r="E45" s="36"/>
      <c r="F45" s="36"/>
      <c r="G45" s="36"/>
      <c r="H45" s="36"/>
    </row>
    <row r="46" spans="1:8" ht="15" customHeight="1" x14ac:dyDescent="0.2">
      <c r="A46" s="19" t="s">
        <v>22</v>
      </c>
      <c r="B46" s="19"/>
      <c r="C46" s="20">
        <v>10</v>
      </c>
      <c r="D46" s="19" t="s">
        <v>0</v>
      </c>
      <c r="E46" s="21">
        <v>122</v>
      </c>
      <c r="F46" s="19"/>
      <c r="G46" s="19" t="s">
        <v>1</v>
      </c>
      <c r="H46" s="21">
        <f>E46*C46</f>
        <v>1220</v>
      </c>
    </row>
    <row r="47" spans="1:8" ht="15" customHeight="1" x14ac:dyDescent="0.2">
      <c r="A47" s="19" t="s">
        <v>23</v>
      </c>
      <c r="B47" s="19"/>
      <c r="C47" s="20">
        <v>20</v>
      </c>
      <c r="D47" s="19" t="s">
        <v>0</v>
      </c>
      <c r="E47" s="21">
        <v>122</v>
      </c>
      <c r="F47" s="19"/>
      <c r="G47" s="19" t="s">
        <v>1</v>
      </c>
      <c r="H47" s="21">
        <f t="shared" ref="H47:H54" si="4">E47*C47</f>
        <v>2440</v>
      </c>
    </row>
    <row r="48" spans="1:8" ht="15" customHeight="1" x14ac:dyDescent="0.2">
      <c r="A48" s="19" t="s">
        <v>24</v>
      </c>
      <c r="B48" s="19"/>
      <c r="C48" s="20">
        <v>0</v>
      </c>
      <c r="D48" s="19" t="s">
        <v>0</v>
      </c>
      <c r="E48" s="21">
        <v>122</v>
      </c>
      <c r="F48" s="19"/>
      <c r="G48" s="19" t="s">
        <v>1</v>
      </c>
      <c r="H48" s="21">
        <f t="shared" si="4"/>
        <v>0</v>
      </c>
    </row>
    <row r="49" spans="1:8" ht="15" customHeight="1" x14ac:dyDescent="0.2">
      <c r="A49" s="18" t="s">
        <v>25</v>
      </c>
      <c r="B49" s="19"/>
      <c r="C49" s="20">
        <v>75</v>
      </c>
      <c r="D49" s="19" t="s">
        <v>0</v>
      </c>
      <c r="E49" s="21">
        <v>122</v>
      </c>
      <c r="F49" s="19"/>
      <c r="G49" s="19" t="s">
        <v>1</v>
      </c>
      <c r="H49" s="21">
        <f t="shared" si="4"/>
        <v>9150</v>
      </c>
    </row>
    <row r="50" spans="1:8" ht="15" customHeight="1" x14ac:dyDescent="0.2">
      <c r="A50" s="18" t="s">
        <v>26</v>
      </c>
      <c r="B50" s="19"/>
      <c r="C50" s="20">
        <v>175</v>
      </c>
      <c r="D50" s="19" t="s">
        <v>0</v>
      </c>
      <c r="E50" s="21">
        <v>95</v>
      </c>
      <c r="F50" s="19"/>
      <c r="G50" s="19" t="s">
        <v>1</v>
      </c>
      <c r="H50" s="21">
        <f t="shared" si="4"/>
        <v>16625</v>
      </c>
    </row>
    <row r="51" spans="1:8" ht="15" customHeight="1" x14ac:dyDescent="0.2">
      <c r="A51" s="18" t="s">
        <v>27</v>
      </c>
      <c r="B51" s="19"/>
      <c r="C51" s="20">
        <v>100</v>
      </c>
      <c r="D51" s="19" t="s">
        <v>0</v>
      </c>
      <c r="E51" s="21">
        <v>86</v>
      </c>
      <c r="F51" s="19"/>
      <c r="G51" s="19" t="s">
        <v>1</v>
      </c>
      <c r="H51" s="21">
        <f t="shared" si="4"/>
        <v>8600</v>
      </c>
    </row>
    <row r="52" spans="1:8" ht="15" customHeight="1" x14ac:dyDescent="0.2">
      <c r="A52" s="18" t="s">
        <v>28</v>
      </c>
      <c r="B52" s="19"/>
      <c r="C52" s="20">
        <v>60</v>
      </c>
      <c r="D52" s="19" t="s">
        <v>0</v>
      </c>
      <c r="E52" s="21">
        <v>62</v>
      </c>
      <c r="F52" s="19"/>
      <c r="G52" s="19" t="s">
        <v>1</v>
      </c>
      <c r="H52" s="21">
        <f t="shared" si="4"/>
        <v>3720</v>
      </c>
    </row>
    <row r="53" spans="1:8" ht="15" customHeight="1" x14ac:dyDescent="0.2">
      <c r="A53" s="18" t="s">
        <v>29</v>
      </c>
      <c r="B53" s="19"/>
      <c r="C53" s="20">
        <v>60</v>
      </c>
      <c r="D53" s="19" t="s">
        <v>0</v>
      </c>
      <c r="E53" s="21">
        <v>50</v>
      </c>
      <c r="F53" s="19"/>
      <c r="G53" s="19" t="s">
        <v>1</v>
      </c>
      <c r="H53" s="21">
        <f t="shared" si="4"/>
        <v>3000</v>
      </c>
    </row>
    <row r="54" spans="1:8" ht="15" customHeight="1" x14ac:dyDescent="0.2">
      <c r="A54" s="18" t="s">
        <v>30</v>
      </c>
      <c r="B54" s="19"/>
      <c r="C54" s="20">
        <v>40</v>
      </c>
      <c r="D54" s="19" t="s">
        <v>0</v>
      </c>
      <c r="E54" s="21">
        <v>8</v>
      </c>
      <c r="F54" s="19"/>
      <c r="G54" s="19" t="s">
        <v>1</v>
      </c>
      <c r="H54" s="21">
        <f t="shared" si="4"/>
        <v>320</v>
      </c>
    </row>
    <row r="55" spans="1:8" ht="15" customHeight="1" x14ac:dyDescent="0.2">
      <c r="A55" s="19" t="s">
        <v>4</v>
      </c>
      <c r="B55" s="19"/>
      <c r="C55" s="20"/>
      <c r="D55" s="19"/>
      <c r="E55" s="21"/>
      <c r="F55" s="19"/>
      <c r="G55" s="22" t="s">
        <v>1</v>
      </c>
      <c r="H55" s="23">
        <f>SUM(H46:H54)</f>
        <v>45075</v>
      </c>
    </row>
    <row r="56" spans="1:8" ht="15" customHeight="1" x14ac:dyDescent="0.2">
      <c r="A56" s="19"/>
      <c r="B56" s="19"/>
      <c r="C56" s="20"/>
      <c r="D56" s="19"/>
      <c r="E56" s="21"/>
      <c r="F56" s="19"/>
      <c r="G56" s="27"/>
      <c r="H56" s="28"/>
    </row>
    <row r="57" spans="1:8" ht="15" customHeight="1" x14ac:dyDescent="0.2">
      <c r="A57" s="24" t="s">
        <v>39</v>
      </c>
      <c r="C57" s="16"/>
    </row>
    <row r="58" spans="1:8" ht="28.5" customHeight="1" x14ac:dyDescent="0.2">
      <c r="A58" s="36" t="s">
        <v>37</v>
      </c>
      <c r="B58" s="36"/>
      <c r="C58" s="36"/>
      <c r="D58" s="36"/>
      <c r="E58" s="36"/>
      <c r="F58" s="36"/>
      <c r="G58" s="36"/>
      <c r="H58" s="36"/>
    </row>
    <row r="59" spans="1:8" ht="15" customHeight="1" x14ac:dyDescent="0.2">
      <c r="A59" s="19" t="s">
        <v>22</v>
      </c>
      <c r="B59" s="19"/>
      <c r="C59" s="20">
        <v>10</v>
      </c>
      <c r="D59" s="19" t="s">
        <v>0</v>
      </c>
      <c r="E59" s="21">
        <v>122</v>
      </c>
      <c r="F59" s="19"/>
      <c r="G59" s="19" t="s">
        <v>1</v>
      </c>
      <c r="H59" s="21">
        <f>E59*C59</f>
        <v>1220</v>
      </c>
    </row>
    <row r="60" spans="1:8" ht="15" customHeight="1" x14ac:dyDescent="0.2">
      <c r="A60" s="19" t="s">
        <v>23</v>
      </c>
      <c r="B60" s="19"/>
      <c r="C60" s="20">
        <v>20</v>
      </c>
      <c r="D60" s="19" t="s">
        <v>0</v>
      </c>
      <c r="E60" s="21">
        <v>122</v>
      </c>
      <c r="F60" s="19"/>
      <c r="G60" s="19" t="s">
        <v>1</v>
      </c>
      <c r="H60" s="21">
        <f t="shared" ref="H60:H67" si="5">E60*C60</f>
        <v>2440</v>
      </c>
    </row>
    <row r="61" spans="1:8" ht="15" customHeight="1" x14ac:dyDescent="0.2">
      <c r="A61" s="19" t="s">
        <v>24</v>
      </c>
      <c r="B61" s="19"/>
      <c r="C61" s="20">
        <v>0</v>
      </c>
      <c r="D61" s="19" t="s">
        <v>0</v>
      </c>
      <c r="E61" s="21">
        <v>122</v>
      </c>
      <c r="F61" s="19"/>
      <c r="G61" s="19" t="s">
        <v>1</v>
      </c>
      <c r="H61" s="21">
        <f t="shared" si="5"/>
        <v>0</v>
      </c>
    </row>
    <row r="62" spans="1:8" ht="15" customHeight="1" x14ac:dyDescent="0.2">
      <c r="A62" s="18" t="s">
        <v>25</v>
      </c>
      <c r="B62" s="19"/>
      <c r="C62" s="20">
        <v>75</v>
      </c>
      <c r="D62" s="19" t="s">
        <v>0</v>
      </c>
      <c r="E62" s="21">
        <v>122</v>
      </c>
      <c r="F62" s="19"/>
      <c r="G62" s="19" t="s">
        <v>1</v>
      </c>
      <c r="H62" s="21">
        <f t="shared" si="5"/>
        <v>9150</v>
      </c>
    </row>
    <row r="63" spans="1:8" ht="15" customHeight="1" x14ac:dyDescent="0.2">
      <c r="A63" s="18" t="s">
        <v>26</v>
      </c>
      <c r="B63" s="19"/>
      <c r="C63" s="20">
        <v>140</v>
      </c>
      <c r="D63" s="19" t="s">
        <v>0</v>
      </c>
      <c r="E63" s="21">
        <v>95</v>
      </c>
      <c r="F63" s="19"/>
      <c r="G63" s="19" t="s">
        <v>1</v>
      </c>
      <c r="H63" s="21">
        <f t="shared" si="5"/>
        <v>13300</v>
      </c>
    </row>
    <row r="64" spans="1:8" ht="15" customHeight="1" x14ac:dyDescent="0.2">
      <c r="A64" s="18" t="s">
        <v>27</v>
      </c>
      <c r="B64" s="19"/>
      <c r="C64" s="20">
        <v>90</v>
      </c>
      <c r="D64" s="19" t="s">
        <v>0</v>
      </c>
      <c r="E64" s="21">
        <v>86</v>
      </c>
      <c r="F64" s="19"/>
      <c r="G64" s="19" t="s">
        <v>1</v>
      </c>
      <c r="H64" s="21">
        <f t="shared" si="5"/>
        <v>7740</v>
      </c>
    </row>
    <row r="65" spans="1:8" ht="15" customHeight="1" x14ac:dyDescent="0.2">
      <c r="A65" s="18" t="s">
        <v>28</v>
      </c>
      <c r="B65" s="19"/>
      <c r="C65" s="20">
        <v>60</v>
      </c>
      <c r="D65" s="19" t="s">
        <v>0</v>
      </c>
      <c r="E65" s="21">
        <v>62</v>
      </c>
      <c r="F65" s="19"/>
      <c r="G65" s="19" t="s">
        <v>1</v>
      </c>
      <c r="H65" s="21">
        <f t="shared" si="5"/>
        <v>3720</v>
      </c>
    </row>
    <row r="66" spans="1:8" ht="15" customHeight="1" x14ac:dyDescent="0.2">
      <c r="A66" s="18" t="s">
        <v>29</v>
      </c>
      <c r="B66" s="19"/>
      <c r="C66" s="20">
        <v>0</v>
      </c>
      <c r="D66" s="19" t="s">
        <v>0</v>
      </c>
      <c r="E66" s="21">
        <v>50</v>
      </c>
      <c r="F66" s="19"/>
      <c r="G66" s="19" t="s">
        <v>1</v>
      </c>
      <c r="H66" s="21">
        <f t="shared" si="5"/>
        <v>0</v>
      </c>
    </row>
    <row r="67" spans="1:8" ht="15" customHeight="1" x14ac:dyDescent="0.2">
      <c r="A67" s="18" t="s">
        <v>30</v>
      </c>
      <c r="B67" s="19"/>
      <c r="C67" s="20">
        <v>100</v>
      </c>
      <c r="D67" s="19" t="s">
        <v>0</v>
      </c>
      <c r="E67" s="21">
        <v>8</v>
      </c>
      <c r="F67" s="19"/>
      <c r="G67" s="19" t="s">
        <v>1</v>
      </c>
      <c r="H67" s="21">
        <f t="shared" si="5"/>
        <v>800</v>
      </c>
    </row>
    <row r="68" spans="1:8" ht="15" customHeight="1" x14ac:dyDescent="0.2">
      <c r="A68" s="19" t="s">
        <v>4</v>
      </c>
      <c r="B68" s="19"/>
      <c r="C68" s="20"/>
      <c r="D68" s="19"/>
      <c r="E68" s="21"/>
      <c r="F68" s="19"/>
      <c r="G68" s="22" t="s">
        <v>1</v>
      </c>
      <c r="H68" s="23">
        <f>SUM(H59:H67)</f>
        <v>38370</v>
      </c>
    </row>
    <row r="69" spans="1:8" ht="15" customHeight="1" x14ac:dyDescent="0.2">
      <c r="A69" s="19"/>
      <c r="B69" s="19"/>
      <c r="C69" s="20"/>
      <c r="D69" s="19"/>
      <c r="E69" s="21"/>
      <c r="F69" s="19"/>
      <c r="G69" s="27"/>
      <c r="H69" s="28"/>
    </row>
    <row r="70" spans="1:8" ht="15" customHeight="1" x14ac:dyDescent="0.25">
      <c r="A70" s="12" t="s">
        <v>58</v>
      </c>
      <c r="B70" s="19"/>
      <c r="C70" s="20"/>
      <c r="D70" s="19"/>
      <c r="E70" s="21"/>
      <c r="F70" s="19"/>
      <c r="G70" s="27"/>
      <c r="H70" s="28"/>
    </row>
    <row r="71" spans="1:8" ht="28.5" customHeight="1" x14ac:dyDescent="0.2">
      <c r="A71" s="36" t="s">
        <v>59</v>
      </c>
      <c r="B71" s="36"/>
      <c r="C71" s="36"/>
      <c r="D71" s="36"/>
      <c r="E71" s="36"/>
      <c r="F71" s="36"/>
      <c r="G71" s="36"/>
      <c r="H71" s="36"/>
    </row>
    <row r="72" spans="1:8" ht="15" customHeight="1" x14ac:dyDescent="0.2">
      <c r="A72" s="18" t="s">
        <v>40</v>
      </c>
      <c r="B72" s="19"/>
      <c r="C72" s="20"/>
      <c r="D72" s="19"/>
      <c r="E72" s="21" t="s">
        <v>41</v>
      </c>
      <c r="F72" s="19" t="s">
        <v>42</v>
      </c>
      <c r="G72" s="19" t="s">
        <v>1</v>
      </c>
      <c r="H72" s="21" t="s">
        <v>57</v>
      </c>
    </row>
    <row r="73" spans="1:8" ht="15" customHeight="1" x14ac:dyDescent="0.2">
      <c r="A73" s="18" t="s">
        <v>43</v>
      </c>
      <c r="B73" s="19"/>
      <c r="C73" s="20"/>
      <c r="D73" s="19"/>
      <c r="E73">
        <f>(10000*(1/5))*(1/2)</f>
        <v>1000</v>
      </c>
      <c r="F73" s="19" t="s">
        <v>44</v>
      </c>
      <c r="G73" s="20">
        <v>0.2</v>
      </c>
      <c r="H73" s="21">
        <f>IF(E73="","",E73*G73)</f>
        <v>200</v>
      </c>
    </row>
    <row r="74" spans="1:8" ht="15" customHeight="1" x14ac:dyDescent="0.2">
      <c r="A74" s="18" t="s">
        <v>45</v>
      </c>
      <c r="B74" s="19"/>
      <c r="C74" s="20"/>
      <c r="D74" s="19"/>
      <c r="E74">
        <f>(2500*(1/5))*(1/2)</f>
        <v>250</v>
      </c>
      <c r="F74" s="19" t="s">
        <v>44</v>
      </c>
      <c r="G74" s="20">
        <v>0.3</v>
      </c>
      <c r="H74" s="21">
        <f t="shared" ref="H74:H83" si="6">IF(E74="","",E74*G74)</f>
        <v>75</v>
      </c>
    </row>
    <row r="75" spans="1:8" ht="15" customHeight="1" x14ac:dyDescent="0.2">
      <c r="A75" s="18" t="s">
        <v>46</v>
      </c>
      <c r="B75" s="19"/>
      <c r="C75" s="20"/>
      <c r="D75" s="19"/>
      <c r="E75">
        <f>(10000*(1/5))*(1/2)</f>
        <v>1000</v>
      </c>
      <c r="F75" s="19" t="s">
        <v>44</v>
      </c>
      <c r="G75" s="20">
        <v>1</v>
      </c>
      <c r="H75" s="21">
        <f t="shared" si="6"/>
        <v>1000</v>
      </c>
    </row>
    <row r="76" spans="1:8" ht="15" customHeight="1" x14ac:dyDescent="0.2">
      <c r="A76" s="18" t="s">
        <v>47</v>
      </c>
      <c r="B76" s="19"/>
      <c r="C76" s="20"/>
      <c r="D76" s="19"/>
      <c r="E76">
        <f>(2500*(1/5))*(1/2)</f>
        <v>250</v>
      </c>
      <c r="F76" s="19" t="s">
        <v>44</v>
      </c>
      <c r="G76" s="20">
        <v>2</v>
      </c>
      <c r="H76" s="21">
        <f t="shared" si="6"/>
        <v>500</v>
      </c>
    </row>
    <row r="77" spans="1:8" ht="15" customHeight="1" x14ac:dyDescent="0.2">
      <c r="A77" s="18" t="s">
        <v>48</v>
      </c>
      <c r="B77" s="19"/>
      <c r="C77" s="20"/>
      <c r="D77" s="19"/>
      <c r="E77">
        <f>(1000*(1/5))*(1/2)</f>
        <v>100</v>
      </c>
      <c r="F77" s="19" t="s">
        <v>49</v>
      </c>
      <c r="G77" s="20">
        <v>4</v>
      </c>
      <c r="H77" s="21">
        <f t="shared" si="6"/>
        <v>400</v>
      </c>
    </row>
    <row r="78" spans="1:8" ht="15" customHeight="1" x14ac:dyDescent="0.2">
      <c r="A78" s="18" t="s">
        <v>50</v>
      </c>
      <c r="B78" s="19"/>
      <c r="C78" s="20"/>
      <c r="D78" s="19"/>
      <c r="E78">
        <f>(2500*(1/5))*(1/2)</f>
        <v>250</v>
      </c>
      <c r="F78" s="19" t="s">
        <v>49</v>
      </c>
      <c r="G78" s="20">
        <v>12</v>
      </c>
      <c r="H78" s="21">
        <f t="shared" si="6"/>
        <v>3000</v>
      </c>
    </row>
    <row r="79" spans="1:8" ht="15" customHeight="1" x14ac:dyDescent="0.2">
      <c r="A79" s="18" t="s">
        <v>51</v>
      </c>
      <c r="B79" s="19"/>
      <c r="C79" s="20"/>
      <c r="D79" s="19"/>
      <c r="E79">
        <f>(1000*(1/5))*(1/2)</f>
        <v>100</v>
      </c>
      <c r="F79" s="19" t="s">
        <v>49</v>
      </c>
      <c r="G79" s="20">
        <v>4</v>
      </c>
      <c r="H79" s="21">
        <f t="shared" si="6"/>
        <v>400</v>
      </c>
    </row>
    <row r="80" spans="1:8" x14ac:dyDescent="0.2">
      <c r="A80" s="18" t="s">
        <v>52</v>
      </c>
      <c r="B80" s="19"/>
      <c r="C80" s="20"/>
      <c r="D80" s="19"/>
      <c r="E80">
        <f>(2500*(1/5))*(1/2)</f>
        <v>250</v>
      </c>
      <c r="F80" s="19" t="s">
        <v>49</v>
      </c>
      <c r="G80" s="20">
        <v>12</v>
      </c>
      <c r="H80" s="21">
        <f t="shared" si="6"/>
        <v>3000</v>
      </c>
    </row>
    <row r="81" spans="1:8" x14ac:dyDescent="0.2">
      <c r="A81" s="18" t="s">
        <v>53</v>
      </c>
      <c r="B81" s="19"/>
      <c r="C81" s="20"/>
      <c r="D81" s="19"/>
      <c r="E81" s="34">
        <v>5</v>
      </c>
      <c r="F81" s="19" t="s">
        <v>44</v>
      </c>
      <c r="G81" s="20">
        <v>15</v>
      </c>
      <c r="H81" s="21">
        <f t="shared" si="6"/>
        <v>75</v>
      </c>
    </row>
    <row r="82" spans="1:8" x14ac:dyDescent="0.2">
      <c r="A82" s="18" t="s">
        <v>54</v>
      </c>
      <c r="B82" s="19"/>
      <c r="C82" s="20"/>
      <c r="D82" s="19"/>
      <c r="E82" s="34">
        <v>5</v>
      </c>
      <c r="F82" s="19" t="s">
        <v>44</v>
      </c>
      <c r="G82" s="20">
        <v>15</v>
      </c>
      <c r="H82" s="21">
        <f t="shared" si="6"/>
        <v>75</v>
      </c>
    </row>
    <row r="83" spans="1:8" x14ac:dyDescent="0.2">
      <c r="A83" s="18" t="s">
        <v>55</v>
      </c>
      <c r="B83" s="19"/>
      <c r="C83" s="20"/>
      <c r="D83" s="19"/>
      <c r="E83" s="35">
        <v>0</v>
      </c>
      <c r="F83" s="19" t="s">
        <v>44</v>
      </c>
      <c r="G83" s="20">
        <v>5</v>
      </c>
      <c r="H83" s="21">
        <f t="shared" si="6"/>
        <v>0</v>
      </c>
    </row>
    <row r="84" spans="1:8" x14ac:dyDescent="0.2">
      <c r="A84" s="25" t="s">
        <v>56</v>
      </c>
      <c r="B84" s="19"/>
      <c r="C84" s="20"/>
      <c r="D84" s="19"/>
      <c r="E84" s="21"/>
      <c r="F84" s="19"/>
      <c r="G84" s="22" t="s">
        <v>1</v>
      </c>
      <c r="H84" s="23">
        <f>SUM(H73:H83)</f>
        <v>8725</v>
      </c>
    </row>
    <row r="85" spans="1:8" x14ac:dyDescent="0.2">
      <c r="B85" s="19"/>
      <c r="C85" s="20"/>
      <c r="D85" s="19"/>
      <c r="E85" s="21"/>
      <c r="F85" s="19"/>
      <c r="G85" s="27"/>
      <c r="H85" s="28"/>
    </row>
    <row r="87" spans="1:8" x14ac:dyDescent="0.2">
      <c r="A87" s="29" t="s">
        <v>8</v>
      </c>
      <c r="B87" s="19"/>
      <c r="C87" s="19"/>
      <c r="D87" s="19"/>
      <c r="E87" s="21"/>
      <c r="F87" s="19"/>
      <c r="G87" s="27"/>
      <c r="H87" s="28"/>
    </row>
    <row r="88" spans="1:8" x14ac:dyDescent="0.2">
      <c r="A88" s="19" t="str">
        <f>A3</f>
        <v xml:space="preserve">1.1 Ergänzungen im TP T/U </v>
      </c>
      <c r="B88" s="19"/>
      <c r="C88" s="19"/>
      <c r="D88" s="19"/>
      <c r="E88" s="21"/>
      <c r="F88" s="19"/>
      <c r="G88" s="27" t="s">
        <v>1</v>
      </c>
      <c r="H88" s="28">
        <f>H14</f>
        <v>59860</v>
      </c>
    </row>
    <row r="89" spans="1:8" x14ac:dyDescent="0.2">
      <c r="A89" s="19" t="str">
        <f>A16</f>
        <v>1.2 Zusätzliche Abklärungen im TP T/G</v>
      </c>
      <c r="B89" s="19"/>
      <c r="C89" s="19"/>
      <c r="D89" s="19"/>
      <c r="E89" s="21"/>
      <c r="F89" s="19"/>
      <c r="G89" s="27" t="s">
        <v>1</v>
      </c>
      <c r="H89" s="28">
        <f>H27</f>
        <v>38035</v>
      </c>
    </row>
    <row r="90" spans="1:8" x14ac:dyDescent="0.2">
      <c r="A90" s="19" t="str">
        <f>A31</f>
        <v>2.1 Mehraufwendungen btr. AP SABA</v>
      </c>
      <c r="B90" s="19"/>
      <c r="C90" s="19"/>
      <c r="D90" s="19"/>
      <c r="E90" s="21"/>
      <c r="F90" s="19"/>
      <c r="G90" s="27" t="s">
        <v>1</v>
      </c>
      <c r="H90" s="28">
        <f>H42</f>
        <v>59890</v>
      </c>
    </row>
    <row r="91" spans="1:8" x14ac:dyDescent="0.2">
      <c r="A91" s="19" t="str">
        <f>A44</f>
        <v>2.2 Mehraufwendungen btr. AP Bypass</v>
      </c>
      <c r="B91" s="19"/>
      <c r="C91" s="19"/>
      <c r="D91" s="19"/>
      <c r="E91" s="21"/>
      <c r="F91" s="19"/>
      <c r="G91" s="27" t="s">
        <v>1</v>
      </c>
      <c r="H91" s="28">
        <f>H55</f>
        <v>45075</v>
      </c>
    </row>
    <row r="92" spans="1:8" x14ac:dyDescent="0.2">
      <c r="A92" s="19" t="str">
        <f>A57</f>
        <v>2.3 Erstellung des AP Installationen und Landerwerb</v>
      </c>
      <c r="B92" s="19"/>
      <c r="C92" s="19"/>
      <c r="D92" s="19"/>
      <c r="E92" s="21"/>
      <c r="F92" s="19"/>
      <c r="G92" s="27" t="s">
        <v>1</v>
      </c>
      <c r="H92" s="28">
        <f>H68</f>
        <v>38370</v>
      </c>
    </row>
    <row r="93" spans="1:8" x14ac:dyDescent="0.2">
      <c r="A93" s="19" t="s">
        <v>4</v>
      </c>
      <c r="B93" s="19"/>
      <c r="C93" s="19"/>
      <c r="D93" s="19"/>
      <c r="E93" s="21"/>
      <c r="F93" s="19"/>
      <c r="G93" s="27" t="s">
        <v>1</v>
      </c>
      <c r="H93" s="28">
        <f>SUM(H88:H92)</f>
        <v>241230</v>
      </c>
    </row>
    <row r="94" spans="1:8" x14ac:dyDescent="0.2">
      <c r="A94" s="19" t="str">
        <f>A70</f>
        <v>3. Nebenkosten (gemäss Grundvertrag)</v>
      </c>
      <c r="D94" s="19"/>
      <c r="E94" s="30"/>
      <c r="F94" s="19"/>
      <c r="G94" s="22" t="s">
        <v>1</v>
      </c>
      <c r="H94" s="31">
        <f>H84</f>
        <v>8725</v>
      </c>
    </row>
    <row r="95" spans="1:8" x14ac:dyDescent="0.2">
      <c r="A95" s="19" t="s">
        <v>5</v>
      </c>
      <c r="B95" s="19"/>
      <c r="D95" s="19"/>
      <c r="E95" s="19"/>
      <c r="F95" s="19"/>
      <c r="G95" s="19" t="s">
        <v>1</v>
      </c>
      <c r="H95" s="21">
        <f>SUM(H93:H94)</f>
        <v>249955</v>
      </c>
    </row>
    <row r="96" spans="1:8" x14ac:dyDescent="0.2">
      <c r="A96" s="19" t="s">
        <v>6</v>
      </c>
      <c r="D96" s="19"/>
      <c r="E96" s="30">
        <v>7.6999999999999999E-2</v>
      </c>
      <c r="F96" s="19"/>
      <c r="G96" s="22" t="s">
        <v>1</v>
      </c>
      <c r="H96" s="31">
        <f>ROUND((H95*E96)*20,0)/20</f>
        <v>19246.55</v>
      </c>
    </row>
    <row r="97" spans="1:8" ht="13.5" thickBot="1" x14ac:dyDescent="0.25">
      <c r="A97" s="29" t="s">
        <v>7</v>
      </c>
      <c r="B97" s="29"/>
      <c r="C97" s="29"/>
      <c r="D97" s="29"/>
      <c r="E97" s="32"/>
      <c r="F97" s="29"/>
      <c r="G97" s="33" t="s">
        <v>1</v>
      </c>
      <c r="H97" s="33">
        <f>SUM(H95:H96)</f>
        <v>269201.55</v>
      </c>
    </row>
    <row r="98" spans="1:8" ht="13.5" thickTop="1" x14ac:dyDescent="0.2">
      <c r="A98" s="17"/>
      <c r="B98" s="17"/>
      <c r="C98" s="17"/>
      <c r="D98" s="17"/>
      <c r="E98" s="17"/>
      <c r="F98" s="17"/>
      <c r="G98" s="17"/>
      <c r="H98" s="17"/>
    </row>
  </sheetData>
  <mergeCells count="6">
    <mergeCell ref="A71:H71"/>
    <mergeCell ref="A58:H58"/>
    <mergeCell ref="A4:H4"/>
    <mergeCell ref="A17:H17"/>
    <mergeCell ref="A32:H32"/>
    <mergeCell ref="A45:H45"/>
  </mergeCells>
  <pageMargins left="0.70866141732283472" right="0.51181102362204722" top="0.78740157480314965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showGridLines="0" topLeftCell="A40" workbookViewId="0">
      <selection activeCell="H38" sqref="H38"/>
    </sheetView>
  </sheetViews>
  <sheetFormatPr baseColWidth="10" defaultRowHeight="12.75" x14ac:dyDescent="0.2"/>
  <cols>
    <col min="1" max="1" width="25" customWidth="1"/>
    <col min="2" max="2" width="8" customWidth="1"/>
    <col min="3" max="3" width="7.28515625" style="15" customWidth="1"/>
    <col min="4" max="4" width="9.5703125" customWidth="1"/>
    <col min="5" max="5" width="7.28515625" customWidth="1"/>
    <col min="6" max="6" width="5.7109375" customWidth="1"/>
    <col min="7" max="7" width="5" customWidth="1"/>
    <col min="8" max="8" width="11.28515625" customWidth="1"/>
  </cols>
  <sheetData>
    <row r="1" spans="1:8" ht="15" x14ac:dyDescent="0.25">
      <c r="A1" s="12" t="s">
        <v>15</v>
      </c>
    </row>
    <row r="2" spans="1:8" ht="15" customHeight="1" x14ac:dyDescent="0.2">
      <c r="A2" s="2" t="s">
        <v>2</v>
      </c>
      <c r="B2" s="2"/>
      <c r="C2" s="14">
        <f>24.75+5.25</f>
        <v>30</v>
      </c>
      <c r="D2" s="2" t="s">
        <v>0</v>
      </c>
      <c r="E2" s="3">
        <v>130</v>
      </c>
      <c r="F2" s="2"/>
      <c r="G2" s="2" t="s">
        <v>1</v>
      </c>
      <c r="H2" s="3">
        <f>E2*C2</f>
        <v>3900</v>
      </c>
    </row>
    <row r="3" spans="1:8" ht="15" customHeight="1" x14ac:dyDescent="0.2">
      <c r="A3" s="2" t="s">
        <v>10</v>
      </c>
      <c r="B3" s="2"/>
      <c r="C3" s="14"/>
      <c r="D3" s="2" t="s">
        <v>0</v>
      </c>
      <c r="E3" s="3">
        <v>110</v>
      </c>
      <c r="F3" s="2"/>
      <c r="G3" s="2" t="s">
        <v>1</v>
      </c>
      <c r="H3" s="3">
        <f t="shared" ref="H3:H7" si="0">E3*C3</f>
        <v>0</v>
      </c>
    </row>
    <row r="4" spans="1:8" ht="15" customHeight="1" x14ac:dyDescent="0.2">
      <c r="A4" s="2" t="s">
        <v>11</v>
      </c>
      <c r="B4" s="2"/>
      <c r="C4" s="14"/>
      <c r="D4" s="2" t="s">
        <v>0</v>
      </c>
      <c r="E4" s="3">
        <v>100</v>
      </c>
      <c r="F4" s="2"/>
      <c r="G4" s="2" t="s">
        <v>1</v>
      </c>
      <c r="H4" s="3">
        <f t="shared" si="0"/>
        <v>0</v>
      </c>
    </row>
    <row r="5" spans="1:8" ht="15" customHeight="1" x14ac:dyDescent="0.2">
      <c r="A5" s="2" t="s">
        <v>9</v>
      </c>
      <c r="B5" s="2"/>
      <c r="C5" s="14"/>
      <c r="D5" s="2" t="s">
        <v>0</v>
      </c>
      <c r="E5" s="3">
        <v>95</v>
      </c>
      <c r="F5" s="2"/>
      <c r="G5" s="2" t="s">
        <v>1</v>
      </c>
      <c r="H5" s="3">
        <f t="shared" si="0"/>
        <v>0</v>
      </c>
    </row>
    <row r="6" spans="1:8" ht="15" customHeight="1" x14ac:dyDescent="0.2">
      <c r="A6" s="2" t="s">
        <v>12</v>
      </c>
      <c r="B6" s="2"/>
      <c r="C6" s="14"/>
      <c r="D6" s="2" t="s">
        <v>0</v>
      </c>
      <c r="E6" s="3">
        <v>60</v>
      </c>
      <c r="F6" s="2"/>
      <c r="G6" s="2" t="s">
        <v>1</v>
      </c>
      <c r="H6" s="3">
        <f t="shared" si="0"/>
        <v>0</v>
      </c>
    </row>
    <row r="7" spans="1:8" ht="15" customHeight="1" x14ac:dyDescent="0.2">
      <c r="A7" s="2" t="s">
        <v>3</v>
      </c>
      <c r="B7" s="2"/>
      <c r="C7" s="14"/>
      <c r="D7" s="2" t="s">
        <v>0</v>
      </c>
      <c r="E7" s="3">
        <v>30</v>
      </c>
      <c r="F7" s="2"/>
      <c r="G7" s="4" t="s">
        <v>1</v>
      </c>
      <c r="H7" s="5">
        <f t="shared" si="0"/>
        <v>0</v>
      </c>
    </row>
    <row r="8" spans="1:8" ht="15" customHeight="1" x14ac:dyDescent="0.2">
      <c r="A8" s="2" t="s">
        <v>4</v>
      </c>
      <c r="B8" s="2"/>
      <c r="C8" s="14"/>
      <c r="D8" s="2"/>
      <c r="E8" s="3"/>
      <c r="F8" s="2"/>
      <c r="G8" s="4" t="s">
        <v>1</v>
      </c>
      <c r="H8" s="13">
        <f>SUM(H2:H7)</f>
        <v>3900</v>
      </c>
    </row>
    <row r="9" spans="1:8" ht="15" customHeight="1" x14ac:dyDescent="0.2">
      <c r="A9" s="2"/>
      <c r="B9" s="2"/>
      <c r="C9" s="14"/>
      <c r="D9" s="2"/>
      <c r="E9" s="3"/>
      <c r="F9" s="2"/>
      <c r="G9" s="2"/>
      <c r="H9" s="3"/>
    </row>
    <row r="10" spans="1:8" ht="15" x14ac:dyDescent="0.25">
      <c r="A10" s="12" t="s">
        <v>14</v>
      </c>
      <c r="C10" s="16"/>
    </row>
    <row r="11" spans="1:8" ht="15" customHeight="1" x14ac:dyDescent="0.2">
      <c r="A11" s="2" t="s">
        <v>2</v>
      </c>
      <c r="B11" s="2"/>
      <c r="C11" s="14">
        <f>7.5+5+4.25+4.5+6.25+3+4.75+6.75+0.75+0.75+5+0.75+2.5+1.25+1.25+1.5+1+2+1.5+1+1.25+0.5+2</f>
        <v>65</v>
      </c>
      <c r="D11" s="2" t="s">
        <v>0</v>
      </c>
      <c r="E11" s="3">
        <v>130</v>
      </c>
      <c r="F11" s="2"/>
      <c r="G11" s="2" t="s">
        <v>1</v>
      </c>
      <c r="H11" s="3">
        <f>E11*C11</f>
        <v>8450</v>
      </c>
    </row>
    <row r="12" spans="1:8" ht="15" customHeight="1" x14ac:dyDescent="0.2">
      <c r="A12" s="2" t="s">
        <v>10</v>
      </c>
      <c r="B12" s="2"/>
      <c r="C12" s="14"/>
      <c r="D12" s="2" t="s">
        <v>0</v>
      </c>
      <c r="E12" s="3">
        <v>110</v>
      </c>
      <c r="F12" s="2"/>
      <c r="G12" s="2" t="s">
        <v>1</v>
      </c>
      <c r="H12" s="3">
        <f t="shared" ref="H12:H16" si="1">E12*C12</f>
        <v>0</v>
      </c>
    </row>
    <row r="13" spans="1:8" ht="15" customHeight="1" x14ac:dyDescent="0.2">
      <c r="A13" s="2" t="s">
        <v>11</v>
      </c>
      <c r="B13" s="2"/>
      <c r="C13" s="14"/>
      <c r="D13" s="2" t="s">
        <v>0</v>
      </c>
      <c r="E13" s="3">
        <v>100</v>
      </c>
      <c r="F13" s="2"/>
      <c r="G13" s="2" t="s">
        <v>1</v>
      </c>
      <c r="H13" s="3">
        <f t="shared" si="1"/>
        <v>0</v>
      </c>
    </row>
    <row r="14" spans="1:8" ht="15" customHeight="1" x14ac:dyDescent="0.2">
      <c r="A14" s="2" t="s">
        <v>9</v>
      </c>
      <c r="B14" s="2"/>
      <c r="C14" s="14"/>
      <c r="D14" s="2" t="s">
        <v>0</v>
      </c>
      <c r="E14" s="3">
        <v>95</v>
      </c>
      <c r="F14" s="2"/>
      <c r="G14" s="2" t="s">
        <v>1</v>
      </c>
      <c r="H14" s="3">
        <f t="shared" si="1"/>
        <v>0</v>
      </c>
    </row>
    <row r="15" spans="1:8" ht="15" customHeight="1" x14ac:dyDescent="0.2">
      <c r="A15" s="2" t="s">
        <v>12</v>
      </c>
      <c r="B15" s="2"/>
      <c r="C15" s="14"/>
      <c r="D15" s="2" t="s">
        <v>0</v>
      </c>
      <c r="E15" s="3">
        <v>60</v>
      </c>
      <c r="F15" s="2"/>
      <c r="G15" s="2" t="s">
        <v>1</v>
      </c>
      <c r="H15" s="3">
        <f t="shared" si="1"/>
        <v>0</v>
      </c>
    </row>
    <row r="16" spans="1:8" ht="15" customHeight="1" x14ac:dyDescent="0.2">
      <c r="A16" s="2" t="s">
        <v>3</v>
      </c>
      <c r="B16" s="2"/>
      <c r="C16" s="14"/>
      <c r="D16" s="2" t="s">
        <v>0</v>
      </c>
      <c r="E16" s="3">
        <v>30</v>
      </c>
      <c r="F16" s="2"/>
      <c r="G16" s="4" t="s">
        <v>1</v>
      </c>
      <c r="H16" s="5">
        <f t="shared" si="1"/>
        <v>0</v>
      </c>
    </row>
    <row r="17" spans="1:8" ht="15" customHeight="1" x14ac:dyDescent="0.2">
      <c r="A17" s="2" t="s">
        <v>4</v>
      </c>
      <c r="B17" s="2"/>
      <c r="C17" s="14"/>
      <c r="D17" s="2"/>
      <c r="E17" s="3"/>
      <c r="F17" s="2"/>
      <c r="G17" s="4" t="s">
        <v>1</v>
      </c>
      <c r="H17" s="13">
        <f>SUM(H11:H16)</f>
        <v>8450</v>
      </c>
    </row>
    <row r="18" spans="1:8" ht="15" customHeight="1" x14ac:dyDescent="0.2">
      <c r="A18" s="2"/>
      <c r="B18" s="2"/>
      <c r="C18" s="14"/>
      <c r="D18" s="2"/>
      <c r="E18" s="3"/>
      <c r="F18" s="2"/>
      <c r="G18" s="2"/>
      <c r="H18" s="3"/>
    </row>
    <row r="19" spans="1:8" ht="15" x14ac:dyDescent="0.25">
      <c r="A19" s="12" t="s">
        <v>16</v>
      </c>
      <c r="C19" s="16"/>
    </row>
    <row r="20" spans="1:8" ht="15" customHeight="1" x14ac:dyDescent="0.2">
      <c r="A20" s="2" t="s">
        <v>2</v>
      </c>
      <c r="B20" s="2"/>
      <c r="C20" s="14">
        <f>0.5+2+0.5+2.5+1+1+32.5</f>
        <v>40</v>
      </c>
      <c r="D20" s="2" t="s">
        <v>0</v>
      </c>
      <c r="E20" s="3">
        <v>130</v>
      </c>
      <c r="F20" s="2"/>
      <c r="G20" s="2" t="s">
        <v>1</v>
      </c>
      <c r="H20" s="3">
        <f>E20*C20</f>
        <v>5200</v>
      </c>
    </row>
    <row r="21" spans="1:8" ht="15" customHeight="1" x14ac:dyDescent="0.2">
      <c r="A21" s="2" t="s">
        <v>10</v>
      </c>
      <c r="B21" s="2"/>
      <c r="C21" s="14"/>
      <c r="D21" s="2" t="s">
        <v>0</v>
      </c>
      <c r="E21" s="3">
        <v>110</v>
      </c>
      <c r="F21" s="2"/>
      <c r="G21" s="2" t="s">
        <v>1</v>
      </c>
      <c r="H21" s="3">
        <f t="shared" ref="H21:H25" si="2">E21*C21</f>
        <v>0</v>
      </c>
    </row>
    <row r="22" spans="1:8" ht="15" customHeight="1" x14ac:dyDescent="0.2">
      <c r="A22" s="2" t="s">
        <v>11</v>
      </c>
      <c r="B22" s="2"/>
      <c r="C22" s="14"/>
      <c r="D22" s="2" t="s">
        <v>0</v>
      </c>
      <c r="E22" s="3">
        <v>100</v>
      </c>
      <c r="F22" s="2"/>
      <c r="G22" s="2" t="s">
        <v>1</v>
      </c>
      <c r="H22" s="3">
        <f t="shared" si="2"/>
        <v>0</v>
      </c>
    </row>
    <row r="23" spans="1:8" ht="15" customHeight="1" x14ac:dyDescent="0.2">
      <c r="A23" s="2" t="s">
        <v>9</v>
      </c>
      <c r="B23" s="2"/>
      <c r="C23" s="14"/>
      <c r="D23" s="2" t="s">
        <v>0</v>
      </c>
      <c r="E23" s="3">
        <v>95</v>
      </c>
      <c r="F23" s="2"/>
      <c r="G23" s="2" t="s">
        <v>1</v>
      </c>
      <c r="H23" s="3">
        <f t="shared" si="2"/>
        <v>0</v>
      </c>
    </row>
    <row r="24" spans="1:8" ht="15" customHeight="1" x14ac:dyDescent="0.2">
      <c r="A24" s="2" t="s">
        <v>12</v>
      </c>
      <c r="B24" s="2"/>
      <c r="C24" s="14">
        <v>20</v>
      </c>
      <c r="D24" s="2" t="s">
        <v>0</v>
      </c>
      <c r="E24" s="3">
        <v>60</v>
      </c>
      <c r="F24" s="2"/>
      <c r="G24" s="2" t="s">
        <v>1</v>
      </c>
      <c r="H24" s="3">
        <f t="shared" si="2"/>
        <v>1200</v>
      </c>
    </row>
    <row r="25" spans="1:8" ht="15" customHeight="1" x14ac:dyDescent="0.2">
      <c r="A25" s="2" t="s">
        <v>3</v>
      </c>
      <c r="B25" s="2"/>
      <c r="C25" s="14"/>
      <c r="D25" s="2" t="s">
        <v>0</v>
      </c>
      <c r="E25" s="3">
        <v>30</v>
      </c>
      <c r="F25" s="2"/>
      <c r="G25" s="4" t="s">
        <v>1</v>
      </c>
      <c r="H25" s="5">
        <f t="shared" si="2"/>
        <v>0</v>
      </c>
    </row>
    <row r="26" spans="1:8" ht="15" customHeight="1" x14ac:dyDescent="0.2">
      <c r="A26" s="2" t="s">
        <v>4</v>
      </c>
      <c r="B26" s="2"/>
      <c r="C26" s="14"/>
      <c r="D26" s="2"/>
      <c r="E26" s="3"/>
      <c r="F26" s="2"/>
      <c r="G26" s="4" t="s">
        <v>1</v>
      </c>
      <c r="H26" s="13">
        <f>SUM(H20:H25)</f>
        <v>6400</v>
      </c>
    </row>
    <row r="27" spans="1:8" ht="15" customHeight="1" x14ac:dyDescent="0.2">
      <c r="A27" s="2"/>
      <c r="B27" s="2"/>
      <c r="C27" s="14"/>
      <c r="D27" s="2"/>
      <c r="E27" s="3"/>
      <c r="F27" s="2"/>
      <c r="G27" s="2"/>
      <c r="H27" s="3"/>
    </row>
    <row r="28" spans="1:8" ht="15" x14ac:dyDescent="0.25">
      <c r="A28" s="12" t="s">
        <v>17</v>
      </c>
      <c r="C28" s="16"/>
    </row>
    <row r="29" spans="1:8" ht="15" customHeight="1" x14ac:dyDescent="0.2">
      <c r="A29" s="2" t="s">
        <v>2</v>
      </c>
      <c r="B29" s="2"/>
      <c r="C29" s="14">
        <f>1.5+2+1+1+4+0.5+0.5+1.5+1+2.5+1+1+2+2+0.5+2.5+1+0.5+0.5+1+2.5</f>
        <v>30</v>
      </c>
      <c r="D29" s="2" t="s">
        <v>0</v>
      </c>
      <c r="E29" s="3">
        <v>130</v>
      </c>
      <c r="F29" s="2"/>
      <c r="G29" s="2" t="s">
        <v>1</v>
      </c>
      <c r="H29" s="3">
        <f>E29*C29</f>
        <v>3900</v>
      </c>
    </row>
    <row r="30" spans="1:8" ht="15" customHeight="1" x14ac:dyDescent="0.2">
      <c r="A30" s="2" t="s">
        <v>10</v>
      </c>
      <c r="B30" s="2"/>
      <c r="C30" s="14"/>
      <c r="D30" s="2" t="s">
        <v>0</v>
      </c>
      <c r="E30" s="3">
        <v>110</v>
      </c>
      <c r="F30" s="2"/>
      <c r="G30" s="2" t="s">
        <v>1</v>
      </c>
      <c r="H30" s="3">
        <f t="shared" ref="H30:H34" si="3">E30*C30</f>
        <v>0</v>
      </c>
    </row>
    <row r="31" spans="1:8" ht="15" customHeight="1" x14ac:dyDescent="0.2">
      <c r="A31" s="2" t="s">
        <v>11</v>
      </c>
      <c r="B31" s="2"/>
      <c r="C31" s="14"/>
      <c r="D31" s="2" t="s">
        <v>0</v>
      </c>
      <c r="E31" s="3">
        <v>100</v>
      </c>
      <c r="F31" s="2"/>
      <c r="G31" s="2" t="s">
        <v>1</v>
      </c>
      <c r="H31" s="3">
        <f t="shared" si="3"/>
        <v>0</v>
      </c>
    </row>
    <row r="32" spans="1:8" ht="15" customHeight="1" x14ac:dyDescent="0.2">
      <c r="A32" s="2" t="s">
        <v>9</v>
      </c>
      <c r="B32" s="2"/>
      <c r="C32" s="14"/>
      <c r="D32" s="2" t="s">
        <v>0</v>
      </c>
      <c r="E32" s="3">
        <v>95</v>
      </c>
      <c r="F32" s="2"/>
      <c r="G32" s="2" t="s">
        <v>1</v>
      </c>
      <c r="H32" s="3">
        <f t="shared" si="3"/>
        <v>0</v>
      </c>
    </row>
    <row r="33" spans="1:8" ht="15" customHeight="1" x14ac:dyDescent="0.2">
      <c r="A33" s="2" t="s">
        <v>12</v>
      </c>
      <c r="B33" s="2"/>
      <c r="C33" s="14">
        <f>5.75+2+2.25</f>
        <v>10</v>
      </c>
      <c r="D33" s="2" t="s">
        <v>0</v>
      </c>
      <c r="E33" s="3">
        <v>60</v>
      </c>
      <c r="F33" s="2"/>
      <c r="G33" s="2" t="s">
        <v>1</v>
      </c>
      <c r="H33" s="3">
        <f t="shared" si="3"/>
        <v>600</v>
      </c>
    </row>
    <row r="34" spans="1:8" ht="15" customHeight="1" x14ac:dyDescent="0.2">
      <c r="A34" s="2" t="s">
        <v>3</v>
      </c>
      <c r="B34" s="2"/>
      <c r="C34" s="14"/>
      <c r="D34" s="2" t="s">
        <v>0</v>
      </c>
      <c r="E34" s="3">
        <v>30</v>
      </c>
      <c r="F34" s="2"/>
      <c r="G34" s="4" t="s">
        <v>1</v>
      </c>
      <c r="H34" s="5">
        <f t="shared" si="3"/>
        <v>0</v>
      </c>
    </row>
    <row r="35" spans="1:8" ht="15" customHeight="1" x14ac:dyDescent="0.2">
      <c r="A35" s="2" t="s">
        <v>4</v>
      </c>
      <c r="B35" s="2"/>
      <c r="C35" s="14"/>
      <c r="D35" s="2"/>
      <c r="E35" s="3"/>
      <c r="F35" s="2"/>
      <c r="G35" s="4" t="s">
        <v>1</v>
      </c>
      <c r="H35" s="13">
        <f>SUM(H29:H34)</f>
        <v>4500</v>
      </c>
    </row>
    <row r="36" spans="1:8" ht="15" customHeight="1" x14ac:dyDescent="0.2">
      <c r="A36" s="2"/>
      <c r="B36" s="2"/>
      <c r="C36" s="14"/>
      <c r="D36" s="2"/>
      <c r="E36" s="3"/>
      <c r="F36" s="2"/>
      <c r="G36" s="2"/>
      <c r="H36" s="3"/>
    </row>
    <row r="37" spans="1:8" ht="15" customHeight="1" x14ac:dyDescent="0.25">
      <c r="A37" s="12" t="s">
        <v>18</v>
      </c>
      <c r="C37" s="16"/>
    </row>
    <row r="38" spans="1:8" ht="15" customHeight="1" x14ac:dyDescent="0.2">
      <c r="A38" s="2" t="s">
        <v>2</v>
      </c>
      <c r="B38" s="2"/>
      <c r="C38" s="14">
        <f>4.25+1.5+1.5+0.5+1.5+3+1.5+1.5+1+1.5+1+0.75+0.5+0.5+0.75+1+1+1+0.75+1.5+0.75+0.5+1+2.5+0.5+1+0.5+1+1+0.5+1+1.5+1+1+0.5+1.25+0.5+1.25+1+1.5+1.25+0.5+0.5+0.5+1.5+1.5+1+2</f>
        <v>55</v>
      </c>
      <c r="D38" s="2" t="s">
        <v>0</v>
      </c>
      <c r="E38" s="3">
        <v>130</v>
      </c>
      <c r="F38" s="2"/>
      <c r="G38" s="2" t="s">
        <v>1</v>
      </c>
      <c r="H38" s="3">
        <f>E38*C38</f>
        <v>7150</v>
      </c>
    </row>
    <row r="39" spans="1:8" ht="15" customHeight="1" x14ac:dyDescent="0.2">
      <c r="A39" s="2" t="s">
        <v>10</v>
      </c>
      <c r="B39" s="2"/>
      <c r="C39" s="14">
        <f>1+1.5+4.25+4+7.25+4+4+4+4+4+8.25+4.5+4.25</f>
        <v>55</v>
      </c>
      <c r="D39" s="2" t="s">
        <v>0</v>
      </c>
      <c r="E39" s="3">
        <v>110</v>
      </c>
      <c r="F39" s="2"/>
      <c r="G39" s="2" t="s">
        <v>1</v>
      </c>
      <c r="H39" s="3">
        <f t="shared" ref="H39:H43" si="4">E39*C39</f>
        <v>6050</v>
      </c>
    </row>
    <row r="40" spans="1:8" ht="15" customHeight="1" x14ac:dyDescent="0.2">
      <c r="A40" s="2" t="s">
        <v>11</v>
      </c>
      <c r="B40" s="2"/>
      <c r="C40" s="14">
        <f>5+0.5</f>
        <v>5.5</v>
      </c>
      <c r="D40" s="2" t="s">
        <v>0</v>
      </c>
      <c r="E40" s="3">
        <v>100</v>
      </c>
      <c r="F40" s="2"/>
      <c r="G40" s="2" t="s">
        <v>1</v>
      </c>
      <c r="H40" s="3">
        <f t="shared" si="4"/>
        <v>550</v>
      </c>
    </row>
    <row r="41" spans="1:8" ht="15" customHeight="1" x14ac:dyDescent="0.2">
      <c r="A41" s="2" t="s">
        <v>9</v>
      </c>
      <c r="B41" s="2"/>
      <c r="C41" s="14"/>
      <c r="D41" s="2" t="s">
        <v>0</v>
      </c>
      <c r="E41" s="3">
        <v>95</v>
      </c>
      <c r="F41" s="2"/>
      <c r="G41" s="2" t="s">
        <v>1</v>
      </c>
      <c r="H41" s="3">
        <f t="shared" si="4"/>
        <v>0</v>
      </c>
    </row>
    <row r="42" spans="1:8" ht="15" customHeight="1" x14ac:dyDescent="0.2">
      <c r="A42" s="2" t="s">
        <v>12</v>
      </c>
      <c r="B42" s="2"/>
      <c r="C42" s="14">
        <f>4+1.5+6.75+1.75+1.5+4.25+5.5+1.75+0.75+0.75+7.5+8.75+8.5+4+0.75+3.5+7.75+8.5+1+1.25</f>
        <v>80</v>
      </c>
      <c r="D42" s="2" t="s">
        <v>0</v>
      </c>
      <c r="E42" s="3">
        <v>60</v>
      </c>
      <c r="F42" s="2"/>
      <c r="G42" s="2" t="s">
        <v>1</v>
      </c>
      <c r="H42" s="3">
        <f t="shared" si="4"/>
        <v>4800</v>
      </c>
    </row>
    <row r="43" spans="1:8" ht="15" customHeight="1" x14ac:dyDescent="0.2">
      <c r="A43" s="2" t="s">
        <v>3</v>
      </c>
      <c r="B43" s="2"/>
      <c r="C43" s="14">
        <f>8+8+5+4+5.5+5+2+4+2+5+1+8.25+8.75+3.5</f>
        <v>70</v>
      </c>
      <c r="D43" s="2" t="s">
        <v>0</v>
      </c>
      <c r="E43" s="3">
        <v>30</v>
      </c>
      <c r="F43" s="2"/>
      <c r="G43" s="4" t="s">
        <v>1</v>
      </c>
      <c r="H43" s="5">
        <f t="shared" si="4"/>
        <v>2100</v>
      </c>
    </row>
    <row r="44" spans="1:8" ht="15" customHeight="1" x14ac:dyDescent="0.2">
      <c r="A44" s="2" t="s">
        <v>4</v>
      </c>
      <c r="B44" s="2"/>
      <c r="C44" s="14"/>
      <c r="D44" s="2"/>
      <c r="E44" s="3"/>
      <c r="F44" s="2"/>
      <c r="G44" s="4" t="s">
        <v>1</v>
      </c>
      <c r="H44" s="13">
        <f>SUM(H38:H43)</f>
        <v>20650</v>
      </c>
    </row>
    <row r="45" spans="1:8" ht="15" customHeight="1" x14ac:dyDescent="0.2">
      <c r="A45" s="2"/>
      <c r="B45" s="2"/>
      <c r="C45" s="14"/>
      <c r="D45" s="2"/>
      <c r="E45" s="3"/>
      <c r="F45" s="2"/>
      <c r="G45" s="6"/>
      <c r="H45" s="7"/>
    </row>
    <row r="46" spans="1:8" ht="15" customHeight="1" x14ac:dyDescent="0.25">
      <c r="A46" s="12" t="s">
        <v>19</v>
      </c>
      <c r="C46" s="16"/>
    </row>
    <row r="47" spans="1:8" ht="15" customHeight="1" x14ac:dyDescent="0.2">
      <c r="A47" s="2" t="s">
        <v>2</v>
      </c>
      <c r="B47" s="2"/>
      <c r="C47" s="14">
        <f>0.5+1+0.25+1+1.5+1+0.5+0.75+0.5+0.25+0.5+0.75+1.5+0.5+0.5+0.5+3+3+0.75+1+1.25+0.25+1+1.5+1+1+0.25+1.25+0.5+1+1+1.5+1.25+0.5+0.5+0.5+0.5+0.5+0.5+2+0.5+1+1.5+2+2.75+4.5+6+0.5+2+0.5+2.5+2+1+0.5+0.75+2+0.5+0.25+3+1+1.5+0.5+2.5+0.75+3</f>
        <v>80</v>
      </c>
      <c r="D47" s="2" t="s">
        <v>0</v>
      </c>
      <c r="E47" s="3">
        <v>130</v>
      </c>
      <c r="F47" s="2"/>
      <c r="G47" s="2" t="s">
        <v>1</v>
      </c>
      <c r="H47" s="3">
        <f t="shared" ref="H47:H52" si="5">E47*C47</f>
        <v>10400</v>
      </c>
    </row>
    <row r="48" spans="1:8" ht="15" customHeight="1" x14ac:dyDescent="0.2">
      <c r="A48" s="2" t="s">
        <v>10</v>
      </c>
      <c r="B48" s="2"/>
      <c r="C48" s="14">
        <f>1.5+4.25+3+4.5+4+3+4+1.5+4+3+3+5+3+1.25</f>
        <v>45</v>
      </c>
      <c r="D48" s="2" t="s">
        <v>0</v>
      </c>
      <c r="E48" s="3">
        <v>110</v>
      </c>
      <c r="F48" s="2"/>
      <c r="G48" s="2" t="s">
        <v>1</v>
      </c>
      <c r="H48" s="3">
        <f t="shared" si="5"/>
        <v>4950</v>
      </c>
    </row>
    <row r="49" spans="1:10" ht="15" customHeight="1" x14ac:dyDescent="0.2">
      <c r="A49" s="2" t="s">
        <v>11</v>
      </c>
      <c r="B49" s="2"/>
      <c r="C49" s="14">
        <f>105.25-9+3.75</f>
        <v>100</v>
      </c>
      <c r="D49" s="2" t="s">
        <v>0</v>
      </c>
      <c r="E49" s="3">
        <v>100</v>
      </c>
      <c r="F49" s="2"/>
      <c r="G49" s="2" t="s">
        <v>1</v>
      </c>
      <c r="H49" s="3">
        <f t="shared" si="5"/>
        <v>10000</v>
      </c>
    </row>
    <row r="50" spans="1:10" ht="14.25" x14ac:dyDescent="0.2">
      <c r="A50" s="2" t="s">
        <v>9</v>
      </c>
      <c r="B50" s="2"/>
      <c r="C50" s="14">
        <f>8.5+3.5+1.5+4.5+4+8+7.75+7+0.5+4.75</f>
        <v>50</v>
      </c>
      <c r="D50" s="2" t="s">
        <v>0</v>
      </c>
      <c r="E50" s="3">
        <v>95</v>
      </c>
      <c r="F50" s="2"/>
      <c r="G50" s="2" t="s">
        <v>1</v>
      </c>
      <c r="H50" s="3">
        <f t="shared" si="5"/>
        <v>4750</v>
      </c>
    </row>
    <row r="51" spans="1:10" ht="14.25" x14ac:dyDescent="0.2">
      <c r="A51" s="2" t="s">
        <v>12</v>
      </c>
      <c r="B51" s="2"/>
      <c r="C51" s="14">
        <f>7.5+1.75+8.5+3.5+1+1+0.25+0.5+2+1.5+1.25+1.25</f>
        <v>30</v>
      </c>
      <c r="D51" s="2" t="s">
        <v>0</v>
      </c>
      <c r="E51" s="3">
        <v>60</v>
      </c>
      <c r="F51" s="2"/>
      <c r="G51" s="2" t="s">
        <v>1</v>
      </c>
      <c r="H51" s="3">
        <f t="shared" si="5"/>
        <v>1800</v>
      </c>
    </row>
    <row r="52" spans="1:10" ht="14.25" x14ac:dyDescent="0.2">
      <c r="A52" s="2" t="s">
        <v>3</v>
      </c>
      <c r="B52" s="2"/>
      <c r="C52" s="14">
        <f>3.25+2+8+4+1+7.5+4.25+1.5+8.5+5.25+3+2.5+6.5+4.75+8+7.25+5+3.5+5+7.5+3+4.5+7.5+4.5+7.5+4.75</f>
        <v>130</v>
      </c>
      <c r="D52" s="2" t="s">
        <v>0</v>
      </c>
      <c r="E52" s="3">
        <v>30</v>
      </c>
      <c r="F52" s="2"/>
      <c r="G52" s="4" t="s">
        <v>1</v>
      </c>
      <c r="H52" s="5">
        <f t="shared" si="5"/>
        <v>3900</v>
      </c>
    </row>
    <row r="53" spans="1:10" ht="14.25" x14ac:dyDescent="0.2">
      <c r="A53" s="2" t="s">
        <v>4</v>
      </c>
      <c r="B53" s="2"/>
      <c r="C53" s="14"/>
      <c r="D53" s="2"/>
      <c r="E53" s="3"/>
      <c r="F53" s="2"/>
      <c r="G53" s="4" t="s">
        <v>1</v>
      </c>
      <c r="H53" s="13">
        <f>SUM(H47:H52)</f>
        <v>35800</v>
      </c>
    </row>
    <row r="54" spans="1:10" ht="14.25" x14ac:dyDescent="0.2">
      <c r="A54" s="2"/>
      <c r="B54" s="2"/>
      <c r="C54" s="14"/>
      <c r="D54" s="2"/>
      <c r="E54" s="3"/>
      <c r="F54" s="2"/>
      <c r="G54" s="6"/>
      <c r="H54" s="7"/>
    </row>
    <row r="55" spans="1:10" ht="15" x14ac:dyDescent="0.25">
      <c r="A55" s="12" t="s">
        <v>20</v>
      </c>
      <c r="C55" s="16"/>
    </row>
    <row r="56" spans="1:10" ht="14.25" x14ac:dyDescent="0.2">
      <c r="A56" s="2" t="s">
        <v>2</v>
      </c>
      <c r="B56" s="2"/>
      <c r="C56" s="14"/>
      <c r="D56" s="2" t="s">
        <v>0</v>
      </c>
      <c r="E56" s="3">
        <v>130</v>
      </c>
      <c r="F56" s="2"/>
      <c r="G56" s="2" t="s">
        <v>1</v>
      </c>
      <c r="H56" s="3">
        <f>E56*C56</f>
        <v>0</v>
      </c>
    </row>
    <row r="57" spans="1:10" ht="14.25" x14ac:dyDescent="0.2">
      <c r="A57" s="2" t="s">
        <v>10</v>
      </c>
      <c r="B57" s="2"/>
      <c r="C57" s="14"/>
      <c r="D57" s="2" t="s">
        <v>0</v>
      </c>
      <c r="E57" s="3">
        <v>110</v>
      </c>
      <c r="F57" s="2"/>
      <c r="G57" s="2" t="s">
        <v>1</v>
      </c>
      <c r="H57" s="3">
        <f t="shared" ref="H57:H61" si="6">E57*C57</f>
        <v>0</v>
      </c>
    </row>
    <row r="58" spans="1:10" ht="14.25" x14ac:dyDescent="0.2">
      <c r="A58" s="2" t="s">
        <v>11</v>
      </c>
      <c r="B58" s="2"/>
      <c r="C58" s="14"/>
      <c r="D58" s="2" t="s">
        <v>0</v>
      </c>
      <c r="E58" s="3">
        <v>100</v>
      </c>
      <c r="F58" s="2"/>
      <c r="G58" s="2" t="s">
        <v>1</v>
      </c>
      <c r="H58" s="3">
        <f t="shared" si="6"/>
        <v>0</v>
      </c>
    </row>
    <row r="59" spans="1:10" ht="14.25" x14ac:dyDescent="0.2">
      <c r="A59" s="2" t="s">
        <v>9</v>
      </c>
      <c r="B59" s="2"/>
      <c r="C59" s="14">
        <f>3+4.5+2.25+4+3+2+4.5+4.5+1+2.75+2.5+3+3+2.25+3+3.75+6.5+1+5+1+0.5+2.5+5+2.25+1+1.5+3.25+3.25+5.75+6.75+1+3.5+1.5+5+2.25+3+4.5+2.5+2.5+4+2+6.75+2.5+2.5+5.5+1.5+4.75+40.5</f>
        <v>190</v>
      </c>
      <c r="D59" s="2" t="s">
        <v>0</v>
      </c>
      <c r="E59" s="3">
        <v>95</v>
      </c>
      <c r="F59" s="2"/>
      <c r="G59" s="2" t="s">
        <v>1</v>
      </c>
      <c r="H59" s="3">
        <f t="shared" si="6"/>
        <v>18050</v>
      </c>
    </row>
    <row r="60" spans="1:10" ht="14.25" x14ac:dyDescent="0.2">
      <c r="A60" s="2" t="s">
        <v>12</v>
      </c>
      <c r="B60" s="2"/>
      <c r="C60" s="14">
        <f>21+1.5+42.5</f>
        <v>65</v>
      </c>
      <c r="D60" s="2" t="s">
        <v>0</v>
      </c>
      <c r="E60" s="3">
        <v>60</v>
      </c>
      <c r="F60" s="2"/>
      <c r="G60" s="2" t="s">
        <v>1</v>
      </c>
      <c r="H60" s="3">
        <f t="shared" si="6"/>
        <v>3900</v>
      </c>
    </row>
    <row r="61" spans="1:10" ht="14.25" x14ac:dyDescent="0.2">
      <c r="A61" s="2" t="s">
        <v>3</v>
      </c>
      <c r="B61" s="2"/>
      <c r="C61" s="14"/>
      <c r="D61" s="2" t="s">
        <v>0</v>
      </c>
      <c r="E61" s="3">
        <v>30</v>
      </c>
      <c r="F61" s="2"/>
      <c r="G61" s="4" t="s">
        <v>1</v>
      </c>
      <c r="H61" s="5">
        <f t="shared" si="6"/>
        <v>0</v>
      </c>
    </row>
    <row r="62" spans="1:10" ht="14.25" x14ac:dyDescent="0.2">
      <c r="A62" s="2" t="s">
        <v>4</v>
      </c>
      <c r="B62" s="2"/>
      <c r="C62" s="2"/>
      <c r="D62" s="2"/>
      <c r="E62" s="3"/>
      <c r="F62" s="2"/>
      <c r="G62" s="4" t="s">
        <v>1</v>
      </c>
      <c r="H62" s="13">
        <f>SUM(H56:H61)</f>
        <v>21950</v>
      </c>
      <c r="J62" s="14"/>
    </row>
    <row r="63" spans="1:10" ht="14.25" x14ac:dyDescent="0.2">
      <c r="A63" s="2"/>
      <c r="B63" s="2"/>
      <c r="C63" s="2"/>
      <c r="D63" s="2"/>
      <c r="E63" s="3"/>
      <c r="F63" s="2"/>
      <c r="G63" s="6"/>
      <c r="H63" s="7"/>
    </row>
    <row r="64" spans="1:10" ht="15" x14ac:dyDescent="0.2">
      <c r="A64" s="9" t="s">
        <v>8</v>
      </c>
      <c r="B64" s="2"/>
      <c r="C64" s="2"/>
      <c r="D64" s="2"/>
      <c r="E64" s="3"/>
      <c r="F64" s="2"/>
      <c r="G64" s="6"/>
      <c r="H64" s="7"/>
    </row>
    <row r="65" spans="1:8" ht="14.25" x14ac:dyDescent="0.2">
      <c r="A65" s="2" t="str">
        <f>A1</f>
        <v>2 Vorprojekt</v>
      </c>
      <c r="B65" s="2"/>
      <c r="C65" s="2"/>
      <c r="D65" s="2"/>
      <c r="E65" s="3"/>
      <c r="F65" s="2"/>
      <c r="G65" s="6" t="s">
        <v>1</v>
      </c>
      <c r="H65" s="7">
        <f>H8</f>
        <v>3900</v>
      </c>
    </row>
    <row r="66" spans="1:8" ht="14.25" x14ac:dyDescent="0.2">
      <c r="A66" s="2" t="str">
        <f>A10</f>
        <v>3.1 Auflageprojekt</v>
      </c>
      <c r="B66" s="2"/>
      <c r="C66" s="2"/>
      <c r="D66" s="2"/>
      <c r="E66" s="3"/>
      <c r="F66" s="2"/>
      <c r="G66" s="6" t="s">
        <v>1</v>
      </c>
      <c r="H66" s="7">
        <f>H17</f>
        <v>8450</v>
      </c>
    </row>
    <row r="67" spans="1:8" ht="14.25" x14ac:dyDescent="0.2">
      <c r="A67" s="2" t="str">
        <f>A19</f>
        <v>3.2 Biodiversität</v>
      </c>
      <c r="B67" s="2"/>
      <c r="C67" s="2"/>
      <c r="D67" s="2"/>
      <c r="E67" s="3"/>
      <c r="F67" s="2"/>
      <c r="G67" s="6" t="s">
        <v>1</v>
      </c>
      <c r="H67" s="7">
        <f>H26</f>
        <v>6400</v>
      </c>
    </row>
    <row r="68" spans="1:8" ht="14.25" x14ac:dyDescent="0.2">
      <c r="A68" s="2" t="str">
        <f>A28</f>
        <v>3.3 HAST Elektra Birseck</v>
      </c>
      <c r="B68" s="2"/>
      <c r="C68" s="2"/>
      <c r="D68" s="2"/>
      <c r="E68" s="3"/>
      <c r="F68" s="2"/>
      <c r="G68" s="6" t="s">
        <v>1</v>
      </c>
      <c r="H68" s="7">
        <f>H35</f>
        <v>4500</v>
      </c>
    </row>
    <row r="69" spans="1:8" ht="14.25" x14ac:dyDescent="0.2">
      <c r="A69" s="2" t="str">
        <f>A37</f>
        <v>3.4 HAST Münchenstein Dorf</v>
      </c>
      <c r="B69" s="2"/>
      <c r="C69" s="2"/>
      <c r="D69" s="2"/>
      <c r="E69" s="3"/>
      <c r="F69" s="2"/>
      <c r="G69" s="6" t="s">
        <v>1</v>
      </c>
      <c r="H69" s="7">
        <f>H44</f>
        <v>20650</v>
      </c>
    </row>
    <row r="70" spans="1:8" ht="14.25" x14ac:dyDescent="0.2">
      <c r="A70" s="2" t="str">
        <f>A46</f>
        <v>3.5 HAST Walzwerk / Brown Boveri</v>
      </c>
      <c r="B70" s="2"/>
      <c r="C70" s="2"/>
      <c r="D70" s="2"/>
      <c r="E70" s="3"/>
      <c r="F70" s="2"/>
      <c r="G70" s="6" t="s">
        <v>1</v>
      </c>
      <c r="H70" s="7">
        <f>H53</f>
        <v>35800</v>
      </c>
    </row>
    <row r="71" spans="1:8" ht="14.25" x14ac:dyDescent="0.2">
      <c r="A71" s="2" t="str">
        <f>A55</f>
        <v>4 Ausführung</v>
      </c>
      <c r="B71" s="2"/>
      <c r="C71" s="2"/>
      <c r="D71" s="2"/>
      <c r="E71" s="3"/>
      <c r="F71" s="2"/>
      <c r="G71" s="4" t="s">
        <v>1</v>
      </c>
      <c r="H71" s="5">
        <f>H62</f>
        <v>21950</v>
      </c>
    </row>
    <row r="72" spans="1:8" ht="14.25" x14ac:dyDescent="0.2">
      <c r="A72" s="2" t="s">
        <v>4</v>
      </c>
      <c r="B72" s="2"/>
      <c r="C72" s="2"/>
      <c r="D72" s="2"/>
      <c r="E72" s="3"/>
      <c r="F72" s="2"/>
      <c r="G72" s="6" t="s">
        <v>1</v>
      </c>
      <c r="H72" s="7">
        <f>SUM(H65:H71)</f>
        <v>101650</v>
      </c>
    </row>
    <row r="73" spans="1:8" ht="14.25" x14ac:dyDescent="0.2">
      <c r="A73" s="2" t="s">
        <v>13</v>
      </c>
      <c r="D73" s="2"/>
      <c r="E73" s="8">
        <v>0.04</v>
      </c>
      <c r="F73" s="2"/>
      <c r="G73" s="4" t="s">
        <v>1</v>
      </c>
      <c r="H73" s="5">
        <f>ROUND((H72*E73)*20,0)/20</f>
        <v>4066</v>
      </c>
    </row>
    <row r="74" spans="1:8" ht="14.25" x14ac:dyDescent="0.2">
      <c r="A74" s="2" t="s">
        <v>5</v>
      </c>
      <c r="B74" s="2"/>
      <c r="D74" s="2"/>
      <c r="E74" s="2"/>
      <c r="F74" s="2"/>
      <c r="G74" s="2" t="s">
        <v>1</v>
      </c>
      <c r="H74" s="3">
        <f>SUM(H72:H73)</f>
        <v>105716</v>
      </c>
    </row>
    <row r="75" spans="1:8" ht="14.25" x14ac:dyDescent="0.2">
      <c r="A75" s="2" t="s">
        <v>6</v>
      </c>
      <c r="D75" s="2"/>
      <c r="E75" s="8">
        <v>7.6999999999999999E-2</v>
      </c>
      <c r="F75" s="2"/>
      <c r="G75" s="4" t="s">
        <v>1</v>
      </c>
      <c r="H75" s="5">
        <f>ROUND((H74*E75)*20,0)/20</f>
        <v>8140.15</v>
      </c>
    </row>
    <row r="76" spans="1:8" ht="15.75" thickBot="1" x14ac:dyDescent="0.25">
      <c r="A76" s="9" t="s">
        <v>7</v>
      </c>
      <c r="B76" s="9"/>
      <c r="C76" s="9"/>
      <c r="D76" s="9"/>
      <c r="E76" s="10"/>
      <c r="F76" s="9"/>
      <c r="G76" s="11" t="s">
        <v>1</v>
      </c>
      <c r="H76" s="11">
        <f>SUM(H74:H75)</f>
        <v>113856.15</v>
      </c>
    </row>
    <row r="77" spans="1:8" ht="13.5" thickTop="1" x14ac:dyDescent="0.2">
      <c r="A77" s="1"/>
      <c r="B77" s="1"/>
      <c r="C77" s="17"/>
      <c r="D77" s="1"/>
      <c r="E77" s="1"/>
      <c r="F77" s="1"/>
      <c r="G77" s="1"/>
      <c r="H77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Gerber Beatrice</dc:creator>
  <cp:lastModifiedBy>Fuchs Christian</cp:lastModifiedBy>
  <cp:lastPrinted>2023-10-05T09:35:19Z</cp:lastPrinted>
  <dcterms:created xsi:type="dcterms:W3CDTF">2012-04-11T11:19:27Z</dcterms:created>
  <dcterms:modified xsi:type="dcterms:W3CDTF">2023-10-05T10:58:43Z</dcterms:modified>
</cp:coreProperties>
</file>