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K:\9000\9890_Shd_EP_Rheinfelden_Frick_Kt_AG\P100_Projektschluessel\P120_Internes_Kostenmanagement\02_Nachträge\NO 4_Sammelnachtrag MK_AP\Schritt2\"/>
    </mc:Choice>
  </mc:AlternateContent>
  <bookViews>
    <workbookView xWindow="45" yWindow="45" windowWidth="9000" windowHeight="6105" activeTab="2"/>
  </bookViews>
  <sheets>
    <sheet name="Variante 1" sheetId="1" r:id="rId1"/>
    <sheet name="Variante 2" sheetId="4" r:id="rId2"/>
    <sheet name="B2 Vertragssituation" sheetId="3" r:id="rId3"/>
  </sheets>
  <definedNames>
    <definedName name="_xlnm.Print_Area" localSheetId="2">'B2 Vertragssituation'!$A$1:$V$26</definedName>
  </definedNames>
  <calcPr calcId="162913" iterateDelta="1E-4" concurrentCalc="0"/>
</workbook>
</file>

<file path=xl/calcChain.xml><?xml version="1.0" encoding="utf-8"?>
<calcChain xmlns="http://schemas.openxmlformats.org/spreadsheetml/2006/main">
  <c r="T12" i="3" l="1"/>
  <c r="H82" i="1"/>
  <c r="J82" i="1"/>
  <c r="J77" i="1"/>
  <c r="J76" i="1"/>
  <c r="J75" i="1"/>
  <c r="J74" i="1"/>
  <c r="J73" i="1"/>
  <c r="J78" i="1"/>
  <c r="A49" i="4"/>
  <c r="A48" i="4"/>
  <c r="A47" i="4"/>
  <c r="H41" i="4"/>
  <c r="H40" i="4"/>
  <c r="H39" i="4"/>
  <c r="H38" i="4"/>
  <c r="H37" i="4"/>
  <c r="H36" i="4"/>
  <c r="H35" i="4"/>
  <c r="H34" i="4"/>
  <c r="H33" i="4"/>
  <c r="H28" i="4"/>
  <c r="H27" i="4"/>
  <c r="H26" i="4"/>
  <c r="H25" i="4"/>
  <c r="H24" i="4"/>
  <c r="H23" i="4"/>
  <c r="H22" i="4"/>
  <c r="H21" i="4"/>
  <c r="H20" i="4"/>
  <c r="H13" i="4"/>
  <c r="H12" i="4"/>
  <c r="H11" i="4"/>
  <c r="H10" i="4"/>
  <c r="H9" i="4"/>
  <c r="H8" i="4"/>
  <c r="H7" i="4"/>
  <c r="H6" i="4"/>
  <c r="H5" i="4"/>
  <c r="N29" i="3"/>
  <c r="G29" i="3"/>
  <c r="K29" i="3"/>
  <c r="L29" i="3"/>
  <c r="J13" i="3"/>
  <c r="J29" i="3"/>
  <c r="I13" i="3"/>
  <c r="H81" i="1"/>
  <c r="H13" i="3"/>
  <c r="F13" i="3"/>
  <c r="F29" i="3"/>
  <c r="N30" i="3"/>
  <c r="G13" i="3"/>
  <c r="K13" i="3"/>
  <c r="L13" i="3"/>
  <c r="B13" i="3"/>
  <c r="H80" i="1"/>
  <c r="J80" i="1"/>
  <c r="R12" i="3"/>
  <c r="R15" i="3"/>
  <c r="V12" i="3"/>
  <c r="U11" i="3"/>
  <c r="O9" i="3"/>
  <c r="N10" i="3"/>
  <c r="N9" i="3"/>
  <c r="P9" i="3"/>
  <c r="B22" i="3"/>
  <c r="C22" i="3"/>
  <c r="D22" i="3"/>
  <c r="E22" i="3"/>
  <c r="B23" i="3"/>
  <c r="C23" i="3"/>
  <c r="D23" i="3"/>
  <c r="E23" i="3"/>
  <c r="P10" i="3"/>
  <c r="B29" i="3"/>
  <c r="I29" i="3"/>
  <c r="N12" i="3"/>
  <c r="J81" i="1"/>
  <c r="J83" i="1"/>
  <c r="H14" i="4"/>
  <c r="H47" i="4"/>
  <c r="H42" i="4"/>
  <c r="H49" i="4"/>
  <c r="H29" i="4"/>
  <c r="H48" i="4"/>
  <c r="N31" i="3"/>
  <c r="N32" i="3"/>
  <c r="B21" i="3"/>
  <c r="C21" i="3"/>
  <c r="D21" i="3"/>
  <c r="B24" i="3"/>
  <c r="J84" i="1"/>
  <c r="J85" i="1"/>
  <c r="H50" i="4"/>
  <c r="H51" i="4"/>
  <c r="H52" i="4"/>
  <c r="H53" i="4"/>
  <c r="C24" i="3"/>
  <c r="C25" i="3"/>
  <c r="C26" i="3"/>
  <c r="D24" i="3"/>
  <c r="E21" i="3"/>
  <c r="E24" i="3"/>
  <c r="B25" i="3"/>
  <c r="B26" i="3"/>
  <c r="E25" i="3"/>
  <c r="E26" i="3"/>
  <c r="D25" i="3"/>
  <c r="D26" i="3"/>
  <c r="A77" i="1"/>
  <c r="H67" i="1"/>
  <c r="H66" i="1"/>
  <c r="H65" i="1"/>
  <c r="H64" i="1"/>
  <c r="H63" i="1"/>
  <c r="H62" i="1"/>
  <c r="H61" i="1"/>
  <c r="H60" i="1"/>
  <c r="H59" i="1"/>
  <c r="A76" i="1"/>
  <c r="A75" i="1"/>
  <c r="H54" i="1"/>
  <c r="H53" i="1"/>
  <c r="H52" i="1"/>
  <c r="H51" i="1"/>
  <c r="H50" i="1"/>
  <c r="H49" i="1"/>
  <c r="H48" i="1"/>
  <c r="H47" i="1"/>
  <c r="H46" i="1"/>
  <c r="H41" i="1"/>
  <c r="H40" i="1"/>
  <c r="H39" i="1"/>
  <c r="H38" i="1"/>
  <c r="H37" i="1"/>
  <c r="H36" i="1"/>
  <c r="H35" i="1"/>
  <c r="H34" i="1"/>
  <c r="H33" i="1"/>
  <c r="H26" i="1"/>
  <c r="H25" i="1"/>
  <c r="H24" i="1"/>
  <c r="H23" i="1"/>
  <c r="H22" i="1"/>
  <c r="H21" i="1"/>
  <c r="H20" i="1"/>
  <c r="H19" i="1"/>
  <c r="H18" i="1"/>
  <c r="H68" i="1"/>
  <c r="H77" i="1"/>
  <c r="H55" i="1"/>
  <c r="H76" i="1"/>
  <c r="H42" i="1"/>
  <c r="H75" i="1"/>
  <c r="H27" i="1"/>
  <c r="H74" i="1"/>
  <c r="H8" i="1"/>
  <c r="H9" i="1"/>
  <c r="H10" i="1"/>
  <c r="H11" i="1"/>
  <c r="H12" i="1"/>
  <c r="H13" i="1"/>
  <c r="A74" i="1"/>
  <c r="A73" i="1"/>
  <c r="H7" i="1"/>
  <c r="H6" i="1"/>
  <c r="H5" i="1"/>
  <c r="H14" i="1"/>
  <c r="H73" i="1"/>
  <c r="H78" i="1"/>
  <c r="H83" i="1"/>
  <c r="H84" i="1"/>
  <c r="H85" i="1"/>
</calcChain>
</file>

<file path=xl/sharedStrings.xml><?xml version="1.0" encoding="utf-8"?>
<sst xmlns="http://schemas.openxmlformats.org/spreadsheetml/2006/main" count="330" uniqueCount="78">
  <si>
    <t>h à CHF</t>
  </si>
  <si>
    <t>CHF</t>
  </si>
  <si>
    <t>Zwischentotal</t>
  </si>
  <si>
    <t>Total Honorar inkl. NK, exkl. MwSt.</t>
  </si>
  <si>
    <t>zzgl. MwSt.</t>
  </si>
  <si>
    <t>Honorar inkl. NK + MwSt.</t>
  </si>
  <si>
    <t>Zusammenfassung</t>
  </si>
  <si>
    <t>1. Leistungen MK</t>
  </si>
  <si>
    <t>Projektleiter Bau</t>
  </si>
  <si>
    <t xml:space="preserve">Stv. Projektleiter Bau </t>
  </si>
  <si>
    <t xml:space="preserve">Teilprojektleiter BSA </t>
  </si>
  <si>
    <t>MA Kat. B</t>
  </si>
  <si>
    <t>MA Kat. C</t>
  </si>
  <si>
    <t>MA Kat. D</t>
  </si>
  <si>
    <t>MA Kat. E</t>
  </si>
  <si>
    <t>MA Kat. F</t>
  </si>
  <si>
    <t>MA Kat. G</t>
  </si>
  <si>
    <t>2. Leistungen AP</t>
  </si>
  <si>
    <t>2.1 Mehraufwendungen btr. AP SABA</t>
  </si>
  <si>
    <t>Erstellung AP nach Standard anstelle im vereinfachten Verfahren, nachträgliche Berücksichtigung der Aspekte Langsamverkehr</t>
  </si>
  <si>
    <t>2.2 Mehraufwendungen btr. AP Bypass</t>
  </si>
  <si>
    <t>2.3 Erstellung des AP Installationen und Landerwerb</t>
  </si>
  <si>
    <t>Entflechtung der Drittleitungen, Umprojektierung des Teilabschnitts Mumpf zu dezentraler Behandlung, Präzisierungen der R+I - Schemata</t>
  </si>
  <si>
    <t>Phase 31</t>
  </si>
  <si>
    <t>Phase 33</t>
  </si>
  <si>
    <t>Option Lärm</t>
  </si>
  <si>
    <t>Vertragliches Kostendach</t>
  </si>
  <si>
    <t>MK</t>
  </si>
  <si>
    <t>GHGW</t>
  </si>
  <si>
    <t>Differenz zu KD</t>
  </si>
  <si>
    <t>Angemeldete Projekterweiterungen</t>
  </si>
  <si>
    <t>Reserve Bauherrschaft</t>
  </si>
  <si>
    <t>Optionale Leistungen</t>
  </si>
  <si>
    <t>NK</t>
  </si>
  <si>
    <t>Zuschläge</t>
  </si>
  <si>
    <t>Honorare inkl. Zuschläge</t>
  </si>
  <si>
    <t>MWST</t>
  </si>
  <si>
    <t>Summe</t>
  </si>
  <si>
    <t>Zwischensumme</t>
  </si>
  <si>
    <t>Reserve</t>
  </si>
  <si>
    <t>Genehmigte Nachträge</t>
  </si>
  <si>
    <t>Grund-leistungen</t>
  </si>
  <si>
    <t>Angemeldeter Bedarf ZL</t>
  </si>
  <si>
    <t>Effektiver Bedarf nur ZL</t>
  </si>
  <si>
    <t>Effektiver Bedarf</t>
  </si>
  <si>
    <t>EK/GP 
Phase 21/21</t>
  </si>
  <si>
    <t>Total aus (A) und (B)</t>
  </si>
  <si>
    <t>Effektiver Verbrauch bis 30.09.2023 (A)</t>
  </si>
  <si>
    <t>Betrachtung  ZL
(informativ)</t>
  </si>
  <si>
    <t>NK (Vertrag)</t>
  </si>
  <si>
    <t>Nachgeführte Vertragssituation</t>
  </si>
  <si>
    <t>Nachträge Phase EK</t>
  </si>
  <si>
    <t>Kontrolle Ze</t>
  </si>
  <si>
    <t>Option SABA/
Entwässerung</t>
  </si>
  <si>
    <t>AP 
Bypass</t>
  </si>
  <si>
    <t>AP 
LE &amp; Inst</t>
  </si>
  <si>
    <t>Effektiver Honoraraufwand per 30.09.2023 (A)</t>
  </si>
  <si>
    <t>Noch zu erbringende Leistungen (B)</t>
  </si>
  <si>
    <t>Aktuelles Vertragskostendach (VKD)
Honorare</t>
  </si>
  <si>
    <t>Übertrag</t>
  </si>
  <si>
    <t xml:space="preserve">1.1 Ergänzungen in allen TP (T/U, K, T/G) </t>
  </si>
  <si>
    <t>1.2 Projektergänzung GHGW</t>
  </si>
  <si>
    <t xml:space="preserve">Nachträgliche Berücksichtigung der Anlagen GHGW, </t>
  </si>
  <si>
    <t>Ergänzende und vertiefte Betrachtungen innerhalb MK, u.a. Mehraufwand für Umgang mit Fremdwasser, Drainagen, Versickerung, für Objekte N3-360 und N3-350, sowie Senkungsmulde Rheinfelden, zusätzliche Betrachtungen Termine, Anpassungen etc.</t>
  </si>
  <si>
    <t xml:space="preserve">Nachträgliche Berücksichtigung der Anlagen GHGW </t>
  </si>
  <si>
    <t>Zwischentotal (Total Honorar, exkl. MwSt.)</t>
  </si>
  <si>
    <t>Abzgl. Minderkosten</t>
  </si>
  <si>
    <t>Phase EK</t>
  </si>
  <si>
    <t>AP Lärm</t>
  </si>
  <si>
    <t>Abzgl. BH-Reserve</t>
  </si>
  <si>
    <t>Stand per 30.09.2023</t>
  </si>
  <si>
    <r>
      <rPr>
        <b/>
        <sz val="10"/>
        <color rgb="FFFF00FF"/>
        <rFont val="Arial"/>
        <family val="2"/>
      </rPr>
      <t xml:space="preserve">Kontrollspalte
</t>
    </r>
    <r>
      <rPr>
        <sz val="10"/>
        <color rgb="FFFF00FF"/>
        <rFont val="Arial"/>
        <family val="2"/>
      </rPr>
      <t xml:space="preserve">
Vorgabewerte von Beilage 2 Vertragssituation</t>
    </r>
  </si>
  <si>
    <t>Spalte C wäre enstpr. zu füllen / akt. nur Vorschlag</t>
  </si>
  <si>
    <t>Späterer Verbrauch f. Phase 33 (B)</t>
  </si>
  <si>
    <t>Beilage 1, Vertragssituation und Bedarfsermittlung</t>
  </si>
  <si>
    <t>Vertragssituation Detail</t>
  </si>
  <si>
    <t>Bedarfsermittlung</t>
  </si>
  <si>
    <t>Differenz VKD zu effekt.+ späterem Verbrauch = NO 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</si>
</sst>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20" x14ac:knownFonts="1">
    <font>
      <sz val="10"/>
      <color theme="1"/>
      <name val="Arial"/>
      <family val="2"/>
    </font>
    <font>
      <sz val="10"/>
      <name val="Arial"/>
      <family val="2"/>
    </font>
    <font>
      <b/>
      <sz val="11"/>
      <color theme="1"/>
      <name val="Arial"/>
      <family val="2"/>
    </font>
    <font>
      <sz val="10"/>
      <color rgb="FFFF0000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sz val="10"/>
      <color rgb="FFFF00FF"/>
      <name val="Arial"/>
      <family val="2"/>
    </font>
    <font>
      <i/>
      <sz val="10"/>
      <color theme="1"/>
      <name val="Arial"/>
      <family val="2"/>
    </font>
    <font>
      <sz val="10"/>
      <color theme="0" tint="-0.499984740745262"/>
      <name val="Arial"/>
      <family val="2"/>
    </font>
    <font>
      <b/>
      <sz val="10"/>
      <color theme="0" tint="-0.499984740745262"/>
      <name val="Arial"/>
      <family val="2"/>
    </font>
    <font>
      <i/>
      <sz val="10"/>
      <color theme="0" tint="-0.499984740745262"/>
      <name val="Arial"/>
      <family val="2"/>
    </font>
    <font>
      <sz val="11"/>
      <color theme="1"/>
      <name val="Arial"/>
      <family val="2"/>
    </font>
    <font>
      <sz val="10"/>
      <color rgb="FF0070C0"/>
      <name val="Arial"/>
      <family val="2"/>
    </font>
    <font>
      <b/>
      <sz val="10"/>
      <color rgb="FF0070C0"/>
      <name val="Arial"/>
      <family val="2"/>
    </font>
    <font>
      <sz val="10"/>
      <color rgb="FFC00000"/>
      <name val="Arial"/>
      <family val="2"/>
    </font>
    <font>
      <b/>
      <sz val="10"/>
      <color rgb="FFC00000"/>
      <name val="Arial"/>
      <family val="2"/>
    </font>
    <font>
      <b/>
      <i/>
      <sz val="10"/>
      <color rgb="FF0070C0"/>
      <name val="Arial"/>
      <family val="2"/>
    </font>
    <font>
      <i/>
      <sz val="10"/>
      <color rgb="FF0070C0"/>
      <name val="Arial"/>
      <family val="2"/>
    </font>
    <font>
      <b/>
      <sz val="10"/>
      <color rgb="FFFF00FF"/>
      <name val="Arial"/>
      <family val="2"/>
    </font>
    <font>
      <b/>
      <sz val="11"/>
      <color rgb="FF0070C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EFFF"/>
        <bgColor indexed="64"/>
      </patternFill>
    </fill>
  </fills>
  <borders count="4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thin">
        <color indexed="64"/>
      </bottom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thin">
        <color indexed="64"/>
      </top>
      <bottom style="hair">
        <color auto="1"/>
      </bottom>
      <diagonal/>
    </border>
    <border>
      <left style="thin">
        <color indexed="64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indexed="64"/>
      </right>
      <top/>
      <bottom/>
      <diagonal/>
    </border>
    <border>
      <left style="thin">
        <color indexed="64"/>
      </left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auto="1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thin">
        <color indexed="64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indexed="64"/>
      </right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hair">
        <color auto="1"/>
      </left>
      <right/>
      <top style="thin">
        <color indexed="64"/>
      </top>
      <bottom/>
      <diagonal/>
    </border>
    <border>
      <left style="medium">
        <color rgb="FF0070C0"/>
      </left>
      <right style="medium">
        <color rgb="FF0070C0"/>
      </right>
      <top style="medium">
        <color rgb="FF0070C0"/>
      </top>
      <bottom style="hair">
        <color auto="1"/>
      </bottom>
      <diagonal/>
    </border>
    <border>
      <left style="medium">
        <color rgb="FF0070C0"/>
      </left>
      <right style="medium">
        <color rgb="FF0070C0"/>
      </right>
      <top/>
      <bottom/>
      <diagonal/>
    </border>
    <border>
      <left style="medium">
        <color rgb="FF0070C0"/>
      </left>
      <right style="medium">
        <color rgb="FF0070C0"/>
      </right>
      <top/>
      <bottom style="thin">
        <color indexed="64"/>
      </bottom>
      <diagonal/>
    </border>
    <border>
      <left style="medium">
        <color rgb="FF0070C0"/>
      </left>
      <right style="medium">
        <color rgb="FF0070C0"/>
      </right>
      <top/>
      <bottom style="medium">
        <color rgb="FF0070C0"/>
      </bottom>
      <diagonal/>
    </border>
  </borders>
  <cellStyleXfs count="2">
    <xf numFmtId="0" fontId="0" fillId="0" borderId="0"/>
    <xf numFmtId="0" fontId="1" fillId="0" borderId="0"/>
  </cellStyleXfs>
  <cellXfs count="230">
    <xf numFmtId="0" fontId="0" fillId="0" borderId="0" xfId="0"/>
    <xf numFmtId="0" fontId="2" fillId="0" borderId="0" xfId="0" applyFont="1"/>
    <xf numFmtId="0" fontId="1" fillId="0" borderId="0" xfId="0" applyFont="1"/>
    <xf numFmtId="2" fontId="1" fillId="0" borderId="0" xfId="0" applyNumberFormat="1" applyFont="1"/>
    <xf numFmtId="0" fontId="1" fillId="0" borderId="0" xfId="1" applyFont="1"/>
    <xf numFmtId="0" fontId="1" fillId="0" borderId="0" xfId="1" applyFont="1" applyAlignment="1">
      <alignment horizontal="left" vertical="center" indent="1"/>
    </xf>
    <xf numFmtId="0" fontId="1" fillId="0" borderId="0" xfId="1" applyFont="1" applyAlignment="1">
      <alignment vertical="center"/>
    </xf>
    <xf numFmtId="2" fontId="1" fillId="0" borderId="0" xfId="1" applyNumberFormat="1" applyFont="1" applyAlignment="1">
      <alignment vertical="center"/>
    </xf>
    <xf numFmtId="4" fontId="1" fillId="0" borderId="0" xfId="1" applyNumberFormat="1" applyFont="1" applyAlignment="1">
      <alignment vertical="center"/>
    </xf>
    <xf numFmtId="0" fontId="1" fillId="0" borderId="1" xfId="1" applyFont="1" applyBorder="1" applyAlignment="1">
      <alignment vertical="center"/>
    </xf>
    <xf numFmtId="4" fontId="1" fillId="0" borderId="3" xfId="1" applyNumberFormat="1" applyFont="1" applyBorder="1" applyAlignment="1">
      <alignment vertical="center"/>
    </xf>
    <xf numFmtId="0" fontId="4" fillId="0" borderId="0" xfId="0" applyFont="1"/>
    <xf numFmtId="0" fontId="0" fillId="0" borderId="0" xfId="0" applyFont="1"/>
    <xf numFmtId="0" fontId="4" fillId="0" borderId="0" xfId="0" applyFont="1" applyAlignment="1">
      <alignment horizontal="left"/>
    </xf>
    <xf numFmtId="0" fontId="1" fillId="0" borderId="0" xfId="1" applyFont="1" applyBorder="1" applyAlignment="1">
      <alignment vertical="center"/>
    </xf>
    <xf numFmtId="4" fontId="1" fillId="0" borderId="0" xfId="1" applyNumberFormat="1" applyFont="1" applyBorder="1" applyAlignment="1">
      <alignment vertical="center"/>
    </xf>
    <xf numFmtId="0" fontId="5" fillId="0" borderId="0" xfId="1" applyFont="1" applyAlignment="1">
      <alignment vertical="center"/>
    </xf>
    <xf numFmtId="164" fontId="1" fillId="0" borderId="0" xfId="1" applyNumberFormat="1" applyFont="1" applyAlignment="1">
      <alignment vertical="center"/>
    </xf>
    <xf numFmtId="4" fontId="1" fillId="0" borderId="1" xfId="1" applyNumberFormat="1" applyFont="1" applyBorder="1" applyAlignment="1">
      <alignment vertical="center"/>
    </xf>
    <xf numFmtId="4" fontId="5" fillId="0" borderId="0" xfId="1" applyNumberFormat="1" applyFont="1" applyAlignment="1">
      <alignment vertical="center"/>
    </xf>
    <xf numFmtId="4" fontId="5" fillId="0" borderId="2" xfId="1" applyNumberFormat="1" applyFont="1" applyBorder="1" applyAlignment="1">
      <alignment vertical="center"/>
    </xf>
    <xf numFmtId="4" fontId="6" fillId="0" borderId="0" xfId="0" applyNumberFormat="1" applyFont="1"/>
    <xf numFmtId="4" fontId="0" fillId="0" borderId="0" xfId="0" applyNumberFormat="1"/>
    <xf numFmtId="4" fontId="0" fillId="0" borderId="1" xfId="0" applyNumberFormat="1" applyBorder="1"/>
    <xf numFmtId="4" fontId="0" fillId="0" borderId="0" xfId="0" applyNumberFormat="1" applyFill="1"/>
    <xf numFmtId="4" fontId="4" fillId="0" borderId="0" xfId="0" applyNumberFormat="1" applyFont="1"/>
    <xf numFmtId="0" fontId="11" fillId="0" borderId="0" xfId="0" applyFont="1"/>
    <xf numFmtId="0" fontId="0" fillId="0" borderId="0" xfId="0" applyAlignment="1">
      <alignment vertical="top"/>
    </xf>
    <xf numFmtId="0" fontId="0" fillId="5" borderId="0" xfId="0" applyFill="1"/>
    <xf numFmtId="4" fontId="0" fillId="5" borderId="0" xfId="0" applyNumberFormat="1" applyFill="1"/>
    <xf numFmtId="0" fontId="10" fillId="0" borderId="0" xfId="0" applyFont="1" applyFill="1" applyBorder="1"/>
    <xf numFmtId="0" fontId="7" fillId="0" borderId="0" xfId="0" applyFont="1" applyFill="1" applyBorder="1"/>
    <xf numFmtId="0" fontId="0" fillId="0" borderId="0" xfId="0" applyFill="1"/>
    <xf numFmtId="0" fontId="8" fillId="0" borderId="0" xfId="0" applyFont="1" applyFill="1" applyBorder="1"/>
    <xf numFmtId="0" fontId="8" fillId="0" borderId="1" xfId="0" applyFont="1" applyFill="1" applyBorder="1"/>
    <xf numFmtId="4" fontId="14" fillId="0" borderId="0" xfId="0" applyNumberFormat="1" applyFont="1"/>
    <xf numFmtId="4" fontId="14" fillId="0" borderId="1" xfId="0" applyNumberFormat="1" applyFont="1" applyBorder="1"/>
    <xf numFmtId="4" fontId="15" fillId="0" borderId="0" xfId="0" applyNumberFormat="1" applyFont="1"/>
    <xf numFmtId="0" fontId="14" fillId="0" borderId="0" xfId="0" applyFont="1" applyAlignment="1">
      <alignment horizontal="left" indent="1"/>
    </xf>
    <xf numFmtId="0" fontId="14" fillId="0" borderId="1" xfId="0" applyFont="1" applyBorder="1" applyAlignment="1">
      <alignment horizontal="left" indent="1"/>
    </xf>
    <xf numFmtId="0" fontId="14" fillId="0" borderId="0" xfId="0" applyFont="1" applyFill="1" applyBorder="1" applyAlignment="1">
      <alignment horizontal="left" indent="1"/>
    </xf>
    <xf numFmtId="0" fontId="14" fillId="0" borderId="1" xfId="0" applyFont="1" applyFill="1" applyBorder="1" applyAlignment="1">
      <alignment horizontal="left" indent="1"/>
    </xf>
    <xf numFmtId="4" fontId="13" fillId="3" borderId="1" xfId="0" applyNumberFormat="1" applyFont="1" applyFill="1" applyBorder="1"/>
    <xf numFmtId="0" fontId="15" fillId="0" borderId="0" xfId="0" applyFont="1"/>
    <xf numFmtId="0" fontId="1" fillId="7" borderId="1" xfId="0" applyFont="1" applyFill="1" applyBorder="1"/>
    <xf numFmtId="0" fontId="1" fillId="0" borderId="1" xfId="0" applyFont="1" applyBorder="1" applyAlignment="1">
      <alignment horizontal="center"/>
    </xf>
    <xf numFmtId="4" fontId="0" fillId="0" borderId="0" xfId="0" applyNumberFormat="1" applyAlignment="1">
      <alignment horizontal="center" vertical="center"/>
    </xf>
    <xf numFmtId="0" fontId="1" fillId="0" borderId="10" xfId="0" applyFont="1" applyBorder="1" applyAlignment="1">
      <alignment horizontal="center"/>
    </xf>
    <xf numFmtId="4" fontId="1" fillId="0" borderId="0" xfId="0" applyNumberFormat="1" applyFont="1" applyBorder="1"/>
    <xf numFmtId="4" fontId="1" fillId="0" borderId="8" xfId="0" applyNumberFormat="1" applyFont="1" applyBorder="1"/>
    <xf numFmtId="4" fontId="9" fillId="0" borderId="0" xfId="0" applyNumberFormat="1" applyFont="1" applyBorder="1"/>
    <xf numFmtId="4" fontId="9" fillId="0" borderId="8" xfId="0" applyNumberFormat="1" applyFont="1" applyBorder="1"/>
    <xf numFmtId="0" fontId="10" fillId="0" borderId="7" xfId="0" applyFont="1" applyFill="1" applyBorder="1"/>
    <xf numFmtId="0" fontId="10" fillId="0" borderId="8" xfId="0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8" fillId="0" borderId="10" xfId="0" applyFont="1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3" borderId="9" xfId="0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4" fontId="14" fillId="3" borderId="7" xfId="0" applyNumberFormat="1" applyFont="1" applyFill="1" applyBorder="1"/>
    <xf numFmtId="0" fontId="0" fillId="2" borderId="8" xfId="0" applyFont="1" applyFill="1" applyBorder="1"/>
    <xf numFmtId="0" fontId="7" fillId="0" borderId="7" xfId="0" applyFont="1" applyFill="1" applyBorder="1"/>
    <xf numFmtId="4" fontId="17" fillId="0" borderId="8" xfId="0" applyNumberFormat="1" applyFont="1" applyFill="1" applyBorder="1"/>
    <xf numFmtId="4" fontId="1" fillId="0" borderId="9" xfId="0" applyNumberFormat="1" applyFont="1" applyFill="1" applyBorder="1"/>
    <xf numFmtId="4" fontId="0" fillId="0" borderId="10" xfId="0" applyNumberFormat="1" applyFill="1" applyBorder="1"/>
    <xf numFmtId="0" fontId="1" fillId="3" borderId="15" xfId="0" applyFont="1" applyFill="1" applyBorder="1" applyAlignment="1">
      <alignment vertical="top"/>
    </xf>
    <xf numFmtId="0" fontId="0" fillId="3" borderId="16" xfId="0" applyFill="1" applyBorder="1" applyAlignment="1">
      <alignment horizontal="center"/>
    </xf>
    <xf numFmtId="4" fontId="14" fillId="3" borderId="15" xfId="0" applyNumberFormat="1" applyFont="1" applyFill="1" applyBorder="1"/>
    <xf numFmtId="4" fontId="7" fillId="0" borderId="15" xfId="0" applyNumberFormat="1" applyFont="1" applyFill="1" applyBorder="1"/>
    <xf numFmtId="4" fontId="0" fillId="0" borderId="16" xfId="0" applyNumberFormat="1" applyFill="1" applyBorder="1"/>
    <xf numFmtId="4" fontId="0" fillId="0" borderId="17" xfId="0" applyNumberFormat="1" applyBorder="1"/>
    <xf numFmtId="0" fontId="12" fillId="2" borderId="15" xfId="0" applyFont="1" applyFill="1" applyBorder="1" applyAlignment="1">
      <alignment vertical="top"/>
    </xf>
    <xf numFmtId="0" fontId="0" fillId="2" borderId="16" xfId="0" applyFill="1" applyBorder="1" applyAlignment="1">
      <alignment horizontal="center"/>
    </xf>
    <xf numFmtId="4" fontId="0" fillId="2" borderId="15" xfId="0" applyNumberFormat="1" applyFill="1" applyBorder="1"/>
    <xf numFmtId="4" fontId="17" fillId="0" borderId="15" xfId="0" applyNumberFormat="1" applyFont="1" applyFill="1" applyBorder="1"/>
    <xf numFmtId="0" fontId="0" fillId="0" borderId="17" xfId="0" applyBorder="1"/>
    <xf numFmtId="0" fontId="1" fillId="3" borderId="7" xfId="0" applyFont="1" applyFill="1" applyBorder="1" applyAlignment="1">
      <alignment vertical="top"/>
    </xf>
    <xf numFmtId="0" fontId="1" fillId="3" borderId="8" xfId="0" applyFont="1" applyFill="1" applyBorder="1" applyAlignment="1">
      <alignment vertical="top"/>
    </xf>
    <xf numFmtId="0" fontId="1" fillId="6" borderId="14" xfId="0" applyFont="1" applyFill="1" applyBorder="1" applyAlignment="1">
      <alignment vertical="top" wrapText="1"/>
    </xf>
    <xf numFmtId="0" fontId="1" fillId="6" borderId="15" xfId="0" applyFont="1" applyFill="1" applyBorder="1" applyAlignment="1">
      <alignment vertical="top" wrapText="1"/>
    </xf>
    <xf numFmtId="0" fontId="1" fillId="6" borderId="16" xfId="0" applyFont="1" applyFill="1" applyBorder="1"/>
    <xf numFmtId="4" fontId="14" fillId="6" borderId="15" xfId="0" applyNumberFormat="1" applyFont="1" applyFill="1" applyBorder="1"/>
    <xf numFmtId="0" fontId="10" fillId="0" borderId="15" xfId="0" applyFont="1" applyFill="1" applyBorder="1"/>
    <xf numFmtId="0" fontId="1" fillId="0" borderId="9" xfId="0" applyFont="1" applyBorder="1" applyAlignment="1">
      <alignment horizontal="center"/>
    </xf>
    <xf numFmtId="4" fontId="1" fillId="0" borderId="7" xfId="0" applyNumberFormat="1" applyFont="1" applyBorder="1"/>
    <xf numFmtId="4" fontId="9" fillId="0" borderId="7" xfId="0" applyNumberFormat="1" applyFont="1" applyBorder="1"/>
    <xf numFmtId="0" fontId="8" fillId="0" borderId="7" xfId="0" applyFont="1" applyFill="1" applyBorder="1"/>
    <xf numFmtId="0" fontId="1" fillId="3" borderId="14" xfId="0" applyFont="1" applyFill="1" applyBorder="1" applyAlignment="1">
      <alignment vertical="top"/>
    </xf>
    <xf numFmtId="0" fontId="0" fillId="0" borderId="6" xfId="0" applyBorder="1" applyAlignment="1">
      <alignment vertical="top" wrapText="1"/>
    </xf>
    <xf numFmtId="4" fontId="1" fillId="0" borderId="16" xfId="0" applyNumberFormat="1" applyFont="1" applyFill="1" applyBorder="1"/>
    <xf numFmtId="4" fontId="4" fillId="5" borderId="0" xfId="0" applyNumberFormat="1" applyFont="1" applyFill="1"/>
    <xf numFmtId="0" fontId="4" fillId="5" borderId="0" xfId="0" applyFont="1" applyFill="1" applyAlignment="1">
      <alignment horizontal="center"/>
    </xf>
    <xf numFmtId="0" fontId="15" fillId="0" borderId="0" xfId="0" applyFont="1" applyFill="1" applyBorder="1" applyAlignment="1">
      <alignment horizontal="left"/>
    </xf>
    <xf numFmtId="0" fontId="1" fillId="3" borderId="14" xfId="0" applyFont="1" applyFill="1" applyBorder="1" applyAlignment="1">
      <alignment vertical="top" wrapText="1"/>
    </xf>
    <xf numFmtId="0" fontId="12" fillId="2" borderId="14" xfId="0" applyFont="1" applyFill="1" applyBorder="1" applyAlignment="1">
      <alignment vertical="top" wrapText="1"/>
    </xf>
    <xf numFmtId="0" fontId="0" fillId="0" borderId="10" xfId="0" applyBorder="1"/>
    <xf numFmtId="4" fontId="4" fillId="0" borderId="8" xfId="0" applyNumberFormat="1" applyFont="1" applyBorder="1"/>
    <xf numFmtId="4" fontId="16" fillId="0" borderId="8" xfId="0" applyNumberFormat="1" applyFont="1" applyFill="1" applyBorder="1"/>
    <xf numFmtId="4" fontId="0" fillId="0" borderId="13" xfId="0" applyNumberFormat="1" applyFill="1" applyBorder="1"/>
    <xf numFmtId="0" fontId="0" fillId="9" borderId="23" xfId="0" applyFill="1" applyBorder="1" applyAlignment="1">
      <alignment vertical="top" wrapText="1"/>
    </xf>
    <xf numFmtId="0" fontId="0" fillId="9" borderId="25" xfId="0" applyFill="1" applyBorder="1" applyAlignment="1">
      <alignment horizontal="center"/>
    </xf>
    <xf numFmtId="4" fontId="2" fillId="9" borderId="27" xfId="0" applyNumberFormat="1" applyFont="1" applyFill="1" applyBorder="1" applyAlignment="1">
      <alignment horizontal="center" vertical="center"/>
    </xf>
    <xf numFmtId="4" fontId="2" fillId="9" borderId="29" xfId="0" applyNumberFormat="1" applyFont="1" applyFill="1" applyBorder="1" applyAlignment="1">
      <alignment horizontal="center" vertical="center"/>
    </xf>
    <xf numFmtId="0" fontId="2" fillId="9" borderId="29" xfId="0" applyFont="1" applyFill="1" applyBorder="1" applyAlignment="1">
      <alignment vertical="center"/>
    </xf>
    <xf numFmtId="0" fontId="1" fillId="6" borderId="20" xfId="0" applyFont="1" applyFill="1" applyBorder="1" applyAlignment="1">
      <alignment vertical="top" wrapText="1"/>
    </xf>
    <xf numFmtId="0" fontId="1" fillId="7" borderId="0" xfId="0" applyFont="1" applyFill="1" applyBorder="1" applyAlignment="1">
      <alignment vertical="top" wrapText="1"/>
    </xf>
    <xf numFmtId="0" fontId="1" fillId="3" borderId="0" xfId="0" applyFont="1" applyFill="1" applyBorder="1" applyAlignment="1">
      <alignment vertical="top" wrapText="1"/>
    </xf>
    <xf numFmtId="0" fontId="0" fillId="4" borderId="28" xfId="0" applyFill="1" applyBorder="1" applyAlignment="1">
      <alignment vertical="top" wrapText="1"/>
    </xf>
    <xf numFmtId="0" fontId="1" fillId="6" borderId="19" xfId="0" applyFont="1" applyFill="1" applyBorder="1"/>
    <xf numFmtId="0" fontId="0" fillId="4" borderId="32" xfId="0" applyFill="1" applyBorder="1" applyAlignment="1">
      <alignment horizontal="center"/>
    </xf>
    <xf numFmtId="4" fontId="15" fillId="6" borderId="20" xfId="0" applyNumberFormat="1" applyFont="1" applyFill="1" applyBorder="1"/>
    <xf numFmtId="4" fontId="5" fillId="0" borderId="0" xfId="0" applyNumberFormat="1" applyFont="1" applyFill="1" applyBorder="1"/>
    <xf numFmtId="4" fontId="15" fillId="3" borderId="0" xfId="0" applyNumberFormat="1" applyFont="1" applyFill="1" applyBorder="1"/>
    <xf numFmtId="4" fontId="15" fillId="4" borderId="28" xfId="0" applyNumberFormat="1" applyFont="1" applyFill="1" applyBorder="1"/>
    <xf numFmtId="4" fontId="15" fillId="0" borderId="0" xfId="0" applyNumberFormat="1" applyFont="1" applyFill="1" applyBorder="1"/>
    <xf numFmtId="4" fontId="4" fillId="4" borderId="28" xfId="0" applyNumberFormat="1" applyFont="1" applyFill="1" applyBorder="1"/>
    <xf numFmtId="0" fontId="0" fillId="9" borderId="18" xfId="0" applyFill="1" applyBorder="1"/>
    <xf numFmtId="0" fontId="0" fillId="9" borderId="31" xfId="0" applyFill="1" applyBorder="1"/>
    <xf numFmtId="0" fontId="2" fillId="0" borderId="30" xfId="0" applyFont="1" applyFill="1" applyBorder="1" applyAlignment="1">
      <alignment vertical="center"/>
    </xf>
    <xf numFmtId="0" fontId="2" fillId="0" borderId="31" xfId="0" applyFont="1" applyFill="1" applyBorder="1" applyAlignment="1">
      <alignment vertical="center"/>
    </xf>
    <xf numFmtId="0" fontId="0" fillId="0" borderId="18" xfId="0" applyFill="1" applyBorder="1"/>
    <xf numFmtId="0" fontId="4" fillId="0" borderId="0" xfId="0" applyFont="1" applyAlignment="1">
      <alignment vertical="top"/>
    </xf>
    <xf numFmtId="0" fontId="1" fillId="0" borderId="0" xfId="1" applyFont="1" applyAlignment="1">
      <alignment horizontal="left" vertical="center"/>
    </xf>
    <xf numFmtId="4" fontId="5" fillId="0" borderId="0" xfId="1" applyNumberFormat="1" applyFont="1" applyBorder="1" applyAlignment="1">
      <alignment vertical="center"/>
    </xf>
    <xf numFmtId="4" fontId="18" fillId="0" borderId="0" xfId="1" applyNumberFormat="1" applyFont="1" applyBorder="1" applyAlignment="1">
      <alignment vertical="center"/>
    </xf>
    <xf numFmtId="4" fontId="6" fillId="0" borderId="0" xfId="1" applyNumberFormat="1" applyFont="1" applyBorder="1" applyAlignment="1">
      <alignment vertical="center"/>
    </xf>
    <xf numFmtId="0" fontId="0" fillId="0" borderId="0" xfId="0" applyFont="1" applyAlignment="1">
      <alignment vertical="top"/>
    </xf>
    <xf numFmtId="4" fontId="6" fillId="0" borderId="1" xfId="0" applyNumberFormat="1" applyFont="1" applyBorder="1"/>
    <xf numFmtId="4" fontId="6" fillId="0" borderId="1" xfId="1" applyNumberFormat="1" applyFont="1" applyBorder="1" applyAlignment="1">
      <alignment vertical="center"/>
    </xf>
    <xf numFmtId="2" fontId="1" fillId="5" borderId="0" xfId="1" applyNumberFormat="1" applyFont="1" applyFill="1" applyAlignment="1">
      <alignment vertical="center"/>
    </xf>
    <xf numFmtId="4" fontId="1" fillId="0" borderId="0" xfId="1" applyNumberFormat="1" applyFont="1" applyFill="1" applyAlignment="1">
      <alignment vertical="center"/>
    </xf>
    <xf numFmtId="4" fontId="6" fillId="0" borderId="0" xfId="0" applyNumberFormat="1" applyFont="1" applyBorder="1"/>
    <xf numFmtId="0" fontId="3" fillId="0" borderId="0" xfId="0" applyFont="1" applyBorder="1" applyAlignment="1">
      <alignment horizontal="left" wrapText="1"/>
    </xf>
    <xf numFmtId="4" fontId="1" fillId="0" borderId="0" xfId="1" applyNumberFormat="1" applyFont="1" applyFill="1" applyBorder="1" applyAlignment="1">
      <alignment vertical="center"/>
    </xf>
    <xf numFmtId="0" fontId="0" fillId="0" borderId="0" xfId="0" applyFont="1" applyBorder="1"/>
    <xf numFmtId="0" fontId="1" fillId="0" borderId="0" xfId="1" applyFont="1" applyBorder="1"/>
    <xf numFmtId="0" fontId="0" fillId="5" borderId="0" xfId="0" applyFont="1" applyFill="1" applyAlignment="1">
      <alignment vertical="top" wrapText="1"/>
    </xf>
    <xf numFmtId="0" fontId="0" fillId="0" borderId="0" xfId="0" applyFont="1" applyFill="1" applyBorder="1" applyAlignment="1">
      <alignment vertical="top" wrapText="1"/>
    </xf>
    <xf numFmtId="4" fontId="6" fillId="0" borderId="0" xfId="0" applyNumberFormat="1" applyFont="1" applyAlignment="1">
      <alignment vertical="top" wrapText="1"/>
    </xf>
    <xf numFmtId="0" fontId="0" fillId="0" borderId="20" xfId="0" applyBorder="1"/>
    <xf numFmtId="0" fontId="0" fillId="0" borderId="0" xfId="0" applyBorder="1"/>
    <xf numFmtId="0" fontId="0" fillId="0" borderId="28" xfId="0" applyBorder="1"/>
    <xf numFmtId="0" fontId="0" fillId="0" borderId="23" xfId="0" applyBorder="1"/>
    <xf numFmtId="0" fontId="12" fillId="2" borderId="35" xfId="0" applyFont="1" applyFill="1" applyBorder="1" applyAlignment="1">
      <alignment vertical="top" wrapText="1"/>
    </xf>
    <xf numFmtId="0" fontId="0" fillId="0" borderId="29" xfId="0" applyBorder="1" applyAlignment="1">
      <alignment vertical="top"/>
    </xf>
    <xf numFmtId="0" fontId="12" fillId="2" borderId="24" xfId="0" applyFont="1" applyFill="1" applyBorder="1" applyAlignment="1">
      <alignment vertical="top"/>
    </xf>
    <xf numFmtId="0" fontId="0" fillId="0" borderId="25" xfId="0" applyBorder="1"/>
    <xf numFmtId="0" fontId="0" fillId="2" borderId="26" xfId="0" applyFill="1" applyBorder="1" applyAlignment="1">
      <alignment horizontal="center"/>
    </xf>
    <xf numFmtId="0" fontId="4" fillId="0" borderId="29" xfId="0" applyFont="1" applyBorder="1"/>
    <xf numFmtId="0" fontId="0" fillId="2" borderId="24" xfId="0" applyFill="1" applyBorder="1"/>
    <xf numFmtId="0" fontId="17" fillId="0" borderId="29" xfId="0" applyFont="1" applyFill="1" applyBorder="1"/>
    <xf numFmtId="4" fontId="17" fillId="0" borderId="24" xfId="0" applyNumberFormat="1" applyFont="1" applyFill="1" applyBorder="1"/>
    <xf numFmtId="0" fontId="0" fillId="0" borderId="25" xfId="0" applyFill="1" applyBorder="1"/>
    <xf numFmtId="4" fontId="0" fillId="0" borderId="26" xfId="0" applyNumberFormat="1" applyFill="1" applyBorder="1"/>
    <xf numFmtId="0" fontId="0" fillId="0" borderId="36" xfId="0" applyBorder="1"/>
    <xf numFmtId="0" fontId="0" fillId="0" borderId="37" xfId="0" applyBorder="1"/>
    <xf numFmtId="4" fontId="0" fillId="0" borderId="0" xfId="0" applyNumberFormat="1" applyBorder="1"/>
    <xf numFmtId="0" fontId="4" fillId="0" borderId="20" xfId="0" applyFont="1" applyBorder="1"/>
    <xf numFmtId="0" fontId="0" fillId="0" borderId="19" xfId="0" applyBorder="1"/>
    <xf numFmtId="0" fontId="0" fillId="0" borderId="1" xfId="0" applyBorder="1"/>
    <xf numFmtId="0" fontId="0" fillId="0" borderId="32" xfId="0" applyBorder="1"/>
    <xf numFmtId="0" fontId="0" fillId="0" borderId="0" xfId="0" applyFill="1" applyBorder="1"/>
    <xf numFmtId="0" fontId="11" fillId="0" borderId="28" xfId="0" applyFont="1" applyBorder="1"/>
    <xf numFmtId="0" fontId="0" fillId="0" borderId="39" xfId="0" applyBorder="1" applyAlignment="1">
      <alignment vertical="top" wrapText="1"/>
    </xf>
    <xf numFmtId="0" fontId="11" fillId="0" borderId="26" xfId="0" applyFont="1" applyBorder="1"/>
    <xf numFmtId="0" fontId="11" fillId="0" borderId="24" xfId="0" applyFont="1" applyBorder="1"/>
    <xf numFmtId="0" fontId="0" fillId="0" borderId="24" xfId="0" applyFill="1" applyBorder="1"/>
    <xf numFmtId="4" fontId="12" fillId="0" borderId="37" xfId="0" applyNumberFormat="1" applyFont="1" applyFill="1" applyBorder="1"/>
    <xf numFmtId="4" fontId="0" fillId="0" borderId="20" xfId="0" applyNumberFormat="1" applyFill="1" applyBorder="1"/>
    <xf numFmtId="4" fontId="0" fillId="0" borderId="0" xfId="0" applyNumberFormat="1" applyFill="1" applyBorder="1"/>
    <xf numFmtId="0" fontId="0" fillId="0" borderId="28" xfId="0" applyFill="1" applyBorder="1"/>
    <xf numFmtId="4" fontId="0" fillId="0" borderId="1" xfId="0" applyNumberFormat="1" applyFill="1" applyBorder="1"/>
    <xf numFmtId="0" fontId="0" fillId="0" borderId="1" xfId="0" applyFill="1" applyBorder="1"/>
    <xf numFmtId="0" fontId="11" fillId="0" borderId="32" xfId="0" applyFont="1" applyBorder="1"/>
    <xf numFmtId="4" fontId="14" fillId="6" borderId="0" xfId="0" applyNumberFormat="1" applyFont="1" applyFill="1" applyBorder="1"/>
    <xf numFmtId="0" fontId="0" fillId="9" borderId="4" xfId="0" applyFill="1" applyBorder="1" applyAlignment="1">
      <alignment vertical="top" wrapText="1"/>
    </xf>
    <xf numFmtId="0" fontId="0" fillId="9" borderId="9" xfId="0" applyFill="1" applyBorder="1" applyAlignment="1">
      <alignment horizontal="center"/>
    </xf>
    <xf numFmtId="4" fontId="2" fillId="9" borderId="40" xfId="0" applyNumberFormat="1" applyFont="1" applyFill="1" applyBorder="1" applyAlignment="1">
      <alignment horizontal="center" vertical="center"/>
    </xf>
    <xf numFmtId="4" fontId="2" fillId="9" borderId="7" xfId="0" applyNumberFormat="1" applyFont="1" applyFill="1" applyBorder="1" applyAlignment="1">
      <alignment horizontal="center" vertical="center"/>
    </xf>
    <xf numFmtId="0" fontId="2" fillId="9" borderId="7" xfId="0" applyFont="1" applyFill="1" applyBorder="1" applyAlignment="1">
      <alignment vertical="center"/>
    </xf>
    <xf numFmtId="0" fontId="13" fillId="8" borderId="41" xfId="0" applyFont="1" applyFill="1" applyBorder="1" applyAlignment="1">
      <alignment horizontal="center" vertical="top" wrapText="1"/>
    </xf>
    <xf numFmtId="0" fontId="0" fillId="8" borderId="42" xfId="0" applyFill="1" applyBorder="1"/>
    <xf numFmtId="0" fontId="0" fillId="8" borderId="43" xfId="0" applyFill="1" applyBorder="1" applyAlignment="1">
      <alignment horizontal="center"/>
    </xf>
    <xf numFmtId="4" fontId="2" fillId="8" borderId="42" xfId="0" applyNumberFormat="1" applyFont="1" applyFill="1" applyBorder="1" applyAlignment="1">
      <alignment vertical="center"/>
    </xf>
    <xf numFmtId="4" fontId="2" fillId="9" borderId="25" xfId="0" applyNumberFormat="1" applyFont="1" applyFill="1" applyBorder="1" applyAlignment="1">
      <alignment horizontal="center"/>
    </xf>
    <xf numFmtId="4" fontId="2" fillId="9" borderId="9" xfId="0" applyNumberFormat="1" applyFont="1" applyFill="1" applyBorder="1" applyAlignment="1">
      <alignment horizontal="center"/>
    </xf>
    <xf numFmtId="4" fontId="19" fillId="8" borderId="44" xfId="0" applyNumberFormat="1" applyFont="1" applyFill="1" applyBorder="1" applyAlignment="1">
      <alignment horizontal="center" vertical="center"/>
    </xf>
    <xf numFmtId="4" fontId="12" fillId="0" borderId="0" xfId="0" applyNumberFormat="1" applyFont="1" applyFill="1" applyBorder="1" applyAlignment="1">
      <alignment horizontal="center"/>
    </xf>
    <xf numFmtId="3" fontId="19" fillId="0" borderId="0" xfId="0" applyNumberFormat="1" applyFont="1" applyFill="1" applyBorder="1" applyAlignment="1">
      <alignment vertical="center"/>
    </xf>
    <xf numFmtId="3" fontId="19" fillId="0" borderId="1" xfId="0" applyNumberFormat="1" applyFont="1" applyFill="1" applyBorder="1" applyAlignment="1">
      <alignment vertical="center"/>
    </xf>
    <xf numFmtId="0" fontId="3" fillId="0" borderId="0" xfId="0" applyFont="1" applyAlignment="1">
      <alignment horizontal="left" wrapText="1"/>
    </xf>
    <xf numFmtId="0" fontId="4" fillId="0" borderId="18" xfId="0" applyFont="1" applyBorder="1" applyAlignment="1">
      <alignment horizontal="center" vertical="top"/>
    </xf>
    <xf numFmtId="0" fontId="4" fillId="0" borderId="30" xfId="0" applyFont="1" applyBorder="1" applyAlignment="1">
      <alignment horizontal="center" vertical="top"/>
    </xf>
    <xf numFmtId="0" fontId="4" fillId="0" borderId="31" xfId="0" applyFont="1" applyBorder="1" applyAlignment="1">
      <alignment horizontal="center" vertical="top"/>
    </xf>
    <xf numFmtId="0" fontId="4" fillId="0" borderId="18" xfId="0" applyFont="1" applyBorder="1" applyAlignment="1">
      <alignment horizontal="center"/>
    </xf>
    <xf numFmtId="0" fontId="4" fillId="0" borderId="30" xfId="0" applyFont="1" applyBorder="1" applyAlignment="1">
      <alignment horizontal="center"/>
    </xf>
    <xf numFmtId="0" fontId="4" fillId="0" borderId="31" xfId="0" applyFont="1" applyBorder="1" applyAlignment="1">
      <alignment horizontal="center"/>
    </xf>
    <xf numFmtId="0" fontId="0" fillId="0" borderId="21" xfId="0" applyBorder="1" applyAlignment="1">
      <alignment horizontal="center" vertical="top" wrapText="1"/>
    </xf>
    <xf numFmtId="0" fontId="0" fillId="0" borderId="38" xfId="0" applyBorder="1" applyAlignment="1">
      <alignment horizontal="center" vertical="top" wrapText="1"/>
    </xf>
    <xf numFmtId="0" fontId="4" fillId="9" borderId="20" xfId="0" applyFont="1" applyFill="1" applyBorder="1" applyAlignment="1">
      <alignment horizontal="center"/>
    </xf>
    <xf numFmtId="0" fontId="4" fillId="9" borderId="28" xfId="0" applyFont="1" applyFill="1" applyBorder="1" applyAlignment="1">
      <alignment horizontal="center"/>
    </xf>
    <xf numFmtId="0" fontId="5" fillId="0" borderId="22" xfId="0" applyFont="1" applyFill="1" applyBorder="1" applyAlignment="1">
      <alignment horizontal="center" vertical="top" wrapText="1"/>
    </xf>
    <xf numFmtId="0" fontId="5" fillId="0" borderId="33" xfId="0" applyFont="1" applyFill="1" applyBorder="1" applyAlignment="1">
      <alignment horizontal="center" vertical="top" wrapText="1"/>
    </xf>
    <xf numFmtId="0" fontId="5" fillId="0" borderId="34" xfId="0" applyFont="1" applyFill="1" applyBorder="1" applyAlignment="1">
      <alignment horizontal="center" vertical="top" wrapText="1"/>
    </xf>
    <xf numFmtId="4" fontId="2" fillId="0" borderId="19" xfId="0" applyNumberFormat="1" applyFont="1" applyFill="1" applyBorder="1" applyAlignment="1">
      <alignment horizontal="center" vertical="center"/>
    </xf>
    <xf numFmtId="4" fontId="2" fillId="0" borderId="1" xfId="0" applyNumberFormat="1" applyFont="1" applyFill="1" applyBorder="1" applyAlignment="1">
      <alignment horizontal="center" vertical="center"/>
    </xf>
    <xf numFmtId="4" fontId="2" fillId="0" borderId="32" xfId="0" applyNumberFormat="1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1" fillId="0" borderId="8" xfId="0" applyFont="1" applyBorder="1" applyAlignment="1">
      <alignment horizontal="center" vertical="top"/>
    </xf>
    <xf numFmtId="0" fontId="0" fillId="0" borderId="0" xfId="0" applyAlignment="1">
      <alignment horizontal="center"/>
    </xf>
    <xf numFmtId="4" fontId="2" fillId="9" borderId="19" xfId="0" applyNumberFormat="1" applyFont="1" applyFill="1" applyBorder="1" applyAlignment="1">
      <alignment horizontal="center"/>
    </xf>
    <xf numFmtId="4" fontId="2" fillId="9" borderId="32" xfId="0" applyNumberFormat="1" applyFont="1" applyFill="1" applyBorder="1" applyAlignment="1">
      <alignment horizontal="center"/>
    </xf>
    <xf numFmtId="0" fontId="1" fillId="0" borderId="4" xfId="0" applyFont="1" applyBorder="1" applyAlignment="1">
      <alignment horizontal="center" vertical="top"/>
    </xf>
    <xf numFmtId="0" fontId="1" fillId="0" borderId="5" xfId="0" applyFont="1" applyBorder="1" applyAlignment="1">
      <alignment horizontal="center" vertical="top"/>
    </xf>
    <xf numFmtId="0" fontId="1" fillId="0" borderId="6" xfId="0" applyFont="1" applyBorder="1" applyAlignment="1">
      <alignment horizontal="center" vertical="top"/>
    </xf>
    <xf numFmtId="0" fontId="1" fillId="3" borderId="4" xfId="0" applyFont="1" applyFill="1" applyBorder="1" applyAlignment="1">
      <alignment horizontal="center" vertical="top"/>
    </xf>
    <xf numFmtId="0" fontId="1" fillId="3" borderId="6" xfId="0" applyFont="1" applyFill="1" applyBorder="1" applyAlignment="1">
      <alignment horizontal="center" vertical="top"/>
    </xf>
    <xf numFmtId="0" fontId="4" fillId="9" borderId="22" xfId="0" applyFont="1" applyFill="1" applyBorder="1" applyAlignment="1">
      <alignment horizontal="center" vertical="top"/>
    </xf>
    <xf numFmtId="0" fontId="4" fillId="9" borderId="33" xfId="0" applyFont="1" applyFill="1" applyBorder="1" applyAlignment="1">
      <alignment horizontal="center" vertical="top"/>
    </xf>
    <xf numFmtId="0" fontId="0" fillId="5" borderId="29" xfId="0" applyFill="1" applyBorder="1"/>
    <xf numFmtId="4" fontId="1" fillId="5" borderId="15" xfId="0" applyNumberFormat="1" applyFont="1" applyFill="1" applyBorder="1"/>
    <xf numFmtId="4" fontId="0" fillId="5" borderId="7" xfId="0" applyNumberFormat="1" applyFill="1" applyBorder="1"/>
    <xf numFmtId="4" fontId="12" fillId="5" borderId="8" xfId="0" applyNumberFormat="1" applyFont="1" applyFill="1" applyBorder="1"/>
    <xf numFmtId="4" fontId="0" fillId="5" borderId="15" xfId="0" applyNumberFormat="1" applyFill="1" applyBorder="1"/>
    <xf numFmtId="4" fontId="12" fillId="5" borderId="15" xfId="0" applyNumberFormat="1" applyFont="1" applyFill="1" applyBorder="1"/>
    <xf numFmtId="4" fontId="12" fillId="5" borderId="24" xfId="0" applyNumberFormat="1" applyFont="1" applyFill="1" applyBorder="1"/>
  </cellXfs>
  <cellStyles count="2">
    <cellStyle name="Standard" xfId="0" builtinId="0"/>
    <cellStyle name="Standard 2" xfId="1"/>
  </cellStyles>
  <dxfs count="0"/>
  <tableStyles count="0" defaultTableStyle="TableStyleMedium2" defaultPivotStyle="PivotStyleLight16"/>
  <colors>
    <mruColors>
      <color rgb="FFFFCCFF"/>
      <color rgb="FFFF00FF"/>
      <color rgb="FFFFEFFF"/>
      <color rgb="FF99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2510118</xdr:colOff>
      <xdr:row>10</xdr:row>
      <xdr:rowOff>109622</xdr:rowOff>
    </xdr:from>
    <xdr:to>
      <xdr:col>2</xdr:col>
      <xdr:colOff>145676</xdr:colOff>
      <xdr:row>12</xdr:row>
      <xdr:rowOff>31180</xdr:rowOff>
    </xdr:to>
    <xdr:sp macro="" textlink="">
      <xdr:nvSpPr>
        <xdr:cNvPr id="2" name="Ellipse 1"/>
        <xdr:cNvSpPr/>
      </xdr:nvSpPr>
      <xdr:spPr>
        <a:xfrm>
          <a:off x="2510118" y="2610970"/>
          <a:ext cx="1006580" cy="269427"/>
        </a:xfrm>
        <a:prstGeom prst="ellipse">
          <a:avLst/>
        </a:prstGeom>
        <a:noFill/>
        <a:ln w="25400" cap="flat" cmpd="sng" algn="ctr">
          <a:solidFill>
            <a:schemeClr val="accent2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2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6"/>
  <sheetViews>
    <sheetView showGridLines="0" topLeftCell="A34" zoomScale="115" zoomScaleNormal="115" workbookViewId="0">
      <selection activeCell="H92" sqref="H92"/>
    </sheetView>
  </sheetViews>
  <sheetFormatPr baseColWidth="10" defaultRowHeight="12.75" x14ac:dyDescent="0.2"/>
  <cols>
    <col min="1" max="1" width="25" style="12" customWidth="1"/>
    <col min="2" max="2" width="8" style="12" customWidth="1"/>
    <col min="3" max="3" width="7.28515625" style="2" customWidth="1"/>
    <col min="4" max="4" width="9.5703125" style="12" customWidth="1"/>
    <col min="5" max="5" width="8.42578125" style="12" customWidth="1"/>
    <col min="6" max="6" width="5.7109375" style="12" customWidth="1"/>
    <col min="7" max="7" width="5.5703125" style="12" bestFit="1" customWidth="1"/>
    <col min="8" max="8" width="11.28515625" style="12" customWidth="1"/>
    <col min="9" max="9" width="4" style="137" customWidth="1"/>
    <col min="10" max="10" width="14.28515625" style="21" customWidth="1"/>
  </cols>
  <sheetData>
    <row r="1" spans="1:12" ht="66.75" customHeight="1" x14ac:dyDescent="0.25">
      <c r="A1" s="1" t="s">
        <v>7</v>
      </c>
      <c r="H1" s="139" t="s">
        <v>72</v>
      </c>
      <c r="I1" s="140"/>
      <c r="J1" s="141" t="s">
        <v>71</v>
      </c>
    </row>
    <row r="2" spans="1:12" x14ac:dyDescent="0.2">
      <c r="H2" s="21"/>
      <c r="I2" s="134"/>
    </row>
    <row r="3" spans="1:12" x14ac:dyDescent="0.2">
      <c r="A3" s="13" t="s">
        <v>60</v>
      </c>
      <c r="H3" s="21"/>
      <c r="I3" s="134"/>
    </row>
    <row r="4" spans="1:12" ht="41.25" customHeight="1" x14ac:dyDescent="0.2">
      <c r="A4" s="193" t="s">
        <v>63</v>
      </c>
      <c r="B4" s="193"/>
      <c r="C4" s="193"/>
      <c r="D4" s="193"/>
      <c r="E4" s="193"/>
      <c r="F4" s="193"/>
      <c r="G4" s="193"/>
      <c r="H4" s="193"/>
      <c r="I4" s="135"/>
    </row>
    <row r="5" spans="1:12" ht="15" customHeight="1" x14ac:dyDescent="0.2">
      <c r="A5" s="6" t="s">
        <v>8</v>
      </c>
      <c r="B5" s="6"/>
      <c r="C5" s="28">
        <v>105</v>
      </c>
      <c r="D5" s="6" t="s">
        <v>0</v>
      </c>
      <c r="E5" s="8">
        <v>122</v>
      </c>
      <c r="F5" s="6"/>
      <c r="G5" s="6" t="s">
        <v>1</v>
      </c>
      <c r="H5" s="133">
        <f>E5*C5</f>
        <v>12810</v>
      </c>
      <c r="I5" s="136"/>
      <c r="L5">
        <v>8.5</v>
      </c>
    </row>
    <row r="6" spans="1:12" ht="15" customHeight="1" x14ac:dyDescent="0.2">
      <c r="A6" s="6" t="s">
        <v>9</v>
      </c>
      <c r="B6" s="6"/>
      <c r="C6" s="28">
        <v>220</v>
      </c>
      <c r="D6" s="6" t="s">
        <v>0</v>
      </c>
      <c r="E6" s="8">
        <v>122</v>
      </c>
      <c r="F6" s="6"/>
      <c r="G6" s="6" t="s">
        <v>1</v>
      </c>
      <c r="H6" s="133">
        <f t="shared" ref="H6:H7" si="0">E6*C6</f>
        <v>26840</v>
      </c>
      <c r="I6" s="136"/>
    </row>
    <row r="7" spans="1:12" ht="15" customHeight="1" x14ac:dyDescent="0.2">
      <c r="A7" s="6" t="s">
        <v>10</v>
      </c>
      <c r="B7" s="6"/>
      <c r="C7" s="28">
        <v>165</v>
      </c>
      <c r="D7" s="6" t="s">
        <v>0</v>
      </c>
      <c r="E7" s="8">
        <v>122</v>
      </c>
      <c r="F7" s="6"/>
      <c r="G7" s="6" t="s">
        <v>1</v>
      </c>
      <c r="H7" s="133">
        <f t="shared" si="0"/>
        <v>20130</v>
      </c>
      <c r="I7" s="136"/>
    </row>
    <row r="8" spans="1:12" ht="15" customHeight="1" x14ac:dyDescent="0.2">
      <c r="A8" s="5" t="s">
        <v>11</v>
      </c>
      <c r="B8" s="6"/>
      <c r="C8" s="28">
        <v>200</v>
      </c>
      <c r="D8" s="6" t="s">
        <v>0</v>
      </c>
      <c r="E8" s="8">
        <v>122</v>
      </c>
      <c r="F8" s="6"/>
      <c r="G8" s="6" t="s">
        <v>1</v>
      </c>
      <c r="H8" s="133">
        <f t="shared" ref="H8:H13" si="1">E8*C8</f>
        <v>24400</v>
      </c>
      <c r="I8" s="136"/>
    </row>
    <row r="9" spans="1:12" ht="15" customHeight="1" x14ac:dyDescent="0.2">
      <c r="A9" s="5" t="s">
        <v>12</v>
      </c>
      <c r="B9" s="6"/>
      <c r="C9" s="28">
        <v>730</v>
      </c>
      <c r="D9" s="6" t="s">
        <v>0</v>
      </c>
      <c r="E9" s="8">
        <v>95</v>
      </c>
      <c r="F9" s="6"/>
      <c r="G9" s="6" t="s">
        <v>1</v>
      </c>
      <c r="H9" s="133">
        <f t="shared" si="1"/>
        <v>69350</v>
      </c>
      <c r="I9" s="136"/>
    </row>
    <row r="10" spans="1:12" ht="15" customHeight="1" x14ac:dyDescent="0.2">
      <c r="A10" s="5" t="s">
        <v>13</v>
      </c>
      <c r="B10" s="6"/>
      <c r="C10" s="28">
        <v>1680</v>
      </c>
      <c r="D10" s="6" t="s">
        <v>0</v>
      </c>
      <c r="E10" s="8">
        <v>86</v>
      </c>
      <c r="F10" s="6"/>
      <c r="G10" s="6" t="s">
        <v>1</v>
      </c>
      <c r="H10" s="133">
        <f t="shared" si="1"/>
        <v>144480</v>
      </c>
      <c r="I10" s="136"/>
    </row>
    <row r="11" spans="1:12" ht="15" customHeight="1" x14ac:dyDescent="0.2">
      <c r="A11" s="5" t="s">
        <v>14</v>
      </c>
      <c r="B11" s="6"/>
      <c r="C11" s="28">
        <v>875</v>
      </c>
      <c r="D11" s="6" t="s">
        <v>0</v>
      </c>
      <c r="E11" s="8">
        <v>62</v>
      </c>
      <c r="F11" s="6"/>
      <c r="G11" s="6" t="s">
        <v>1</v>
      </c>
      <c r="H11" s="133">
        <f t="shared" si="1"/>
        <v>54250</v>
      </c>
      <c r="I11" s="136"/>
    </row>
    <row r="12" spans="1:12" ht="15" customHeight="1" x14ac:dyDescent="0.2">
      <c r="A12" s="5" t="s">
        <v>15</v>
      </c>
      <c r="B12" s="6"/>
      <c r="C12" s="28">
        <v>425</v>
      </c>
      <c r="D12" s="6" t="s">
        <v>0</v>
      </c>
      <c r="E12" s="8">
        <v>50</v>
      </c>
      <c r="F12" s="6"/>
      <c r="G12" s="6" t="s">
        <v>1</v>
      </c>
      <c r="H12" s="133">
        <f t="shared" si="1"/>
        <v>21250</v>
      </c>
      <c r="I12" s="136"/>
    </row>
    <row r="13" spans="1:12" ht="15" customHeight="1" x14ac:dyDescent="0.2">
      <c r="A13" s="5" t="s">
        <v>16</v>
      </c>
      <c r="B13" s="6"/>
      <c r="C13" s="28">
        <v>200</v>
      </c>
      <c r="D13" s="6" t="s">
        <v>0</v>
      </c>
      <c r="E13" s="8">
        <v>8</v>
      </c>
      <c r="F13" s="6"/>
      <c r="G13" s="6" t="s">
        <v>1</v>
      </c>
      <c r="H13" s="133">
        <f t="shared" si="1"/>
        <v>1600</v>
      </c>
      <c r="I13" s="136"/>
    </row>
    <row r="14" spans="1:12" ht="15" customHeight="1" x14ac:dyDescent="0.2">
      <c r="A14" s="6" t="s">
        <v>2</v>
      </c>
      <c r="B14" s="6"/>
      <c r="C14" s="7"/>
      <c r="D14" s="6"/>
      <c r="E14" s="8"/>
      <c r="F14" s="6"/>
      <c r="G14" s="9" t="s">
        <v>1</v>
      </c>
      <c r="H14" s="10">
        <f>SUM(H5:H13)</f>
        <v>375110</v>
      </c>
      <c r="I14" s="15"/>
      <c r="J14" s="21">
        <v>375188.25</v>
      </c>
    </row>
    <row r="15" spans="1:12" ht="15" customHeight="1" x14ac:dyDescent="0.2">
      <c r="A15" s="6"/>
      <c r="B15" s="6"/>
      <c r="C15" s="7"/>
      <c r="D15" s="6"/>
      <c r="E15" s="8"/>
      <c r="F15" s="6"/>
      <c r="G15" s="6"/>
      <c r="H15" s="8"/>
      <c r="I15" s="15"/>
    </row>
    <row r="16" spans="1:12" x14ac:dyDescent="0.2">
      <c r="A16" s="11" t="s">
        <v>61</v>
      </c>
      <c r="C16" s="3"/>
    </row>
    <row r="17" spans="1:12" x14ac:dyDescent="0.2">
      <c r="A17" s="193" t="s">
        <v>62</v>
      </c>
      <c r="B17" s="193"/>
      <c r="C17" s="193"/>
      <c r="D17" s="193"/>
      <c r="E17" s="193"/>
      <c r="F17" s="193"/>
      <c r="G17" s="193"/>
      <c r="H17" s="193"/>
      <c r="I17" s="135"/>
    </row>
    <row r="18" spans="1:12" ht="15" customHeight="1" x14ac:dyDescent="0.2">
      <c r="A18" s="6" t="s">
        <v>8</v>
      </c>
      <c r="B18" s="6"/>
      <c r="C18" s="132">
        <v>10</v>
      </c>
      <c r="D18" s="6" t="s">
        <v>0</v>
      </c>
      <c r="E18" s="8">
        <v>122</v>
      </c>
      <c r="F18" s="6"/>
      <c r="G18" s="6" t="s">
        <v>1</v>
      </c>
      <c r="H18" s="133">
        <f>E18*C18</f>
        <v>1220</v>
      </c>
      <c r="I18" s="136"/>
    </row>
    <row r="19" spans="1:12" ht="15" customHeight="1" x14ac:dyDescent="0.2">
      <c r="A19" s="6" t="s">
        <v>9</v>
      </c>
      <c r="B19" s="6"/>
      <c r="C19" s="132">
        <v>50</v>
      </c>
      <c r="D19" s="6" t="s">
        <v>0</v>
      </c>
      <c r="E19" s="8">
        <v>122</v>
      </c>
      <c r="F19" s="6"/>
      <c r="G19" s="6" t="s">
        <v>1</v>
      </c>
      <c r="H19" s="133">
        <f t="shared" ref="H19:H26" si="2">E19*C19</f>
        <v>6100</v>
      </c>
      <c r="I19" s="136"/>
    </row>
    <row r="20" spans="1:12" ht="15" customHeight="1" x14ac:dyDescent="0.2">
      <c r="A20" s="6" t="s">
        <v>10</v>
      </c>
      <c r="B20" s="6"/>
      <c r="C20" s="132">
        <v>25</v>
      </c>
      <c r="D20" s="6" t="s">
        <v>0</v>
      </c>
      <c r="E20" s="8">
        <v>122</v>
      </c>
      <c r="F20" s="6"/>
      <c r="G20" s="6" t="s">
        <v>1</v>
      </c>
      <c r="H20" s="133">
        <f t="shared" si="2"/>
        <v>3050</v>
      </c>
      <c r="I20" s="136"/>
    </row>
    <row r="21" spans="1:12" ht="15" customHeight="1" x14ac:dyDescent="0.2">
      <c r="A21" s="5" t="s">
        <v>11</v>
      </c>
      <c r="B21" s="6"/>
      <c r="C21" s="132">
        <v>80</v>
      </c>
      <c r="D21" s="6" t="s">
        <v>0</v>
      </c>
      <c r="E21" s="8">
        <v>122</v>
      </c>
      <c r="F21" s="6"/>
      <c r="G21" s="6" t="s">
        <v>1</v>
      </c>
      <c r="H21" s="133">
        <f t="shared" si="2"/>
        <v>9760</v>
      </c>
      <c r="I21" s="136"/>
    </row>
    <row r="22" spans="1:12" ht="15" customHeight="1" x14ac:dyDescent="0.2">
      <c r="A22" s="5" t="s">
        <v>12</v>
      </c>
      <c r="B22" s="6"/>
      <c r="C22" s="132">
        <v>270</v>
      </c>
      <c r="D22" s="6" t="s">
        <v>0</v>
      </c>
      <c r="E22" s="8">
        <v>95</v>
      </c>
      <c r="F22" s="6"/>
      <c r="G22" s="6" t="s">
        <v>1</v>
      </c>
      <c r="H22" s="133">
        <f t="shared" si="2"/>
        <v>25650</v>
      </c>
      <c r="I22" s="136"/>
    </row>
    <row r="23" spans="1:12" ht="15" customHeight="1" x14ac:dyDescent="0.2">
      <c r="A23" s="5" t="s">
        <v>13</v>
      </c>
      <c r="B23" s="6"/>
      <c r="C23" s="132">
        <v>212</v>
      </c>
      <c r="D23" s="6" t="s">
        <v>0</v>
      </c>
      <c r="E23" s="8">
        <v>86</v>
      </c>
      <c r="F23" s="6"/>
      <c r="G23" s="6" t="s">
        <v>1</v>
      </c>
      <c r="H23" s="133">
        <f t="shared" si="2"/>
        <v>18232</v>
      </c>
      <c r="I23" s="136"/>
    </row>
    <row r="24" spans="1:12" ht="15" customHeight="1" x14ac:dyDescent="0.2">
      <c r="A24" s="5" t="s">
        <v>14</v>
      </c>
      <c r="B24" s="6"/>
      <c r="C24" s="132">
        <v>130</v>
      </c>
      <c r="D24" s="6" t="s">
        <v>0</v>
      </c>
      <c r="E24" s="8">
        <v>62</v>
      </c>
      <c r="F24" s="6"/>
      <c r="G24" s="6" t="s">
        <v>1</v>
      </c>
      <c r="H24" s="133">
        <f t="shared" si="2"/>
        <v>8060</v>
      </c>
      <c r="I24" s="136"/>
    </row>
    <row r="25" spans="1:12" ht="15" customHeight="1" x14ac:dyDescent="0.2">
      <c r="A25" s="5" t="s">
        <v>15</v>
      </c>
      <c r="B25" s="6"/>
      <c r="C25" s="132">
        <v>430</v>
      </c>
      <c r="D25" s="6" t="s">
        <v>0</v>
      </c>
      <c r="E25" s="8">
        <v>50</v>
      </c>
      <c r="F25" s="6"/>
      <c r="G25" s="6" t="s">
        <v>1</v>
      </c>
      <c r="H25" s="133">
        <f t="shared" si="2"/>
        <v>21500</v>
      </c>
      <c r="I25" s="136"/>
    </row>
    <row r="26" spans="1:12" ht="15" customHeight="1" x14ac:dyDescent="0.2">
      <c r="A26" s="5" t="s">
        <v>16</v>
      </c>
      <c r="B26" s="6"/>
      <c r="C26" s="132">
        <v>19</v>
      </c>
      <c r="D26" s="6" t="s">
        <v>0</v>
      </c>
      <c r="E26" s="8">
        <v>8</v>
      </c>
      <c r="F26" s="6"/>
      <c r="G26" s="6" t="s">
        <v>1</v>
      </c>
      <c r="H26" s="133">
        <f t="shared" si="2"/>
        <v>152</v>
      </c>
      <c r="I26" s="136"/>
    </row>
    <row r="27" spans="1:12" ht="15" customHeight="1" x14ac:dyDescent="0.2">
      <c r="A27" s="6" t="s">
        <v>2</v>
      </c>
      <c r="B27" s="6"/>
      <c r="C27" s="7"/>
      <c r="D27" s="6"/>
      <c r="E27" s="8"/>
      <c r="F27" s="6"/>
      <c r="G27" s="9" t="s">
        <v>1</v>
      </c>
      <c r="H27" s="10">
        <f>SUM(H18:H26)</f>
        <v>93724</v>
      </c>
      <c r="I27" s="15"/>
      <c r="J27" s="21">
        <v>93724</v>
      </c>
    </row>
    <row r="28" spans="1:12" ht="15" customHeight="1" x14ac:dyDescent="0.2">
      <c r="A28" s="6"/>
      <c r="B28" s="6"/>
      <c r="C28" s="7"/>
      <c r="D28" s="6"/>
      <c r="E28" s="8"/>
      <c r="F28" s="6"/>
      <c r="G28" s="14"/>
      <c r="H28" s="15"/>
      <c r="I28" s="15"/>
    </row>
    <row r="29" spans="1:12" ht="15" customHeight="1" x14ac:dyDescent="0.25">
      <c r="A29" s="1" t="s">
        <v>17</v>
      </c>
      <c r="B29" s="6"/>
      <c r="C29" s="7"/>
      <c r="D29" s="6"/>
      <c r="E29" s="8"/>
      <c r="F29" s="6"/>
      <c r="G29" s="6"/>
      <c r="H29" s="8"/>
      <c r="I29" s="15"/>
    </row>
    <row r="30" spans="1:12" ht="15" customHeight="1" x14ac:dyDescent="0.2">
      <c r="A30" s="11"/>
      <c r="B30" s="6"/>
      <c r="C30" s="7"/>
      <c r="D30" s="6"/>
      <c r="E30" s="8"/>
      <c r="F30" s="6"/>
      <c r="G30" s="6"/>
      <c r="H30" s="8"/>
      <c r="I30" s="15"/>
    </row>
    <row r="31" spans="1:12" ht="15" customHeight="1" x14ac:dyDescent="0.2">
      <c r="A31" s="11" t="s">
        <v>18</v>
      </c>
      <c r="C31" s="3"/>
    </row>
    <row r="32" spans="1:12" ht="28.5" customHeight="1" x14ac:dyDescent="0.2">
      <c r="A32" s="193" t="s">
        <v>22</v>
      </c>
      <c r="B32" s="193"/>
      <c r="C32" s="193"/>
      <c r="D32" s="193"/>
      <c r="E32" s="193"/>
      <c r="F32" s="193"/>
      <c r="G32" s="193"/>
      <c r="H32" s="193"/>
      <c r="I32" s="135"/>
      <c r="L32">
        <v>1.5</v>
      </c>
    </row>
    <row r="33" spans="1:10" ht="15" customHeight="1" x14ac:dyDescent="0.2">
      <c r="A33" s="6" t="s">
        <v>8</v>
      </c>
      <c r="B33" s="6"/>
      <c r="C33" s="28">
        <v>100</v>
      </c>
      <c r="D33" s="6" t="s">
        <v>0</v>
      </c>
      <c r="E33" s="8">
        <v>122</v>
      </c>
      <c r="F33" s="6"/>
      <c r="G33" s="6" t="s">
        <v>1</v>
      </c>
      <c r="H33" s="8">
        <f>E33*C33</f>
        <v>12200</v>
      </c>
      <c r="I33" s="15"/>
    </row>
    <row r="34" spans="1:10" ht="15" customHeight="1" x14ac:dyDescent="0.2">
      <c r="A34" s="6" t="s">
        <v>9</v>
      </c>
      <c r="B34" s="6"/>
      <c r="C34" s="28">
        <v>40</v>
      </c>
      <c r="D34" s="6" t="s">
        <v>0</v>
      </c>
      <c r="E34" s="8">
        <v>122</v>
      </c>
      <c r="F34" s="6"/>
      <c r="G34" s="6" t="s">
        <v>1</v>
      </c>
      <c r="H34" s="8">
        <f t="shared" ref="H34:H41" si="3">E34*C34</f>
        <v>4880</v>
      </c>
      <c r="I34" s="15"/>
    </row>
    <row r="35" spans="1:10" ht="15" customHeight="1" x14ac:dyDescent="0.2">
      <c r="A35" s="6" t="s">
        <v>10</v>
      </c>
      <c r="B35" s="6"/>
      <c r="C35" s="28">
        <v>90</v>
      </c>
      <c r="D35" s="6" t="s">
        <v>0</v>
      </c>
      <c r="E35" s="8">
        <v>122</v>
      </c>
      <c r="F35" s="6"/>
      <c r="G35" s="6" t="s">
        <v>1</v>
      </c>
      <c r="H35" s="8">
        <f t="shared" si="3"/>
        <v>10980</v>
      </c>
      <c r="I35" s="15"/>
    </row>
    <row r="36" spans="1:10" ht="15" customHeight="1" x14ac:dyDescent="0.2">
      <c r="A36" s="5" t="s">
        <v>11</v>
      </c>
      <c r="B36" s="6"/>
      <c r="C36" s="28">
        <v>100</v>
      </c>
      <c r="D36" s="6" t="s">
        <v>0</v>
      </c>
      <c r="E36" s="8">
        <v>122</v>
      </c>
      <c r="F36" s="6"/>
      <c r="G36" s="6" t="s">
        <v>1</v>
      </c>
      <c r="H36" s="8">
        <f t="shared" si="3"/>
        <v>12200</v>
      </c>
      <c r="I36" s="15"/>
    </row>
    <row r="37" spans="1:10" ht="15" customHeight="1" x14ac:dyDescent="0.2">
      <c r="A37" s="5" t="s">
        <v>12</v>
      </c>
      <c r="B37" s="6"/>
      <c r="C37" s="28">
        <v>220</v>
      </c>
      <c r="D37" s="6" t="s">
        <v>0</v>
      </c>
      <c r="E37" s="8">
        <v>95</v>
      </c>
      <c r="F37" s="6"/>
      <c r="G37" s="6" t="s">
        <v>1</v>
      </c>
      <c r="H37" s="8">
        <f t="shared" si="3"/>
        <v>20900</v>
      </c>
      <c r="I37" s="15"/>
    </row>
    <row r="38" spans="1:10" ht="15" customHeight="1" x14ac:dyDescent="0.2">
      <c r="A38" s="5" t="s">
        <v>13</v>
      </c>
      <c r="B38" s="6"/>
      <c r="C38" s="28">
        <v>160</v>
      </c>
      <c r="D38" s="6" t="s">
        <v>0</v>
      </c>
      <c r="E38" s="8">
        <v>86</v>
      </c>
      <c r="F38" s="6"/>
      <c r="G38" s="6" t="s">
        <v>1</v>
      </c>
      <c r="H38" s="8">
        <f t="shared" si="3"/>
        <v>13760</v>
      </c>
      <c r="I38" s="15"/>
    </row>
    <row r="39" spans="1:10" ht="15" customHeight="1" x14ac:dyDescent="0.2">
      <c r="A39" s="5" t="s">
        <v>14</v>
      </c>
      <c r="B39" s="6"/>
      <c r="C39" s="28">
        <v>240</v>
      </c>
      <c r="D39" s="6" t="s">
        <v>0</v>
      </c>
      <c r="E39" s="8">
        <v>62</v>
      </c>
      <c r="F39" s="6"/>
      <c r="G39" s="6" t="s">
        <v>1</v>
      </c>
      <c r="H39" s="8">
        <f t="shared" si="3"/>
        <v>14880</v>
      </c>
      <c r="I39" s="15"/>
    </row>
    <row r="40" spans="1:10" ht="15" customHeight="1" x14ac:dyDescent="0.2">
      <c r="A40" s="5" t="s">
        <v>15</v>
      </c>
      <c r="B40" s="6"/>
      <c r="C40" s="28">
        <v>120</v>
      </c>
      <c r="D40" s="6" t="s">
        <v>0</v>
      </c>
      <c r="E40" s="8">
        <v>50</v>
      </c>
      <c r="F40" s="6"/>
      <c r="G40" s="6" t="s">
        <v>1</v>
      </c>
      <c r="H40" s="8">
        <f t="shared" si="3"/>
        <v>6000</v>
      </c>
      <c r="I40" s="15"/>
    </row>
    <row r="41" spans="1:10" ht="15" customHeight="1" x14ac:dyDescent="0.2">
      <c r="A41" s="5" t="s">
        <v>16</v>
      </c>
      <c r="B41" s="6"/>
      <c r="C41" s="28">
        <v>300</v>
      </c>
      <c r="D41" s="6" t="s">
        <v>0</v>
      </c>
      <c r="E41" s="8">
        <v>8</v>
      </c>
      <c r="F41" s="6"/>
      <c r="G41" s="6" t="s">
        <v>1</v>
      </c>
      <c r="H41" s="8">
        <f t="shared" si="3"/>
        <v>2400</v>
      </c>
      <c r="I41" s="15"/>
    </row>
    <row r="42" spans="1:10" ht="15" customHeight="1" x14ac:dyDescent="0.2">
      <c r="A42" s="6" t="s">
        <v>2</v>
      </c>
      <c r="B42" s="6"/>
      <c r="C42" s="7"/>
      <c r="D42" s="6"/>
      <c r="E42" s="8"/>
      <c r="F42" s="6"/>
      <c r="G42" s="9" t="s">
        <v>1</v>
      </c>
      <c r="H42" s="10">
        <f>SUM(H33:H41)</f>
        <v>98200</v>
      </c>
      <c r="I42" s="15"/>
      <c r="J42" s="21">
        <v>98183.5</v>
      </c>
    </row>
    <row r="43" spans="1:10" ht="15" customHeight="1" x14ac:dyDescent="0.2">
      <c r="A43" s="6"/>
      <c r="B43" s="6"/>
      <c r="C43" s="7"/>
      <c r="D43" s="6"/>
      <c r="E43" s="8"/>
      <c r="F43" s="6"/>
      <c r="G43" s="14"/>
      <c r="H43" s="15"/>
      <c r="I43" s="15"/>
    </row>
    <row r="44" spans="1:10" ht="15" customHeight="1" x14ac:dyDescent="0.2">
      <c r="A44" s="11" t="s">
        <v>20</v>
      </c>
      <c r="C44" s="3"/>
    </row>
    <row r="45" spans="1:10" ht="28.5" customHeight="1" x14ac:dyDescent="0.2">
      <c r="A45" s="193" t="s">
        <v>19</v>
      </c>
      <c r="B45" s="193"/>
      <c r="C45" s="193"/>
      <c r="D45" s="193"/>
      <c r="E45" s="193"/>
      <c r="F45" s="193"/>
      <c r="G45" s="193"/>
      <c r="H45" s="193"/>
      <c r="I45" s="135"/>
    </row>
    <row r="46" spans="1:10" ht="15" customHeight="1" x14ac:dyDescent="0.2">
      <c r="A46" s="6" t="s">
        <v>8</v>
      </c>
      <c r="B46" s="6"/>
      <c r="C46" s="132">
        <v>10</v>
      </c>
      <c r="D46" s="6" t="s">
        <v>0</v>
      </c>
      <c r="E46" s="8">
        <v>122</v>
      </c>
      <c r="F46" s="6"/>
      <c r="G46" s="6" t="s">
        <v>1</v>
      </c>
      <c r="H46" s="8">
        <f>E46*C46</f>
        <v>1220</v>
      </c>
      <c r="I46" s="15"/>
    </row>
    <row r="47" spans="1:10" ht="15" customHeight="1" x14ac:dyDescent="0.2">
      <c r="A47" s="6" t="s">
        <v>9</v>
      </c>
      <c r="B47" s="6"/>
      <c r="C47" s="132">
        <v>20</v>
      </c>
      <c r="D47" s="6" t="s">
        <v>0</v>
      </c>
      <c r="E47" s="8">
        <v>122</v>
      </c>
      <c r="F47" s="6"/>
      <c r="G47" s="6" t="s">
        <v>1</v>
      </c>
      <c r="H47" s="8">
        <f t="shared" ref="H47:H54" si="4">E47*C47</f>
        <v>2440</v>
      </c>
      <c r="I47" s="15"/>
    </row>
    <row r="48" spans="1:10" ht="15" customHeight="1" x14ac:dyDescent="0.2">
      <c r="A48" s="6" t="s">
        <v>10</v>
      </c>
      <c r="B48" s="6"/>
      <c r="C48" s="132">
        <v>0</v>
      </c>
      <c r="D48" s="6" t="s">
        <v>0</v>
      </c>
      <c r="E48" s="8">
        <v>122</v>
      </c>
      <c r="F48" s="6"/>
      <c r="G48" s="6" t="s">
        <v>1</v>
      </c>
      <c r="H48" s="8">
        <f t="shared" si="4"/>
        <v>0</v>
      </c>
      <c r="I48" s="15"/>
    </row>
    <row r="49" spans="1:10" ht="15" customHeight="1" x14ac:dyDescent="0.2">
      <c r="A49" s="5" t="s">
        <v>11</v>
      </c>
      <c r="B49" s="6"/>
      <c r="C49" s="132">
        <v>75</v>
      </c>
      <c r="D49" s="6" t="s">
        <v>0</v>
      </c>
      <c r="E49" s="8">
        <v>122</v>
      </c>
      <c r="F49" s="6"/>
      <c r="G49" s="6" t="s">
        <v>1</v>
      </c>
      <c r="H49" s="8">
        <f t="shared" si="4"/>
        <v>9150</v>
      </c>
      <c r="I49" s="15"/>
    </row>
    <row r="50" spans="1:10" ht="15" customHeight="1" x14ac:dyDescent="0.2">
      <c r="A50" s="5" t="s">
        <v>12</v>
      </c>
      <c r="B50" s="6"/>
      <c r="C50" s="132">
        <v>172</v>
      </c>
      <c r="D50" s="6" t="s">
        <v>0</v>
      </c>
      <c r="E50" s="8">
        <v>95</v>
      </c>
      <c r="F50" s="6"/>
      <c r="G50" s="6" t="s">
        <v>1</v>
      </c>
      <c r="H50" s="8">
        <f t="shared" si="4"/>
        <v>16340</v>
      </c>
      <c r="I50" s="15"/>
    </row>
    <row r="51" spans="1:10" ht="15" customHeight="1" x14ac:dyDescent="0.2">
      <c r="A51" s="5" t="s">
        <v>13</v>
      </c>
      <c r="B51" s="6"/>
      <c r="C51" s="132">
        <v>105</v>
      </c>
      <c r="D51" s="6" t="s">
        <v>0</v>
      </c>
      <c r="E51" s="8">
        <v>86</v>
      </c>
      <c r="F51" s="6"/>
      <c r="G51" s="6" t="s">
        <v>1</v>
      </c>
      <c r="H51" s="8">
        <f t="shared" si="4"/>
        <v>9030</v>
      </c>
      <c r="I51" s="15"/>
    </row>
    <row r="52" spans="1:10" ht="15" customHeight="1" x14ac:dyDescent="0.2">
      <c r="A52" s="5" t="s">
        <v>14</v>
      </c>
      <c r="B52" s="6"/>
      <c r="C52" s="132">
        <v>62</v>
      </c>
      <c r="D52" s="6" t="s">
        <v>0</v>
      </c>
      <c r="E52" s="8">
        <v>62</v>
      </c>
      <c r="F52" s="6"/>
      <c r="G52" s="6" t="s">
        <v>1</v>
      </c>
      <c r="H52" s="8">
        <f t="shared" si="4"/>
        <v>3844</v>
      </c>
      <c r="I52" s="15"/>
    </row>
    <row r="53" spans="1:10" ht="15" customHeight="1" x14ac:dyDescent="0.2">
      <c r="A53" s="5" t="s">
        <v>15</v>
      </c>
      <c r="B53" s="6"/>
      <c r="C53" s="132">
        <v>60</v>
      </c>
      <c r="D53" s="6" t="s">
        <v>0</v>
      </c>
      <c r="E53" s="8">
        <v>50</v>
      </c>
      <c r="F53" s="6"/>
      <c r="G53" s="6" t="s">
        <v>1</v>
      </c>
      <c r="H53" s="8">
        <f t="shared" si="4"/>
        <v>3000</v>
      </c>
      <c r="I53" s="15"/>
    </row>
    <row r="54" spans="1:10" ht="15" customHeight="1" x14ac:dyDescent="0.2">
      <c r="A54" s="5" t="s">
        <v>16</v>
      </c>
      <c r="B54" s="6"/>
      <c r="C54" s="132">
        <v>52</v>
      </c>
      <c r="D54" s="6" t="s">
        <v>0</v>
      </c>
      <c r="E54" s="8">
        <v>8</v>
      </c>
      <c r="F54" s="6"/>
      <c r="G54" s="6" t="s">
        <v>1</v>
      </c>
      <c r="H54" s="8">
        <f t="shared" si="4"/>
        <v>416</v>
      </c>
      <c r="I54" s="15"/>
    </row>
    <row r="55" spans="1:10" ht="15" customHeight="1" x14ac:dyDescent="0.2">
      <c r="A55" s="6" t="s">
        <v>2</v>
      </c>
      <c r="B55" s="6"/>
      <c r="C55" s="7"/>
      <c r="D55" s="6"/>
      <c r="E55" s="8"/>
      <c r="F55" s="6"/>
      <c r="G55" s="9" t="s">
        <v>1</v>
      </c>
      <c r="H55" s="10">
        <f>SUM(H46:H54)</f>
        <v>45440</v>
      </c>
      <c r="I55" s="15"/>
      <c r="J55" s="21">
        <v>45440</v>
      </c>
    </row>
    <row r="56" spans="1:10" ht="15" customHeight="1" x14ac:dyDescent="0.2">
      <c r="A56" s="6"/>
      <c r="B56" s="6"/>
      <c r="C56" s="7"/>
      <c r="D56" s="6"/>
      <c r="E56" s="8"/>
      <c r="F56" s="6"/>
      <c r="G56" s="14"/>
      <c r="H56" s="15"/>
      <c r="I56" s="15"/>
    </row>
    <row r="57" spans="1:10" ht="15" customHeight="1" x14ac:dyDescent="0.2">
      <c r="A57" s="11" t="s">
        <v>21</v>
      </c>
      <c r="C57" s="3"/>
    </row>
    <row r="58" spans="1:10" ht="28.5" customHeight="1" x14ac:dyDescent="0.2">
      <c r="A58" s="193" t="s">
        <v>19</v>
      </c>
      <c r="B58" s="193"/>
      <c r="C58" s="193"/>
      <c r="D58" s="193"/>
      <c r="E58" s="193"/>
      <c r="F58" s="193"/>
      <c r="G58" s="193"/>
      <c r="H58" s="193"/>
      <c r="I58" s="135"/>
    </row>
    <row r="59" spans="1:10" ht="15" customHeight="1" x14ac:dyDescent="0.2">
      <c r="A59" s="6" t="s">
        <v>8</v>
      </c>
      <c r="B59" s="6"/>
      <c r="C59" s="132">
        <v>10</v>
      </c>
      <c r="D59" s="6" t="s">
        <v>0</v>
      </c>
      <c r="E59" s="8">
        <v>122</v>
      </c>
      <c r="F59" s="6"/>
      <c r="G59" s="6" t="s">
        <v>1</v>
      </c>
      <c r="H59" s="8">
        <f>E59*C59</f>
        <v>1220</v>
      </c>
      <c r="I59" s="15"/>
    </row>
    <row r="60" spans="1:10" ht="15" customHeight="1" x14ac:dyDescent="0.2">
      <c r="A60" s="6" t="s">
        <v>9</v>
      </c>
      <c r="B60" s="6"/>
      <c r="C60" s="132">
        <v>32</v>
      </c>
      <c r="D60" s="6" t="s">
        <v>0</v>
      </c>
      <c r="E60" s="8">
        <v>122</v>
      </c>
      <c r="F60" s="6"/>
      <c r="G60" s="6" t="s">
        <v>1</v>
      </c>
      <c r="H60" s="8">
        <f t="shared" ref="H60:H67" si="5">E60*C60</f>
        <v>3904</v>
      </c>
      <c r="I60" s="15"/>
    </row>
    <row r="61" spans="1:10" ht="15" customHeight="1" x14ac:dyDescent="0.2">
      <c r="A61" s="6" t="s">
        <v>10</v>
      </c>
      <c r="B61" s="6"/>
      <c r="C61" s="132">
        <v>0</v>
      </c>
      <c r="D61" s="6" t="s">
        <v>0</v>
      </c>
      <c r="E61" s="8">
        <v>122</v>
      </c>
      <c r="F61" s="6"/>
      <c r="G61" s="6" t="s">
        <v>1</v>
      </c>
      <c r="H61" s="8">
        <f t="shared" si="5"/>
        <v>0</v>
      </c>
      <c r="I61" s="15"/>
    </row>
    <row r="62" spans="1:10" ht="15" customHeight="1" x14ac:dyDescent="0.2">
      <c r="A62" s="5" t="s">
        <v>11</v>
      </c>
      <c r="B62" s="6"/>
      <c r="C62" s="132">
        <v>75</v>
      </c>
      <c r="D62" s="6" t="s">
        <v>0</v>
      </c>
      <c r="E62" s="8">
        <v>122</v>
      </c>
      <c r="F62" s="6"/>
      <c r="G62" s="6" t="s">
        <v>1</v>
      </c>
      <c r="H62" s="8">
        <f t="shared" si="5"/>
        <v>9150</v>
      </c>
      <c r="I62" s="15"/>
    </row>
    <row r="63" spans="1:10" ht="15" customHeight="1" x14ac:dyDescent="0.2">
      <c r="A63" s="5" t="s">
        <v>12</v>
      </c>
      <c r="B63" s="6"/>
      <c r="C63" s="132">
        <v>109</v>
      </c>
      <c r="D63" s="6" t="s">
        <v>0</v>
      </c>
      <c r="E63" s="8">
        <v>95</v>
      </c>
      <c r="F63" s="6"/>
      <c r="G63" s="6" t="s">
        <v>1</v>
      </c>
      <c r="H63" s="8">
        <f t="shared" si="5"/>
        <v>10355</v>
      </c>
      <c r="I63" s="15"/>
    </row>
    <row r="64" spans="1:10" ht="15" customHeight="1" x14ac:dyDescent="0.2">
      <c r="A64" s="5" t="s">
        <v>13</v>
      </c>
      <c r="B64" s="6"/>
      <c r="C64" s="132">
        <v>120</v>
      </c>
      <c r="D64" s="6" t="s">
        <v>0</v>
      </c>
      <c r="E64" s="8">
        <v>86</v>
      </c>
      <c r="F64" s="6"/>
      <c r="G64" s="6" t="s">
        <v>1</v>
      </c>
      <c r="H64" s="8">
        <f t="shared" si="5"/>
        <v>10320</v>
      </c>
      <c r="I64" s="15"/>
    </row>
    <row r="65" spans="1:10" ht="15" customHeight="1" x14ac:dyDescent="0.2">
      <c r="A65" s="5" t="s">
        <v>14</v>
      </c>
      <c r="B65" s="6"/>
      <c r="C65" s="132">
        <v>114</v>
      </c>
      <c r="D65" s="6" t="s">
        <v>0</v>
      </c>
      <c r="E65" s="8">
        <v>62</v>
      </c>
      <c r="F65" s="6"/>
      <c r="G65" s="6" t="s">
        <v>1</v>
      </c>
      <c r="H65" s="8">
        <f t="shared" si="5"/>
        <v>7068</v>
      </c>
      <c r="I65" s="15"/>
    </row>
    <row r="66" spans="1:10" ht="15" customHeight="1" x14ac:dyDescent="0.2">
      <c r="A66" s="5" t="s">
        <v>15</v>
      </c>
      <c r="B66" s="6"/>
      <c r="C66" s="132">
        <v>32</v>
      </c>
      <c r="D66" s="6" t="s">
        <v>0</v>
      </c>
      <c r="E66" s="8">
        <v>50</v>
      </c>
      <c r="F66" s="6"/>
      <c r="G66" s="6" t="s">
        <v>1</v>
      </c>
      <c r="H66" s="8">
        <f t="shared" si="5"/>
        <v>1600</v>
      </c>
      <c r="I66" s="15"/>
    </row>
    <row r="67" spans="1:10" ht="15" customHeight="1" x14ac:dyDescent="0.2">
      <c r="A67" s="5" t="s">
        <v>16</v>
      </c>
      <c r="B67" s="6"/>
      <c r="C67" s="132">
        <v>53</v>
      </c>
      <c r="D67" s="6" t="s">
        <v>0</v>
      </c>
      <c r="E67" s="8">
        <v>8</v>
      </c>
      <c r="F67" s="6"/>
      <c r="G67" s="6" t="s">
        <v>1</v>
      </c>
      <c r="H67" s="8">
        <f t="shared" si="5"/>
        <v>424</v>
      </c>
      <c r="I67" s="15"/>
    </row>
    <row r="68" spans="1:10" ht="15" customHeight="1" x14ac:dyDescent="0.2">
      <c r="A68" s="6" t="s">
        <v>2</v>
      </c>
      <c r="B68" s="6"/>
      <c r="C68" s="7"/>
      <c r="D68" s="6"/>
      <c r="E68" s="8"/>
      <c r="F68" s="6"/>
      <c r="G68" s="9" t="s">
        <v>1</v>
      </c>
      <c r="H68" s="10">
        <f>SUM(H59:H67)</f>
        <v>44041</v>
      </c>
      <c r="I68" s="15"/>
      <c r="J68" s="21">
        <v>44043</v>
      </c>
    </row>
    <row r="69" spans="1:10" ht="15" customHeight="1" x14ac:dyDescent="0.2">
      <c r="A69" s="6"/>
      <c r="B69" s="6"/>
      <c r="C69" s="7"/>
      <c r="D69" s="6"/>
      <c r="E69" s="8"/>
      <c r="F69" s="6"/>
      <c r="G69" s="14"/>
      <c r="H69" s="15"/>
      <c r="I69" s="15"/>
    </row>
    <row r="70" spans="1:10" x14ac:dyDescent="0.2">
      <c r="B70" s="6"/>
      <c r="C70" s="7"/>
      <c r="D70" s="6"/>
      <c r="E70" s="8"/>
      <c r="F70" s="6"/>
      <c r="G70" s="14"/>
      <c r="H70" s="15"/>
      <c r="I70" s="15"/>
    </row>
    <row r="72" spans="1:10" x14ac:dyDescent="0.2">
      <c r="A72" s="16" t="s">
        <v>6</v>
      </c>
      <c r="B72" s="6"/>
      <c r="C72" s="6"/>
      <c r="D72" s="6"/>
      <c r="E72" s="8"/>
      <c r="F72" s="6"/>
      <c r="G72" s="14"/>
      <c r="H72" s="15"/>
      <c r="I72" s="15"/>
    </row>
    <row r="73" spans="1:10" x14ac:dyDescent="0.2">
      <c r="A73" s="6" t="str">
        <f>A3</f>
        <v xml:space="preserve">1.1 Ergänzungen in allen TP (T/U, K, T/G) </v>
      </c>
      <c r="B73" s="6"/>
      <c r="C73" s="6"/>
      <c r="D73" s="6"/>
      <c r="E73" s="8"/>
      <c r="F73" s="6"/>
      <c r="G73" s="14" t="s">
        <v>1</v>
      </c>
      <c r="H73" s="15">
        <f>H14</f>
        <v>375110</v>
      </c>
      <c r="I73" s="15"/>
      <c r="J73" s="21">
        <f>J14</f>
        <v>375188.25</v>
      </c>
    </row>
    <row r="74" spans="1:10" x14ac:dyDescent="0.2">
      <c r="A74" s="6" t="str">
        <f>A16</f>
        <v>1.2 Projektergänzung GHGW</v>
      </c>
      <c r="B74" s="6"/>
      <c r="C74" s="6"/>
      <c r="D74" s="6"/>
      <c r="E74" s="8"/>
      <c r="F74" s="6"/>
      <c r="G74" s="14" t="s">
        <v>1</v>
      </c>
      <c r="H74" s="15">
        <f>H27</f>
        <v>93724</v>
      </c>
      <c r="I74" s="15"/>
      <c r="J74" s="21">
        <f>J27</f>
        <v>93724</v>
      </c>
    </row>
    <row r="75" spans="1:10" x14ac:dyDescent="0.2">
      <c r="A75" s="6" t="str">
        <f>A31</f>
        <v>2.1 Mehraufwendungen btr. AP SABA</v>
      </c>
      <c r="B75" s="6"/>
      <c r="C75" s="6"/>
      <c r="D75" s="6"/>
      <c r="E75" s="8"/>
      <c r="F75" s="6"/>
      <c r="G75" s="14" t="s">
        <v>1</v>
      </c>
      <c r="H75" s="15">
        <f>H42</f>
        <v>98200</v>
      </c>
      <c r="I75" s="15"/>
      <c r="J75" s="21">
        <f>J42</f>
        <v>98183.5</v>
      </c>
    </row>
    <row r="76" spans="1:10" x14ac:dyDescent="0.2">
      <c r="A76" s="6" t="str">
        <f>A44</f>
        <v>2.2 Mehraufwendungen btr. AP Bypass</v>
      </c>
      <c r="B76" s="6"/>
      <c r="C76" s="6"/>
      <c r="D76" s="6"/>
      <c r="E76" s="8"/>
      <c r="F76" s="6"/>
      <c r="G76" s="14" t="s">
        <v>1</v>
      </c>
      <c r="H76" s="15">
        <f>H55</f>
        <v>45440</v>
      </c>
      <c r="I76" s="15"/>
      <c r="J76" s="21">
        <f>J55</f>
        <v>45440</v>
      </c>
    </row>
    <row r="77" spans="1:10" x14ac:dyDescent="0.2">
      <c r="A77" s="6" t="str">
        <f>A57</f>
        <v>2.3 Erstellung des AP Installationen und Landerwerb</v>
      </c>
      <c r="B77" s="6"/>
      <c r="C77" s="6"/>
      <c r="D77" s="6"/>
      <c r="E77" s="8"/>
      <c r="F77" s="6"/>
      <c r="G77" s="9" t="s">
        <v>1</v>
      </c>
      <c r="H77" s="18">
        <f>H68</f>
        <v>44041</v>
      </c>
      <c r="I77" s="15"/>
      <c r="J77" s="130">
        <f>J68</f>
        <v>44043</v>
      </c>
    </row>
    <row r="78" spans="1:10" x14ac:dyDescent="0.2">
      <c r="A78" s="6" t="s">
        <v>65</v>
      </c>
      <c r="B78" s="6"/>
      <c r="C78" s="6"/>
      <c r="D78" s="6"/>
      <c r="E78" s="8"/>
      <c r="F78" s="6"/>
      <c r="G78" s="14" t="s">
        <v>1</v>
      </c>
      <c r="H78" s="15">
        <f>SUM(H73:H77)</f>
        <v>656515</v>
      </c>
      <c r="I78" s="15"/>
      <c r="J78" s="127">
        <f>SUM(J73:J77)</f>
        <v>656578.75</v>
      </c>
    </row>
    <row r="79" spans="1:10" x14ac:dyDescent="0.2">
      <c r="A79" s="6" t="s">
        <v>66</v>
      </c>
      <c r="B79" s="6"/>
      <c r="C79" s="6"/>
      <c r="D79" s="6"/>
      <c r="E79" s="8"/>
      <c r="F79" s="6"/>
      <c r="G79" s="14"/>
      <c r="H79" s="15"/>
      <c r="I79" s="15"/>
      <c r="J79" s="15"/>
    </row>
    <row r="80" spans="1:10" x14ac:dyDescent="0.2">
      <c r="A80" s="5" t="s">
        <v>67</v>
      </c>
      <c r="B80" s="6"/>
      <c r="C80" s="6"/>
      <c r="D80" s="6"/>
      <c r="E80" s="8"/>
      <c r="F80" s="6"/>
      <c r="G80" s="14" t="s">
        <v>1</v>
      </c>
      <c r="H80" s="15">
        <f>'B2 Vertragssituation'!B13</f>
        <v>-47642.629999999888</v>
      </c>
      <c r="I80" s="15"/>
      <c r="J80" s="128">
        <f>H80</f>
        <v>-47642.629999999888</v>
      </c>
    </row>
    <row r="81" spans="1:10" x14ac:dyDescent="0.2">
      <c r="A81" s="5" t="s">
        <v>68</v>
      </c>
      <c r="B81" s="6"/>
      <c r="C81" s="6"/>
      <c r="D81" s="6"/>
      <c r="E81" s="8"/>
      <c r="F81" s="6"/>
      <c r="G81" s="14" t="s">
        <v>1</v>
      </c>
      <c r="H81" s="15">
        <f>'B2 Vertragssituation'!I13</f>
        <v>-55751.69</v>
      </c>
      <c r="I81" s="15"/>
      <c r="J81" s="128">
        <f>H81</f>
        <v>-55751.69</v>
      </c>
    </row>
    <row r="82" spans="1:10" x14ac:dyDescent="0.2">
      <c r="A82" s="5" t="s">
        <v>69</v>
      </c>
      <c r="B82" s="6"/>
      <c r="C82" s="6"/>
      <c r="D82" s="6"/>
      <c r="E82" s="8"/>
      <c r="F82" s="6"/>
      <c r="G82" s="9" t="s">
        <v>1</v>
      </c>
      <c r="H82" s="18">
        <f>-'B2 Vertragssituation'!Q9</f>
        <v>-371784.94</v>
      </c>
      <c r="I82" s="15"/>
      <c r="J82" s="131">
        <f>H82</f>
        <v>-371784.94</v>
      </c>
    </row>
    <row r="83" spans="1:10" x14ac:dyDescent="0.2">
      <c r="A83" s="125" t="s">
        <v>38</v>
      </c>
      <c r="B83" s="6"/>
      <c r="C83" s="6"/>
      <c r="D83" s="6"/>
      <c r="E83" s="8"/>
      <c r="F83" s="6"/>
      <c r="G83" s="14" t="s">
        <v>1</v>
      </c>
      <c r="H83" s="15">
        <f>SUM(H78:H82)</f>
        <v>181335.74000000017</v>
      </c>
      <c r="I83" s="15"/>
      <c r="J83" s="127">
        <f>SUM(J78:J82)</f>
        <v>181399.49000000017</v>
      </c>
    </row>
    <row r="84" spans="1:10" x14ac:dyDescent="0.2">
      <c r="A84" s="6" t="s">
        <v>4</v>
      </c>
      <c r="D84" s="6"/>
      <c r="E84" s="17">
        <v>7.6999999999999999E-2</v>
      </c>
      <c r="F84" s="6"/>
      <c r="G84" s="9" t="s">
        <v>1</v>
      </c>
      <c r="H84" s="18">
        <f>ROUND((H83*$E84)*20,0)/20</f>
        <v>13962.85</v>
      </c>
      <c r="I84" s="15"/>
      <c r="J84" s="18">
        <f>ROUND((J83*$E84)*20,0)/20</f>
        <v>13967.75</v>
      </c>
    </row>
    <row r="85" spans="1:10" ht="13.5" thickBot="1" x14ac:dyDescent="0.25">
      <c r="A85" s="16" t="s">
        <v>5</v>
      </c>
      <c r="B85" s="16"/>
      <c r="C85" s="16"/>
      <c r="D85" s="16"/>
      <c r="E85" s="19"/>
      <c r="F85" s="16"/>
      <c r="G85" s="20" t="s">
        <v>1</v>
      </c>
      <c r="H85" s="20">
        <f>SUM(H83:H84)</f>
        <v>195298.59000000017</v>
      </c>
      <c r="I85" s="126"/>
      <c r="J85" s="20">
        <f>SUM(J83:J84)</f>
        <v>195367.24000000017</v>
      </c>
    </row>
    <row r="86" spans="1:10" ht="13.5" thickTop="1" x14ac:dyDescent="0.2">
      <c r="A86" s="4"/>
      <c r="B86" s="4"/>
      <c r="C86" s="4"/>
      <c r="D86" s="4"/>
      <c r="E86" s="4"/>
      <c r="F86" s="4"/>
      <c r="G86" s="4"/>
      <c r="H86" s="4"/>
      <c r="I86" s="138"/>
    </row>
  </sheetData>
  <mergeCells count="5">
    <mergeCell ref="A17:H17"/>
    <mergeCell ref="A58:H58"/>
    <mergeCell ref="A4:H4"/>
    <mergeCell ref="A32:H32"/>
    <mergeCell ref="A45:H45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4"/>
  <sheetViews>
    <sheetView showGridLines="0" topLeftCell="A25" zoomScale="115" zoomScaleNormal="115" workbookViewId="0">
      <selection activeCell="H52" sqref="H52"/>
    </sheetView>
  </sheetViews>
  <sheetFormatPr baseColWidth="10" defaultRowHeight="12.75" x14ac:dyDescent="0.2"/>
  <cols>
    <col min="1" max="1" width="25" style="12" customWidth="1"/>
    <col min="2" max="2" width="8" style="12" customWidth="1"/>
    <col min="3" max="3" width="7.28515625" style="2" customWidth="1"/>
    <col min="4" max="4" width="9.5703125" style="12" customWidth="1"/>
    <col min="5" max="5" width="8.42578125" style="12" customWidth="1"/>
    <col min="6" max="6" width="5.7109375" style="12" customWidth="1"/>
    <col min="7" max="7" width="5.5703125" style="12" bestFit="1" customWidth="1"/>
    <col min="8" max="8" width="11.28515625" style="12" customWidth="1"/>
    <col min="9" max="9" width="11.42578125" style="21"/>
  </cols>
  <sheetData>
    <row r="1" spans="1:9" ht="15" x14ac:dyDescent="0.25">
      <c r="A1" s="1" t="s">
        <v>7</v>
      </c>
    </row>
    <row r="2" spans="1:9" ht="15" customHeight="1" x14ac:dyDescent="0.2">
      <c r="A2" s="6"/>
      <c r="B2" s="6"/>
      <c r="C2" s="7"/>
      <c r="D2" s="6"/>
      <c r="E2" s="8"/>
      <c r="F2" s="6"/>
      <c r="G2" s="6"/>
      <c r="H2" s="8"/>
    </row>
    <row r="3" spans="1:9" x14ac:dyDescent="0.2">
      <c r="A3" s="11" t="s">
        <v>61</v>
      </c>
      <c r="C3" s="3"/>
    </row>
    <row r="4" spans="1:9" x14ac:dyDescent="0.2">
      <c r="A4" s="193" t="s">
        <v>64</v>
      </c>
      <c r="B4" s="193"/>
      <c r="C4" s="193"/>
      <c r="D4" s="193"/>
      <c r="E4" s="193"/>
      <c r="F4" s="193"/>
      <c r="G4" s="193"/>
      <c r="H4" s="193"/>
    </row>
    <row r="5" spans="1:9" ht="15" customHeight="1" x14ac:dyDescent="0.2">
      <c r="A5" s="6" t="s">
        <v>8</v>
      </c>
      <c r="B5" s="6"/>
      <c r="C5" s="132">
        <v>10</v>
      </c>
      <c r="D5" s="6" t="s">
        <v>0</v>
      </c>
      <c r="E5" s="8">
        <v>122</v>
      </c>
      <c r="F5" s="6"/>
      <c r="G5" s="6" t="s">
        <v>1</v>
      </c>
      <c r="H5" s="8">
        <f>E5*C5</f>
        <v>1220</v>
      </c>
    </row>
    <row r="6" spans="1:9" ht="15" customHeight="1" x14ac:dyDescent="0.2">
      <c r="A6" s="6" t="s">
        <v>9</v>
      </c>
      <c r="B6" s="6"/>
      <c r="C6" s="132">
        <v>50</v>
      </c>
      <c r="D6" s="6" t="s">
        <v>0</v>
      </c>
      <c r="E6" s="8">
        <v>122</v>
      </c>
      <c r="F6" s="6"/>
      <c r="G6" s="6" t="s">
        <v>1</v>
      </c>
      <c r="H6" s="8">
        <f t="shared" ref="H6:H13" si="0">E6*C6</f>
        <v>6100</v>
      </c>
    </row>
    <row r="7" spans="1:9" ht="15" customHeight="1" x14ac:dyDescent="0.2">
      <c r="A7" s="6" t="s">
        <v>10</v>
      </c>
      <c r="B7" s="6"/>
      <c r="C7" s="132">
        <v>25</v>
      </c>
      <c r="D7" s="6" t="s">
        <v>0</v>
      </c>
      <c r="E7" s="8">
        <v>122</v>
      </c>
      <c r="F7" s="6"/>
      <c r="G7" s="6" t="s">
        <v>1</v>
      </c>
      <c r="H7" s="8">
        <f t="shared" si="0"/>
        <v>3050</v>
      </c>
    </row>
    <row r="8" spans="1:9" ht="15" customHeight="1" x14ac:dyDescent="0.2">
      <c r="A8" s="5" t="s">
        <v>11</v>
      </c>
      <c r="B8" s="6"/>
      <c r="C8" s="132">
        <v>80</v>
      </c>
      <c r="D8" s="6" t="s">
        <v>0</v>
      </c>
      <c r="E8" s="8">
        <v>122</v>
      </c>
      <c r="F8" s="6"/>
      <c r="G8" s="6" t="s">
        <v>1</v>
      </c>
      <c r="H8" s="8">
        <f t="shared" si="0"/>
        <v>9760</v>
      </c>
    </row>
    <row r="9" spans="1:9" ht="15" customHeight="1" x14ac:dyDescent="0.2">
      <c r="A9" s="5" t="s">
        <v>12</v>
      </c>
      <c r="B9" s="6"/>
      <c r="C9" s="132">
        <v>270</v>
      </c>
      <c r="D9" s="6" t="s">
        <v>0</v>
      </c>
      <c r="E9" s="8">
        <v>95</v>
      </c>
      <c r="F9" s="6"/>
      <c r="G9" s="6" t="s">
        <v>1</v>
      </c>
      <c r="H9" s="8">
        <f t="shared" si="0"/>
        <v>25650</v>
      </c>
    </row>
    <row r="10" spans="1:9" ht="15" customHeight="1" x14ac:dyDescent="0.2">
      <c r="A10" s="5" t="s">
        <v>13</v>
      </c>
      <c r="B10" s="6"/>
      <c r="C10" s="132">
        <v>212</v>
      </c>
      <c r="D10" s="6" t="s">
        <v>0</v>
      </c>
      <c r="E10" s="8">
        <v>86</v>
      </c>
      <c r="F10" s="6"/>
      <c r="G10" s="6" t="s">
        <v>1</v>
      </c>
      <c r="H10" s="8">
        <f t="shared" si="0"/>
        <v>18232</v>
      </c>
    </row>
    <row r="11" spans="1:9" ht="15" customHeight="1" x14ac:dyDescent="0.2">
      <c r="A11" s="5" t="s">
        <v>14</v>
      </c>
      <c r="B11" s="6"/>
      <c r="C11" s="132">
        <v>130</v>
      </c>
      <c r="D11" s="6" t="s">
        <v>0</v>
      </c>
      <c r="E11" s="8">
        <v>62</v>
      </c>
      <c r="F11" s="6"/>
      <c r="G11" s="6" t="s">
        <v>1</v>
      </c>
      <c r="H11" s="8">
        <f t="shared" si="0"/>
        <v>8060</v>
      </c>
    </row>
    <row r="12" spans="1:9" ht="15" customHeight="1" x14ac:dyDescent="0.2">
      <c r="A12" s="5" t="s">
        <v>15</v>
      </c>
      <c r="B12" s="6"/>
      <c r="C12" s="132">
        <v>430</v>
      </c>
      <c r="D12" s="6" t="s">
        <v>0</v>
      </c>
      <c r="E12" s="8">
        <v>50</v>
      </c>
      <c r="F12" s="6"/>
      <c r="G12" s="6" t="s">
        <v>1</v>
      </c>
      <c r="H12" s="8">
        <f t="shared" si="0"/>
        <v>21500</v>
      </c>
    </row>
    <row r="13" spans="1:9" ht="15" customHeight="1" x14ac:dyDescent="0.2">
      <c r="A13" s="5" t="s">
        <v>16</v>
      </c>
      <c r="B13" s="6"/>
      <c r="C13" s="132">
        <v>19</v>
      </c>
      <c r="D13" s="6" t="s">
        <v>0</v>
      </c>
      <c r="E13" s="8">
        <v>8</v>
      </c>
      <c r="F13" s="6"/>
      <c r="G13" s="6" t="s">
        <v>1</v>
      </c>
      <c r="H13" s="8">
        <f t="shared" si="0"/>
        <v>152</v>
      </c>
    </row>
    <row r="14" spans="1:9" ht="15" customHeight="1" x14ac:dyDescent="0.2">
      <c r="A14" s="6" t="s">
        <v>2</v>
      </c>
      <c r="B14" s="6"/>
      <c r="C14" s="7"/>
      <c r="D14" s="6"/>
      <c r="E14" s="8"/>
      <c r="F14" s="6"/>
      <c r="G14" s="9" t="s">
        <v>1</v>
      </c>
      <c r="H14" s="10">
        <f>SUM(H5:H13)</f>
        <v>93724</v>
      </c>
      <c r="I14" s="21">
        <v>93724</v>
      </c>
    </row>
    <row r="15" spans="1:9" ht="15" customHeight="1" x14ac:dyDescent="0.2">
      <c r="A15" s="6"/>
      <c r="B15" s="6"/>
      <c r="C15" s="7"/>
      <c r="D15" s="6"/>
      <c r="E15" s="8"/>
      <c r="F15" s="6"/>
      <c r="G15" s="14"/>
      <c r="H15" s="15"/>
    </row>
    <row r="16" spans="1:9" ht="15" customHeight="1" x14ac:dyDescent="0.25">
      <c r="A16" s="1" t="s">
        <v>17</v>
      </c>
      <c r="B16" s="6"/>
      <c r="C16" s="7"/>
      <c r="D16" s="6"/>
      <c r="E16" s="8"/>
      <c r="F16" s="6"/>
      <c r="G16" s="6"/>
      <c r="H16" s="8"/>
    </row>
    <row r="17" spans="1:9" ht="15" customHeight="1" x14ac:dyDescent="0.2">
      <c r="A17" s="6"/>
      <c r="B17" s="6"/>
      <c r="C17" s="7"/>
      <c r="D17" s="6"/>
      <c r="E17" s="8"/>
      <c r="F17" s="6"/>
      <c r="G17" s="14"/>
      <c r="H17" s="15"/>
    </row>
    <row r="18" spans="1:9" ht="15" customHeight="1" x14ac:dyDescent="0.2">
      <c r="A18" s="11" t="s">
        <v>20</v>
      </c>
      <c r="C18" s="3"/>
    </row>
    <row r="19" spans="1:9" ht="28.5" customHeight="1" x14ac:dyDescent="0.2">
      <c r="A19" s="193" t="s">
        <v>19</v>
      </c>
      <c r="B19" s="193"/>
      <c r="C19" s="193"/>
      <c r="D19" s="193"/>
      <c r="E19" s="193"/>
      <c r="F19" s="193"/>
      <c r="G19" s="193"/>
      <c r="H19" s="193"/>
    </row>
    <row r="20" spans="1:9" ht="15" customHeight="1" x14ac:dyDescent="0.2">
      <c r="A20" s="6" t="s">
        <v>8</v>
      </c>
      <c r="B20" s="6"/>
      <c r="C20" s="132">
        <v>10</v>
      </c>
      <c r="D20" s="6" t="s">
        <v>0</v>
      </c>
      <c r="E20" s="8">
        <v>122</v>
      </c>
      <c r="F20" s="6"/>
      <c r="G20" s="6" t="s">
        <v>1</v>
      </c>
      <c r="H20" s="8">
        <f>E20*C20</f>
        <v>1220</v>
      </c>
    </row>
    <row r="21" spans="1:9" ht="15" customHeight="1" x14ac:dyDescent="0.2">
      <c r="A21" s="6" t="s">
        <v>9</v>
      </c>
      <c r="B21" s="6"/>
      <c r="C21" s="132">
        <v>20</v>
      </c>
      <c r="D21" s="6" t="s">
        <v>0</v>
      </c>
      <c r="E21" s="8">
        <v>122</v>
      </c>
      <c r="F21" s="6"/>
      <c r="G21" s="6" t="s">
        <v>1</v>
      </c>
      <c r="H21" s="8">
        <f t="shared" ref="H21:H28" si="1">E21*C21</f>
        <v>2440</v>
      </c>
    </row>
    <row r="22" spans="1:9" ht="15" customHeight="1" x14ac:dyDescent="0.2">
      <c r="A22" s="6" t="s">
        <v>10</v>
      </c>
      <c r="B22" s="6"/>
      <c r="C22" s="132">
        <v>0</v>
      </c>
      <c r="D22" s="6" t="s">
        <v>0</v>
      </c>
      <c r="E22" s="8">
        <v>122</v>
      </c>
      <c r="F22" s="6"/>
      <c r="G22" s="6" t="s">
        <v>1</v>
      </c>
      <c r="H22" s="8">
        <f t="shared" si="1"/>
        <v>0</v>
      </c>
    </row>
    <row r="23" spans="1:9" ht="15" customHeight="1" x14ac:dyDescent="0.2">
      <c r="A23" s="5" t="s">
        <v>11</v>
      </c>
      <c r="B23" s="6"/>
      <c r="C23" s="132">
        <v>75</v>
      </c>
      <c r="D23" s="6" t="s">
        <v>0</v>
      </c>
      <c r="E23" s="8">
        <v>122</v>
      </c>
      <c r="F23" s="6"/>
      <c r="G23" s="6" t="s">
        <v>1</v>
      </c>
      <c r="H23" s="8">
        <f t="shared" si="1"/>
        <v>9150</v>
      </c>
    </row>
    <row r="24" spans="1:9" ht="15" customHeight="1" x14ac:dyDescent="0.2">
      <c r="A24" s="5" t="s">
        <v>12</v>
      </c>
      <c r="B24" s="6"/>
      <c r="C24" s="132">
        <v>172</v>
      </c>
      <c r="D24" s="6" t="s">
        <v>0</v>
      </c>
      <c r="E24" s="8">
        <v>95</v>
      </c>
      <c r="F24" s="6"/>
      <c r="G24" s="6" t="s">
        <v>1</v>
      </c>
      <c r="H24" s="8">
        <f t="shared" si="1"/>
        <v>16340</v>
      </c>
    </row>
    <row r="25" spans="1:9" ht="15" customHeight="1" x14ac:dyDescent="0.2">
      <c r="A25" s="5" t="s">
        <v>13</v>
      </c>
      <c r="B25" s="6"/>
      <c r="C25" s="132">
        <v>105</v>
      </c>
      <c r="D25" s="6" t="s">
        <v>0</v>
      </c>
      <c r="E25" s="8">
        <v>86</v>
      </c>
      <c r="F25" s="6"/>
      <c r="G25" s="6" t="s">
        <v>1</v>
      </c>
      <c r="H25" s="8">
        <f t="shared" si="1"/>
        <v>9030</v>
      </c>
    </row>
    <row r="26" spans="1:9" ht="15" customHeight="1" x14ac:dyDescent="0.2">
      <c r="A26" s="5" t="s">
        <v>14</v>
      </c>
      <c r="B26" s="6"/>
      <c r="C26" s="132">
        <v>62</v>
      </c>
      <c r="D26" s="6" t="s">
        <v>0</v>
      </c>
      <c r="E26" s="8">
        <v>62</v>
      </c>
      <c r="F26" s="6"/>
      <c r="G26" s="6" t="s">
        <v>1</v>
      </c>
      <c r="H26" s="8">
        <f t="shared" si="1"/>
        <v>3844</v>
      </c>
    </row>
    <row r="27" spans="1:9" ht="15" customHeight="1" x14ac:dyDescent="0.2">
      <c r="A27" s="5" t="s">
        <v>15</v>
      </c>
      <c r="B27" s="6"/>
      <c r="C27" s="132">
        <v>60</v>
      </c>
      <c r="D27" s="6" t="s">
        <v>0</v>
      </c>
      <c r="E27" s="8">
        <v>50</v>
      </c>
      <c r="F27" s="6"/>
      <c r="G27" s="6" t="s">
        <v>1</v>
      </c>
      <c r="H27" s="8">
        <f t="shared" si="1"/>
        <v>3000</v>
      </c>
    </row>
    <row r="28" spans="1:9" ht="15" customHeight="1" x14ac:dyDescent="0.2">
      <c r="A28" s="5" t="s">
        <v>16</v>
      </c>
      <c r="B28" s="6"/>
      <c r="C28" s="132">
        <v>52</v>
      </c>
      <c r="D28" s="6" t="s">
        <v>0</v>
      </c>
      <c r="E28" s="8">
        <v>8</v>
      </c>
      <c r="F28" s="6"/>
      <c r="G28" s="6" t="s">
        <v>1</v>
      </c>
      <c r="H28" s="8">
        <f t="shared" si="1"/>
        <v>416</v>
      </c>
    </row>
    <row r="29" spans="1:9" ht="15" customHeight="1" x14ac:dyDescent="0.2">
      <c r="A29" s="6" t="s">
        <v>2</v>
      </c>
      <c r="B29" s="6"/>
      <c r="C29" s="7"/>
      <c r="D29" s="6"/>
      <c r="E29" s="8"/>
      <c r="F29" s="6"/>
      <c r="G29" s="9" t="s">
        <v>1</v>
      </c>
      <c r="H29" s="10">
        <f>SUM(H20:H28)</f>
        <v>45440</v>
      </c>
      <c r="I29" s="21">
        <v>45440</v>
      </c>
    </row>
    <row r="30" spans="1:9" ht="15" customHeight="1" x14ac:dyDescent="0.2">
      <c r="A30" s="6"/>
      <c r="B30" s="6"/>
      <c r="C30" s="7"/>
      <c r="D30" s="6"/>
      <c r="E30" s="8"/>
      <c r="F30" s="6"/>
      <c r="G30" s="14"/>
      <c r="H30" s="15"/>
    </row>
    <row r="31" spans="1:9" ht="15" customHeight="1" x14ac:dyDescent="0.2">
      <c r="A31" s="11" t="s">
        <v>21</v>
      </c>
      <c r="C31" s="3"/>
    </row>
    <row r="32" spans="1:9" ht="28.5" customHeight="1" x14ac:dyDescent="0.2">
      <c r="A32" s="193" t="s">
        <v>19</v>
      </c>
      <c r="B32" s="193"/>
      <c r="C32" s="193"/>
      <c r="D32" s="193"/>
      <c r="E32" s="193"/>
      <c r="F32" s="193"/>
      <c r="G32" s="193"/>
      <c r="H32" s="193"/>
    </row>
    <row r="33" spans="1:9" ht="15" customHeight="1" x14ac:dyDescent="0.2">
      <c r="A33" s="6" t="s">
        <v>8</v>
      </c>
      <c r="B33" s="6"/>
      <c r="C33" s="132">
        <v>10</v>
      </c>
      <c r="D33" s="6" t="s">
        <v>0</v>
      </c>
      <c r="E33" s="8">
        <v>122</v>
      </c>
      <c r="F33" s="6"/>
      <c r="G33" s="6" t="s">
        <v>1</v>
      </c>
      <c r="H33" s="8">
        <f>E33*C33</f>
        <v>1220</v>
      </c>
    </row>
    <row r="34" spans="1:9" ht="15" customHeight="1" x14ac:dyDescent="0.2">
      <c r="A34" s="6" t="s">
        <v>9</v>
      </c>
      <c r="B34" s="6"/>
      <c r="C34" s="132">
        <v>32</v>
      </c>
      <c r="D34" s="6" t="s">
        <v>0</v>
      </c>
      <c r="E34" s="8">
        <v>122</v>
      </c>
      <c r="F34" s="6"/>
      <c r="G34" s="6" t="s">
        <v>1</v>
      </c>
      <c r="H34" s="8">
        <f t="shared" ref="H34:H41" si="2">E34*C34</f>
        <v>3904</v>
      </c>
    </row>
    <row r="35" spans="1:9" ht="15" customHeight="1" x14ac:dyDescent="0.2">
      <c r="A35" s="6" t="s">
        <v>10</v>
      </c>
      <c r="B35" s="6"/>
      <c r="C35" s="132">
        <v>0</v>
      </c>
      <c r="D35" s="6" t="s">
        <v>0</v>
      </c>
      <c r="E35" s="8">
        <v>122</v>
      </c>
      <c r="F35" s="6"/>
      <c r="G35" s="6" t="s">
        <v>1</v>
      </c>
      <c r="H35" s="8">
        <f t="shared" si="2"/>
        <v>0</v>
      </c>
    </row>
    <row r="36" spans="1:9" ht="15" customHeight="1" x14ac:dyDescent="0.2">
      <c r="A36" s="5" t="s">
        <v>11</v>
      </c>
      <c r="B36" s="6"/>
      <c r="C36" s="132">
        <v>75</v>
      </c>
      <c r="D36" s="6" t="s">
        <v>0</v>
      </c>
      <c r="E36" s="8">
        <v>122</v>
      </c>
      <c r="F36" s="6"/>
      <c r="G36" s="6" t="s">
        <v>1</v>
      </c>
      <c r="H36" s="8">
        <f t="shared" si="2"/>
        <v>9150</v>
      </c>
    </row>
    <row r="37" spans="1:9" ht="15" customHeight="1" x14ac:dyDescent="0.2">
      <c r="A37" s="5" t="s">
        <v>12</v>
      </c>
      <c r="B37" s="6"/>
      <c r="C37" s="132">
        <v>109</v>
      </c>
      <c r="D37" s="6" t="s">
        <v>0</v>
      </c>
      <c r="E37" s="8">
        <v>95</v>
      </c>
      <c r="F37" s="6"/>
      <c r="G37" s="6" t="s">
        <v>1</v>
      </c>
      <c r="H37" s="8">
        <f t="shared" si="2"/>
        <v>10355</v>
      </c>
    </row>
    <row r="38" spans="1:9" ht="15" customHeight="1" x14ac:dyDescent="0.2">
      <c r="A38" s="5" t="s">
        <v>13</v>
      </c>
      <c r="B38" s="6"/>
      <c r="C38" s="132">
        <v>120</v>
      </c>
      <c r="D38" s="6" t="s">
        <v>0</v>
      </c>
      <c r="E38" s="8">
        <v>86</v>
      </c>
      <c r="F38" s="6"/>
      <c r="G38" s="6" t="s">
        <v>1</v>
      </c>
      <c r="H38" s="8">
        <f t="shared" si="2"/>
        <v>10320</v>
      </c>
    </row>
    <row r="39" spans="1:9" ht="15" customHeight="1" x14ac:dyDescent="0.2">
      <c r="A39" s="5" t="s">
        <v>14</v>
      </c>
      <c r="B39" s="6"/>
      <c r="C39" s="132">
        <v>114</v>
      </c>
      <c r="D39" s="6" t="s">
        <v>0</v>
      </c>
      <c r="E39" s="8">
        <v>62</v>
      </c>
      <c r="F39" s="6"/>
      <c r="G39" s="6" t="s">
        <v>1</v>
      </c>
      <c r="H39" s="8">
        <f t="shared" si="2"/>
        <v>7068</v>
      </c>
    </row>
    <row r="40" spans="1:9" ht="15" customHeight="1" x14ac:dyDescent="0.2">
      <c r="A40" s="5" t="s">
        <v>15</v>
      </c>
      <c r="B40" s="6"/>
      <c r="C40" s="132">
        <v>32</v>
      </c>
      <c r="D40" s="6" t="s">
        <v>0</v>
      </c>
      <c r="E40" s="8">
        <v>50</v>
      </c>
      <c r="F40" s="6"/>
      <c r="G40" s="6" t="s">
        <v>1</v>
      </c>
      <c r="H40" s="8">
        <f t="shared" si="2"/>
        <v>1600</v>
      </c>
    </row>
    <row r="41" spans="1:9" ht="15" customHeight="1" x14ac:dyDescent="0.2">
      <c r="A41" s="5" t="s">
        <v>16</v>
      </c>
      <c r="B41" s="6"/>
      <c r="C41" s="132">
        <v>53</v>
      </c>
      <c r="D41" s="6" t="s">
        <v>0</v>
      </c>
      <c r="E41" s="8">
        <v>8</v>
      </c>
      <c r="F41" s="6"/>
      <c r="G41" s="6" t="s">
        <v>1</v>
      </c>
      <c r="H41" s="8">
        <f t="shared" si="2"/>
        <v>424</v>
      </c>
    </row>
    <row r="42" spans="1:9" ht="15" customHeight="1" x14ac:dyDescent="0.2">
      <c r="A42" s="6" t="s">
        <v>2</v>
      </c>
      <c r="B42" s="6"/>
      <c r="C42" s="7"/>
      <c r="D42" s="6"/>
      <c r="E42" s="8"/>
      <c r="F42" s="6"/>
      <c r="G42" s="9" t="s">
        <v>1</v>
      </c>
      <c r="H42" s="10">
        <f>SUM(H33:H41)</f>
        <v>44041</v>
      </c>
      <c r="I42" s="21">
        <v>44043</v>
      </c>
    </row>
    <row r="43" spans="1:9" ht="15" customHeight="1" x14ac:dyDescent="0.2">
      <c r="A43" s="6"/>
      <c r="B43" s="6"/>
      <c r="C43" s="7"/>
      <c r="D43" s="6"/>
      <c r="E43" s="8"/>
      <c r="F43" s="6"/>
      <c r="G43" s="14"/>
      <c r="H43" s="15"/>
    </row>
    <row r="44" spans="1:9" x14ac:dyDescent="0.2">
      <c r="B44" s="6"/>
      <c r="C44" s="7"/>
      <c r="D44" s="6"/>
      <c r="E44" s="8"/>
      <c r="F44" s="6"/>
      <c r="G44" s="14"/>
      <c r="H44" s="15"/>
    </row>
    <row r="46" spans="1:9" x14ac:dyDescent="0.2">
      <c r="A46" s="16" t="s">
        <v>6</v>
      </c>
      <c r="B46" s="6"/>
      <c r="C46" s="6"/>
      <c r="D46" s="6"/>
      <c r="E46" s="8"/>
      <c r="F46" s="6"/>
      <c r="G46" s="14"/>
      <c r="H46" s="15"/>
    </row>
    <row r="47" spans="1:9" x14ac:dyDescent="0.2">
      <c r="A47" s="6" t="str">
        <f>A3</f>
        <v>1.2 Projektergänzung GHGW</v>
      </c>
      <c r="B47" s="6"/>
      <c r="C47" s="6"/>
      <c r="D47" s="6"/>
      <c r="E47" s="8"/>
      <c r="F47" s="6"/>
      <c r="G47" s="14" t="s">
        <v>1</v>
      </c>
      <c r="H47" s="15">
        <f>H14</f>
        <v>93724</v>
      </c>
    </row>
    <row r="48" spans="1:9" x14ac:dyDescent="0.2">
      <c r="A48" s="6" t="str">
        <f>A18</f>
        <v>2.2 Mehraufwendungen btr. AP Bypass</v>
      </c>
      <c r="B48" s="6"/>
      <c r="C48" s="6"/>
      <c r="D48" s="6"/>
      <c r="E48" s="8"/>
      <c r="F48" s="6"/>
      <c r="G48" s="14" t="s">
        <v>1</v>
      </c>
      <c r="H48" s="15">
        <f>H29</f>
        <v>45440</v>
      </c>
    </row>
    <row r="49" spans="1:16" x14ac:dyDescent="0.2">
      <c r="A49" s="6" t="str">
        <f>A31</f>
        <v>2.3 Erstellung des AP Installationen und Landerwerb</v>
      </c>
      <c r="B49" s="6"/>
      <c r="C49" s="6"/>
      <c r="D49" s="6"/>
      <c r="E49" s="8"/>
      <c r="F49" s="6"/>
      <c r="G49" s="14" t="s">
        <v>1</v>
      </c>
      <c r="H49" s="15">
        <f>H42</f>
        <v>44041</v>
      </c>
    </row>
    <row r="50" spans="1:16" s="21" customFormat="1" x14ac:dyDescent="0.2">
      <c r="A50" s="6" t="s">
        <v>2</v>
      </c>
      <c r="B50" s="6"/>
      <c r="C50" s="6"/>
      <c r="D50" s="6"/>
      <c r="E50" s="8"/>
      <c r="F50" s="6"/>
      <c r="G50" s="9" t="s">
        <v>1</v>
      </c>
      <c r="H50" s="18">
        <f>SUM(H47:H49)</f>
        <v>183205</v>
      </c>
      <c r="J50"/>
      <c r="K50"/>
      <c r="L50"/>
      <c r="M50"/>
      <c r="N50"/>
      <c r="O50"/>
      <c r="P50"/>
    </row>
    <row r="51" spans="1:16" s="21" customFormat="1" x14ac:dyDescent="0.2">
      <c r="A51" s="6" t="s">
        <v>3</v>
      </c>
      <c r="B51" s="6"/>
      <c r="C51" s="2"/>
      <c r="D51" s="6"/>
      <c r="E51" s="6"/>
      <c r="F51" s="6"/>
      <c r="G51" s="6" t="s">
        <v>1</v>
      </c>
      <c r="H51" s="8">
        <f>SUM(H50:H50)</f>
        <v>183205</v>
      </c>
      <c r="J51"/>
      <c r="K51"/>
      <c r="L51"/>
      <c r="M51"/>
      <c r="N51"/>
      <c r="O51"/>
      <c r="P51"/>
    </row>
    <row r="52" spans="1:16" s="21" customFormat="1" x14ac:dyDescent="0.2">
      <c r="A52" s="6" t="s">
        <v>4</v>
      </c>
      <c r="B52" s="12"/>
      <c r="C52" s="2"/>
      <c r="D52" s="6"/>
      <c r="E52" s="17">
        <v>7.6999999999999999E-2</v>
      </c>
      <c r="F52" s="6"/>
      <c r="G52" s="9" t="s">
        <v>1</v>
      </c>
      <c r="H52" s="18">
        <f>ROUND((H51*E52)*20,0)/20</f>
        <v>14106.8</v>
      </c>
      <c r="J52"/>
      <c r="K52"/>
      <c r="L52"/>
      <c r="M52"/>
      <c r="N52"/>
      <c r="O52"/>
      <c r="P52"/>
    </row>
    <row r="53" spans="1:16" s="21" customFormat="1" ht="13.5" thickBot="1" x14ac:dyDescent="0.25">
      <c r="A53" s="16" t="s">
        <v>5</v>
      </c>
      <c r="B53" s="16"/>
      <c r="C53" s="16"/>
      <c r="D53" s="16"/>
      <c r="E53" s="19"/>
      <c r="F53" s="16"/>
      <c r="G53" s="20" t="s">
        <v>1</v>
      </c>
      <c r="H53" s="20">
        <f>SUM(H51:H52)</f>
        <v>197311.8</v>
      </c>
      <c r="J53"/>
      <c r="K53"/>
      <c r="L53"/>
      <c r="M53"/>
      <c r="N53"/>
      <c r="O53"/>
      <c r="P53"/>
    </row>
    <row r="54" spans="1:16" s="21" customFormat="1" ht="13.5" thickTop="1" x14ac:dyDescent="0.2">
      <c r="A54" s="4"/>
      <c r="B54" s="4"/>
      <c r="C54" s="4"/>
      <c r="D54" s="4"/>
      <c r="E54" s="4"/>
      <c r="F54" s="4"/>
      <c r="G54" s="4"/>
      <c r="H54" s="4"/>
      <c r="J54"/>
      <c r="K54"/>
      <c r="L54"/>
      <c r="M54"/>
      <c r="N54"/>
      <c r="O54"/>
      <c r="P54"/>
    </row>
  </sheetData>
  <mergeCells count="3">
    <mergeCell ref="A4:H4"/>
    <mergeCell ref="A19:H19"/>
    <mergeCell ref="A32:H32"/>
  </mergeCells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2"/>
  <sheetViews>
    <sheetView tabSelected="1" zoomScaleNormal="100" zoomScaleSheetLayoutView="100" workbookViewId="0">
      <selection activeCell="B9" sqref="B9:E10"/>
    </sheetView>
  </sheetViews>
  <sheetFormatPr baseColWidth="10" defaultRowHeight="14.25" x14ac:dyDescent="0.2"/>
  <cols>
    <col min="1" max="1" width="38.7109375" bestFit="1" customWidth="1"/>
    <col min="2" max="2" width="11.85546875" customWidth="1"/>
    <col min="3" max="5" width="11.28515625" customWidth="1"/>
    <col min="6" max="7" width="11.42578125" customWidth="1"/>
    <col min="8" max="9" width="11.140625" customWidth="1"/>
    <col min="10" max="10" width="13.140625" bestFit="1" customWidth="1"/>
    <col min="11" max="11" width="10.42578125" bestFit="1" customWidth="1"/>
    <col min="12" max="12" width="11.85546875" bestFit="1" customWidth="1"/>
    <col min="13" max="13" width="1.7109375" customWidth="1"/>
    <col min="14" max="14" width="11.5703125" customWidth="1"/>
    <col min="15" max="15" width="11" customWidth="1"/>
    <col min="16" max="16" width="11.42578125" bestFit="1" customWidth="1"/>
    <col min="17" max="17" width="13.28515625" customWidth="1"/>
    <col min="18" max="18" width="13.85546875" style="32" customWidth="1"/>
    <col min="19" max="19" width="13.28515625" style="32" customWidth="1"/>
    <col min="20" max="20" width="19.5703125" style="32" customWidth="1"/>
    <col min="21" max="21" width="12.7109375" customWidth="1"/>
    <col min="22" max="22" width="12.42578125" style="26" customWidth="1"/>
  </cols>
  <sheetData>
    <row r="1" spans="1:23" x14ac:dyDescent="0.2">
      <c r="A1" s="124" t="s">
        <v>74</v>
      </c>
    </row>
    <row r="2" spans="1:23" x14ac:dyDescent="0.2">
      <c r="A2" s="129" t="s">
        <v>70</v>
      </c>
    </row>
    <row r="3" spans="1:23" x14ac:dyDescent="0.2">
      <c r="A3" s="129"/>
    </row>
    <row r="4" spans="1:23" ht="14.25" customHeight="1" x14ac:dyDescent="0.2">
      <c r="A4" s="194" t="s">
        <v>75</v>
      </c>
      <c r="B4" s="195"/>
      <c r="C4" s="195"/>
      <c r="D4" s="195"/>
      <c r="E4" s="195"/>
      <c r="F4" s="195"/>
      <c r="G4" s="195"/>
      <c r="H4" s="195"/>
      <c r="I4" s="195"/>
      <c r="J4" s="195"/>
      <c r="K4" s="195"/>
      <c r="L4" s="196"/>
      <c r="N4" s="197" t="s">
        <v>76</v>
      </c>
      <c r="O4" s="198"/>
      <c r="P4" s="198"/>
      <c r="Q4" s="198"/>
      <c r="R4" s="198"/>
      <c r="S4" s="198"/>
      <c r="T4" s="198"/>
      <c r="U4" s="198"/>
      <c r="V4" s="199"/>
    </row>
    <row r="5" spans="1:23" ht="15" thickBot="1" x14ac:dyDescent="0.25">
      <c r="A5" s="142"/>
      <c r="B5" s="143"/>
      <c r="C5" s="143"/>
      <c r="D5" s="143"/>
      <c r="E5" s="143"/>
      <c r="F5" s="143"/>
      <c r="G5" s="143"/>
      <c r="H5" s="143"/>
      <c r="I5" s="143"/>
      <c r="J5" s="143"/>
      <c r="K5" s="143"/>
      <c r="L5" s="144"/>
      <c r="N5" s="142"/>
      <c r="O5" s="143"/>
      <c r="P5" s="143"/>
      <c r="Q5" s="143"/>
      <c r="R5" s="164"/>
      <c r="S5" s="164"/>
      <c r="T5" s="164"/>
      <c r="U5" s="143"/>
      <c r="V5" s="165"/>
    </row>
    <row r="6" spans="1:23" ht="38.25" customHeight="1" x14ac:dyDescent="0.2">
      <c r="A6" s="145"/>
      <c r="B6" s="81" t="s">
        <v>45</v>
      </c>
      <c r="C6" s="216" t="s">
        <v>51</v>
      </c>
      <c r="D6" s="217"/>
      <c r="E6" s="218"/>
      <c r="F6" s="219" t="s">
        <v>23</v>
      </c>
      <c r="G6" s="220"/>
      <c r="H6" s="90" t="s">
        <v>24</v>
      </c>
      <c r="I6" s="90" t="s">
        <v>25</v>
      </c>
      <c r="J6" s="96" t="s">
        <v>53</v>
      </c>
      <c r="K6" s="97" t="s">
        <v>54</v>
      </c>
      <c r="L6" s="146" t="s">
        <v>55</v>
      </c>
      <c r="N6" s="204" t="s">
        <v>58</v>
      </c>
      <c r="O6" s="205"/>
      <c r="P6" s="205"/>
      <c r="Q6" s="206"/>
      <c r="R6" s="221" t="s">
        <v>44</v>
      </c>
      <c r="S6" s="222"/>
      <c r="T6" s="183" t="s">
        <v>77</v>
      </c>
      <c r="U6" s="200" t="s">
        <v>48</v>
      </c>
      <c r="V6" s="201"/>
    </row>
    <row r="7" spans="1:23" ht="42.75" customHeight="1" x14ac:dyDescent="0.2">
      <c r="A7" s="147"/>
      <c r="B7" s="82"/>
      <c r="C7" s="210"/>
      <c r="D7" s="211"/>
      <c r="E7" s="212"/>
      <c r="F7" s="79"/>
      <c r="G7" s="80"/>
      <c r="H7" s="68"/>
      <c r="I7" s="68"/>
      <c r="J7" s="68"/>
      <c r="K7" s="74"/>
      <c r="L7" s="148"/>
      <c r="M7" s="27"/>
      <c r="N7" s="107" t="s">
        <v>41</v>
      </c>
      <c r="O7" s="108" t="s">
        <v>40</v>
      </c>
      <c r="P7" s="109" t="s">
        <v>32</v>
      </c>
      <c r="Q7" s="110" t="s">
        <v>31</v>
      </c>
      <c r="R7" s="102" t="s">
        <v>47</v>
      </c>
      <c r="S7" s="178" t="s">
        <v>73</v>
      </c>
      <c r="T7" s="184"/>
      <c r="U7" s="91" t="s">
        <v>42</v>
      </c>
      <c r="V7" s="166" t="s">
        <v>43</v>
      </c>
    </row>
    <row r="8" spans="1:23" x14ac:dyDescent="0.2">
      <c r="A8" s="149"/>
      <c r="B8" s="83"/>
      <c r="C8" s="86">
        <v>1</v>
      </c>
      <c r="D8" s="45">
        <v>2</v>
      </c>
      <c r="E8" s="47">
        <v>3</v>
      </c>
      <c r="F8" s="60" t="s">
        <v>27</v>
      </c>
      <c r="G8" s="61" t="s">
        <v>28</v>
      </c>
      <c r="H8" s="69"/>
      <c r="I8" s="69"/>
      <c r="J8" s="69"/>
      <c r="K8" s="75"/>
      <c r="L8" s="150"/>
      <c r="N8" s="111"/>
      <c r="O8" s="44"/>
      <c r="P8" s="42"/>
      <c r="Q8" s="112"/>
      <c r="R8" s="103"/>
      <c r="S8" s="179"/>
      <c r="T8" s="185"/>
      <c r="U8" s="98"/>
      <c r="V8" s="167"/>
    </row>
    <row r="9" spans="1:23" ht="14.25" customHeight="1" x14ac:dyDescent="0.2">
      <c r="A9" s="151" t="s">
        <v>26</v>
      </c>
      <c r="B9" s="84">
        <v>1030475</v>
      </c>
      <c r="C9" s="87">
        <v>150933</v>
      </c>
      <c r="D9" s="48">
        <v>69900</v>
      </c>
      <c r="E9" s="49">
        <v>162587.75</v>
      </c>
      <c r="F9" s="62">
        <v>1129675</v>
      </c>
      <c r="G9" s="63"/>
      <c r="H9" s="70">
        <v>92075</v>
      </c>
      <c r="I9" s="70">
        <v>136575</v>
      </c>
      <c r="J9" s="70">
        <v>688725</v>
      </c>
      <c r="K9" s="76"/>
      <c r="L9" s="152"/>
      <c r="M9" s="25"/>
      <c r="N9" s="113">
        <f>B9</f>
        <v>1030475</v>
      </c>
      <c r="O9" s="114">
        <f>SUM(C9:E9)</f>
        <v>383420.75</v>
      </c>
      <c r="P9" s="115">
        <f>F9+H9+I9+J9</f>
        <v>2047050</v>
      </c>
      <c r="Q9" s="116">
        <v>371784.94</v>
      </c>
      <c r="R9" s="104"/>
      <c r="S9" s="180"/>
      <c r="T9" s="184"/>
      <c r="U9" s="99"/>
      <c r="V9" s="168"/>
      <c r="W9" s="46"/>
    </row>
    <row r="10" spans="1:23" ht="14.25" customHeight="1" x14ac:dyDescent="0.2">
      <c r="A10" s="151" t="s">
        <v>34</v>
      </c>
      <c r="B10" s="84">
        <v>10171.879999999999</v>
      </c>
      <c r="C10" s="88"/>
      <c r="D10" s="50"/>
      <c r="E10" s="51"/>
      <c r="F10" s="62">
        <v>4068.75</v>
      </c>
      <c r="G10" s="63"/>
      <c r="H10" s="70"/>
      <c r="I10" s="70">
        <v>3729.69</v>
      </c>
      <c r="J10" s="70">
        <v>2712.5</v>
      </c>
      <c r="K10" s="76"/>
      <c r="L10" s="152"/>
      <c r="M10" s="25"/>
      <c r="N10" s="113">
        <f>B10</f>
        <v>10171.879999999999</v>
      </c>
      <c r="O10" s="117"/>
      <c r="P10" s="115">
        <f>SUM(F10:J10)</f>
        <v>10510.94</v>
      </c>
      <c r="Q10" s="118"/>
      <c r="R10" s="105"/>
      <c r="S10" s="181"/>
      <c r="T10" s="186"/>
      <c r="U10" s="99"/>
      <c r="V10" s="168"/>
      <c r="W10" s="46"/>
    </row>
    <row r="11" spans="1:23" s="32" customFormat="1" ht="12.75" customHeight="1" x14ac:dyDescent="0.2">
      <c r="A11" s="153" t="s">
        <v>30</v>
      </c>
      <c r="B11" s="85"/>
      <c r="C11" s="52"/>
      <c r="D11" s="30"/>
      <c r="E11" s="53"/>
      <c r="F11" s="64"/>
      <c r="G11" s="65">
        <v>152000</v>
      </c>
      <c r="H11" s="71"/>
      <c r="I11" s="71"/>
      <c r="J11" s="71"/>
      <c r="K11" s="77">
        <v>44925</v>
      </c>
      <c r="L11" s="154">
        <v>35085</v>
      </c>
      <c r="M11" s="31"/>
      <c r="N11" s="123"/>
      <c r="O11" s="121"/>
      <c r="P11" s="121"/>
      <c r="Q11" s="122"/>
      <c r="R11" s="106"/>
      <c r="S11" s="182"/>
      <c r="T11" s="186"/>
      <c r="U11" s="100">
        <f>SUM(F11:L11)</f>
        <v>232010</v>
      </c>
      <c r="V11" s="169"/>
      <c r="W11" s="46"/>
    </row>
    <row r="12" spans="1:23" s="32" customFormat="1" ht="14.25" customHeight="1" thickBot="1" x14ac:dyDescent="0.3">
      <c r="A12" s="223" t="s">
        <v>56</v>
      </c>
      <c r="B12" s="224">
        <v>1376425</v>
      </c>
      <c r="C12" s="89"/>
      <c r="D12" s="33"/>
      <c r="E12" s="54"/>
      <c r="F12" s="225">
        <v>1508932</v>
      </c>
      <c r="G12" s="226">
        <v>93724</v>
      </c>
      <c r="H12" s="227">
        <v>0</v>
      </c>
      <c r="I12" s="227">
        <v>84553</v>
      </c>
      <c r="J12" s="227">
        <v>789621</v>
      </c>
      <c r="K12" s="228">
        <v>45440</v>
      </c>
      <c r="L12" s="229">
        <v>44043</v>
      </c>
      <c r="N12" s="207">
        <f>SUM(N9:Q10)</f>
        <v>3853413.51</v>
      </c>
      <c r="O12" s="208"/>
      <c r="P12" s="208"/>
      <c r="Q12" s="209"/>
      <c r="R12" s="187">
        <f>SUM(B12:L12)</f>
        <v>3942738</v>
      </c>
      <c r="S12" s="188">
        <v>92075</v>
      </c>
      <c r="T12" s="189">
        <f>R15-N12</f>
        <v>181399.49000000022</v>
      </c>
      <c r="U12" s="101"/>
      <c r="V12" s="170">
        <f>SUM(G12,K12,L12)</f>
        <v>183207</v>
      </c>
    </row>
    <row r="13" spans="1:23" s="32" customFormat="1" ht="14.25" customHeight="1" x14ac:dyDescent="0.2">
      <c r="A13" s="155" t="s">
        <v>29</v>
      </c>
      <c r="B13" s="92">
        <f>-SUM(B9:B10,C9,D9,E9)+B12</f>
        <v>-47642.629999999888</v>
      </c>
      <c r="C13" s="55"/>
      <c r="D13" s="34"/>
      <c r="E13" s="56"/>
      <c r="F13" s="66">
        <f>SUM(F12-SUM(F9:F10))</f>
        <v>375188.25</v>
      </c>
      <c r="G13" s="67">
        <f>SUM(G12-G11)</f>
        <v>-58276</v>
      </c>
      <c r="H13" s="72">
        <f>SUM(H12-SUM(H9:H10))</f>
        <v>-92075</v>
      </c>
      <c r="I13" s="72">
        <f>SUM(I12-SUM(I9:I10))</f>
        <v>-55751.69</v>
      </c>
      <c r="J13" s="72">
        <f>SUM(J12-SUM(J9:J10))</f>
        <v>98183.5</v>
      </c>
      <c r="K13" s="72">
        <f>SUM(K12-K11)</f>
        <v>515</v>
      </c>
      <c r="L13" s="156">
        <f>SUM(L12-L11)</f>
        <v>8958</v>
      </c>
      <c r="M13" s="24"/>
      <c r="N13" s="171"/>
      <c r="O13" s="172"/>
      <c r="P13" s="172"/>
      <c r="Q13" s="172"/>
      <c r="R13" s="119"/>
      <c r="S13" s="120"/>
      <c r="T13" s="190"/>
      <c r="U13" s="172"/>
      <c r="V13" s="173"/>
    </row>
    <row r="14" spans="1:23" x14ac:dyDescent="0.2">
      <c r="A14" s="157" t="s">
        <v>57</v>
      </c>
      <c r="B14" s="78"/>
      <c r="C14" s="57"/>
      <c r="D14" s="58"/>
      <c r="E14" s="59"/>
      <c r="F14" s="57"/>
      <c r="G14" s="59"/>
      <c r="H14" s="73">
        <v>92075</v>
      </c>
      <c r="I14" s="73"/>
      <c r="J14" s="73"/>
      <c r="K14" s="73"/>
      <c r="L14" s="158"/>
      <c r="N14" s="142"/>
      <c r="O14" s="172"/>
      <c r="P14" s="143"/>
      <c r="Q14" s="172"/>
      <c r="R14" s="202" t="s">
        <v>46</v>
      </c>
      <c r="S14" s="203"/>
      <c r="T14" s="190"/>
      <c r="U14" s="159"/>
      <c r="V14" s="165"/>
    </row>
    <row r="15" spans="1:23" ht="15" x14ac:dyDescent="0.25">
      <c r="A15" s="142"/>
      <c r="B15" s="143"/>
      <c r="C15" s="143"/>
      <c r="D15" s="143"/>
      <c r="E15" s="143"/>
      <c r="F15" s="143"/>
      <c r="G15" s="143"/>
      <c r="H15" s="159"/>
      <c r="I15" s="159"/>
      <c r="J15" s="159"/>
      <c r="K15" s="159"/>
      <c r="L15" s="144"/>
      <c r="N15" s="142"/>
      <c r="O15" s="172"/>
      <c r="P15" s="143"/>
      <c r="Q15" s="172"/>
      <c r="R15" s="214">
        <f>SUM(R12:S12)</f>
        <v>4034813</v>
      </c>
      <c r="S15" s="215"/>
      <c r="T15" s="191"/>
      <c r="U15" s="159"/>
      <c r="V15" s="165"/>
    </row>
    <row r="16" spans="1:23" ht="14.25" customHeight="1" x14ac:dyDescent="0.2">
      <c r="A16" s="160" t="s">
        <v>49</v>
      </c>
      <c r="B16" s="177">
        <v>39525</v>
      </c>
      <c r="C16" s="48">
        <v>17860</v>
      </c>
      <c r="D16" s="48">
        <v>0</v>
      </c>
      <c r="E16" s="48">
        <v>12255.6</v>
      </c>
      <c r="F16" s="143"/>
      <c r="G16" s="143"/>
      <c r="H16" s="159"/>
      <c r="I16" s="159"/>
      <c r="J16" s="159"/>
      <c r="K16" s="159"/>
      <c r="L16" s="144"/>
      <c r="N16" s="142"/>
      <c r="O16" s="172"/>
      <c r="P16" s="143"/>
      <c r="Q16" s="172"/>
      <c r="R16" s="172"/>
      <c r="S16" s="172"/>
      <c r="T16" s="191"/>
      <c r="U16" s="159"/>
      <c r="V16" s="165"/>
    </row>
    <row r="17" spans="1:22" ht="14.25" customHeight="1" x14ac:dyDescent="0.2">
      <c r="A17" s="161"/>
      <c r="B17" s="162"/>
      <c r="C17" s="162"/>
      <c r="D17" s="162"/>
      <c r="E17" s="162"/>
      <c r="F17" s="162"/>
      <c r="G17" s="162"/>
      <c r="H17" s="162"/>
      <c r="I17" s="162"/>
      <c r="J17" s="162"/>
      <c r="K17" s="162"/>
      <c r="L17" s="163"/>
      <c r="N17" s="161"/>
      <c r="O17" s="174"/>
      <c r="P17" s="162"/>
      <c r="Q17" s="174"/>
      <c r="R17" s="175"/>
      <c r="S17" s="175"/>
      <c r="T17" s="192"/>
      <c r="U17" s="162"/>
      <c r="V17" s="176"/>
    </row>
    <row r="18" spans="1:22" x14ac:dyDescent="0.2">
      <c r="H18" s="22"/>
      <c r="I18" s="22"/>
      <c r="J18" s="22"/>
      <c r="K18" s="22"/>
      <c r="O18" s="24"/>
      <c r="Q18" s="24"/>
      <c r="R18" s="24"/>
      <c r="S18" s="24"/>
      <c r="T18" s="24"/>
      <c r="U18" s="22"/>
    </row>
    <row r="20" spans="1:22" x14ac:dyDescent="0.2">
      <c r="A20" s="43" t="s">
        <v>50</v>
      </c>
    </row>
    <row r="21" spans="1:22" x14ac:dyDescent="0.2">
      <c r="A21" s="38" t="s">
        <v>35</v>
      </c>
      <c r="B21" s="35">
        <f>B9+B10+P9+P10</f>
        <v>3098207.82</v>
      </c>
      <c r="C21" s="22">
        <f>B21+C9</f>
        <v>3249140.82</v>
      </c>
      <c r="D21" s="22">
        <f>C21+D9</f>
        <v>3319040.82</v>
      </c>
      <c r="E21" s="22">
        <f>D21+E9</f>
        <v>3481628.57</v>
      </c>
    </row>
    <row r="22" spans="1:22" x14ac:dyDescent="0.2">
      <c r="A22" s="38" t="s">
        <v>39</v>
      </c>
      <c r="B22" s="35">
        <f>Q9</f>
        <v>371784.94</v>
      </c>
      <c r="C22" s="35">
        <f>B22</f>
        <v>371784.94</v>
      </c>
      <c r="D22" s="35">
        <f>C22</f>
        <v>371784.94</v>
      </c>
      <c r="E22" s="35">
        <f>D22</f>
        <v>371784.94</v>
      </c>
    </row>
    <row r="23" spans="1:22" x14ac:dyDescent="0.2">
      <c r="A23" s="39" t="s">
        <v>33</v>
      </c>
      <c r="B23" s="36">
        <f>B16</f>
        <v>39525</v>
      </c>
      <c r="C23" s="23">
        <f>B23+C16</f>
        <v>57385</v>
      </c>
      <c r="D23" s="23">
        <f>C23+D16</f>
        <v>57385</v>
      </c>
      <c r="E23" s="23">
        <f>D23+E16</f>
        <v>69640.600000000006</v>
      </c>
    </row>
    <row r="24" spans="1:22" x14ac:dyDescent="0.2">
      <c r="A24" s="40" t="s">
        <v>38</v>
      </c>
      <c r="B24" s="35">
        <f>SUM(B21:B23)</f>
        <v>3509517.76</v>
      </c>
      <c r="C24" s="35">
        <f t="shared" ref="C24:E24" si="0">SUM(C21:C23)</f>
        <v>3678310.76</v>
      </c>
      <c r="D24" s="35">
        <f t="shared" si="0"/>
        <v>3748210.76</v>
      </c>
      <c r="E24" s="35">
        <f t="shared" si="0"/>
        <v>3923054.11</v>
      </c>
    </row>
    <row r="25" spans="1:22" x14ac:dyDescent="0.2">
      <c r="A25" s="41" t="s">
        <v>36</v>
      </c>
      <c r="B25" s="36">
        <f>B24*0.077</f>
        <v>270232.86751999997</v>
      </c>
      <c r="C25" s="36">
        <f t="shared" ref="C25:E25" si="1">C24*0.077</f>
        <v>283229.92851999996</v>
      </c>
      <c r="D25" s="36">
        <f t="shared" si="1"/>
        <v>288612.22852</v>
      </c>
      <c r="E25" s="36">
        <f t="shared" si="1"/>
        <v>302075.16647</v>
      </c>
    </row>
    <row r="26" spans="1:22" x14ac:dyDescent="0.2">
      <c r="A26" s="95" t="s">
        <v>37</v>
      </c>
      <c r="B26" s="37">
        <f>SUM(B24:B25)</f>
        <v>3779750.6275199996</v>
      </c>
      <c r="C26" s="37">
        <f t="shared" ref="C26:E26" si="2">SUM(C24:C25)</f>
        <v>3961540.6885199999</v>
      </c>
      <c r="D26" s="37">
        <f t="shared" si="2"/>
        <v>4036822.9885199997</v>
      </c>
      <c r="E26" s="37">
        <f t="shared" si="2"/>
        <v>4225129.2764699999</v>
      </c>
    </row>
    <row r="28" spans="1:22" x14ac:dyDescent="0.2">
      <c r="F28" s="213" t="s">
        <v>59</v>
      </c>
      <c r="G28" s="213"/>
      <c r="H28" s="213"/>
      <c r="I28" s="213"/>
      <c r="J28" s="213"/>
      <c r="K28" s="213"/>
      <c r="L28" s="213"/>
      <c r="N28" s="94" t="s">
        <v>52</v>
      </c>
    </row>
    <row r="29" spans="1:22" x14ac:dyDescent="0.2">
      <c r="B29" s="22">
        <f>B13</f>
        <v>-47642.629999999888</v>
      </c>
      <c r="F29" s="22">
        <f>F13</f>
        <v>375188.25</v>
      </c>
      <c r="G29" s="22">
        <f>G12</f>
        <v>93724</v>
      </c>
      <c r="H29" s="22"/>
      <c r="I29" s="22">
        <f>I13</f>
        <v>-55751.69</v>
      </c>
      <c r="J29" s="22">
        <f>J13</f>
        <v>98183.5</v>
      </c>
      <c r="K29" s="22">
        <f t="shared" ref="K29" si="3">K12</f>
        <v>45440</v>
      </c>
      <c r="L29" s="22">
        <f>L12</f>
        <v>44043</v>
      </c>
      <c r="N29" s="29">
        <f>SUM(B13,F13,I13,J13)</f>
        <v>369977.43000000011</v>
      </c>
    </row>
    <row r="30" spans="1:22" x14ac:dyDescent="0.2">
      <c r="N30" s="29">
        <f>G12+K12+L12</f>
        <v>183207</v>
      </c>
    </row>
    <row r="31" spans="1:22" x14ac:dyDescent="0.2">
      <c r="N31" s="29">
        <f>SUM(N29:N30)</f>
        <v>553184.43000000017</v>
      </c>
    </row>
    <row r="32" spans="1:22" x14ac:dyDescent="0.2">
      <c r="N32" s="93">
        <f>N31-Q9</f>
        <v>181399.49000000017</v>
      </c>
    </row>
  </sheetData>
  <mergeCells count="12">
    <mergeCell ref="F28:L28"/>
    <mergeCell ref="R15:S15"/>
    <mergeCell ref="C6:E6"/>
    <mergeCell ref="F6:G6"/>
    <mergeCell ref="R6:S6"/>
    <mergeCell ref="A4:L4"/>
    <mergeCell ref="N4:V4"/>
    <mergeCell ref="U6:V6"/>
    <mergeCell ref="R14:S14"/>
    <mergeCell ref="N6:Q6"/>
    <mergeCell ref="N12:Q12"/>
    <mergeCell ref="C7:E7"/>
  </mergeCells>
  <pageMargins left="0.70866141732283472" right="0.70866141732283472" top="0.78740157480314965" bottom="0.78740157480314965" header="0.31496062992125984" footer="0.31496062992125984"/>
  <pageSetup paperSize="9" scale="80" fitToWidth="2" orientation="landscape" verticalDpi="0" r:id="rId1"/>
  <headerFooter>
    <oddHeader>&amp;LN3 EP Rheinfelden - Frick&amp;R&amp;G</oddHeader>
    <oddFooter>&amp;L&amp;8&amp;F/ Aegreter &amp;&amp; Bosshardt AG, FCh&amp;C&amp;P von &amp;N&amp;R&amp;8&amp;D</oddFooter>
  </headerFooter>
  <colBreaks count="1" manualBreakCount="1">
    <brk id="12" max="24" man="1"/>
  </colBreaks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1</vt:i4>
      </vt:variant>
    </vt:vector>
  </HeadingPairs>
  <TitlesOfParts>
    <vt:vector size="4" baseType="lpstr">
      <vt:lpstr>Variante 1</vt:lpstr>
      <vt:lpstr>Variante 2</vt:lpstr>
      <vt:lpstr>B2 Vertragssituation</vt:lpstr>
      <vt:lpstr>'B2 Vertragssituation'!Druckbereich</vt:lpstr>
    </vt:vector>
  </TitlesOfParts>
  <Company>Aegerter &amp; Bosshardt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Gerber Beatrice</dc:creator>
  <cp:lastModifiedBy>Fuchs Christian</cp:lastModifiedBy>
  <cp:lastPrinted>2023-10-27T15:02:18Z</cp:lastPrinted>
  <dcterms:created xsi:type="dcterms:W3CDTF">2012-04-11T11:19:27Z</dcterms:created>
  <dcterms:modified xsi:type="dcterms:W3CDTF">2023-12-01T14:17:03Z</dcterms:modified>
</cp:coreProperties>
</file>