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6370" windowHeight="13125"/>
  </bookViews>
  <sheets>
    <sheet name="Tabelle1" sheetId="1" r:id="rId1"/>
    <sheet name="E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E73" i="1"/>
  <c r="M66" i="2"/>
  <c r="M65" i="2"/>
  <c r="M64" i="2"/>
  <c r="M63" i="2"/>
  <c r="M62" i="2"/>
  <c r="M61" i="2"/>
  <c r="M60" i="2"/>
  <c r="J67" i="2"/>
  <c r="J66" i="2"/>
  <c r="J65" i="2"/>
  <c r="J64" i="2"/>
  <c r="J63" i="2"/>
  <c r="J62" i="2"/>
  <c r="J61" i="2"/>
  <c r="J59" i="2"/>
  <c r="G67" i="2"/>
  <c r="G66" i="2"/>
  <c r="G64" i="2"/>
  <c r="D68" i="2"/>
  <c r="D67" i="2"/>
  <c r="D66" i="2"/>
  <c r="D65" i="2"/>
  <c r="D64" i="2"/>
  <c r="D59" i="2"/>
  <c r="J26" i="2" l="1"/>
  <c r="J60" i="2" s="1"/>
  <c r="G31" i="2"/>
  <c r="G65" i="2" s="1"/>
  <c r="G29" i="2"/>
  <c r="G63" i="2" s="1"/>
  <c r="G28" i="2"/>
  <c r="G62" i="2" s="1"/>
  <c r="G27" i="2"/>
  <c r="G61" i="2" s="1"/>
  <c r="G26" i="2"/>
  <c r="G60" i="2" s="1"/>
  <c r="G25" i="2"/>
  <c r="G59" i="2" s="1"/>
  <c r="D29" i="2"/>
  <c r="D63" i="2" s="1"/>
  <c r="D28" i="2"/>
  <c r="D62" i="2" s="1"/>
  <c r="D27" i="2"/>
  <c r="D61" i="2" s="1"/>
  <c r="D26" i="2"/>
  <c r="D60" i="2" s="1"/>
  <c r="Q69" i="2" l="1"/>
  <c r="Q68" i="2"/>
  <c r="N66" i="2"/>
  <c r="H66" i="2"/>
  <c r="E66" i="2"/>
  <c r="N65" i="2"/>
  <c r="H65" i="2"/>
  <c r="E65" i="2"/>
  <c r="N64" i="2"/>
  <c r="H64" i="2"/>
  <c r="E63" i="2"/>
  <c r="N62" i="2"/>
  <c r="E62" i="2"/>
  <c r="K61" i="2"/>
  <c r="H60" i="2"/>
  <c r="J53" i="2"/>
  <c r="Q52" i="2"/>
  <c r="Q51" i="2"/>
  <c r="H67" i="2"/>
  <c r="E50" i="2"/>
  <c r="E67" i="2"/>
  <c r="N49" i="2"/>
  <c r="H49" i="2"/>
  <c r="E49" i="2"/>
  <c r="N48" i="2"/>
  <c r="H48" i="2"/>
  <c r="E48" i="2"/>
  <c r="N47" i="2"/>
  <c r="H47" i="2"/>
  <c r="E64" i="2"/>
  <c r="N46" i="2"/>
  <c r="N63" i="2"/>
  <c r="H46" i="2"/>
  <c r="E46" i="2"/>
  <c r="N45" i="2"/>
  <c r="K45" i="2"/>
  <c r="K62" i="2"/>
  <c r="H45" i="2"/>
  <c r="E45" i="2"/>
  <c r="N44" i="2"/>
  <c r="K44" i="2"/>
  <c r="H61" i="2"/>
  <c r="E44" i="2"/>
  <c r="E61" i="2"/>
  <c r="K43" i="2"/>
  <c r="H43" i="2"/>
  <c r="H42" i="2"/>
  <c r="G53" i="2"/>
  <c r="M36" i="2"/>
  <c r="J36" i="2"/>
  <c r="G36" i="2"/>
  <c r="D36" i="2"/>
  <c r="Q35" i="2"/>
  <c r="Q34" i="2"/>
  <c r="H33" i="2"/>
  <c r="E33" i="2"/>
  <c r="N32" i="2"/>
  <c r="H32" i="2"/>
  <c r="E32" i="2"/>
  <c r="N31" i="2"/>
  <c r="H31" i="2"/>
  <c r="E31" i="2"/>
  <c r="N30" i="2"/>
  <c r="H30" i="2"/>
  <c r="E30" i="2"/>
  <c r="Q30" i="2" s="1"/>
  <c r="N29" i="2"/>
  <c r="H29" i="2"/>
  <c r="E29" i="2"/>
  <c r="N28" i="2"/>
  <c r="K28" i="2"/>
  <c r="H28" i="2"/>
  <c r="E28" i="2"/>
  <c r="N27" i="2"/>
  <c r="K27" i="2"/>
  <c r="H27" i="2"/>
  <c r="E27" i="2"/>
  <c r="N26" i="2"/>
  <c r="K26" i="2"/>
  <c r="H26" i="2"/>
  <c r="E26" i="2"/>
  <c r="H25" i="2"/>
  <c r="Q25" i="2" s="1"/>
  <c r="M19" i="2"/>
  <c r="J19" i="2"/>
  <c r="G19" i="2"/>
  <c r="D19" i="2"/>
  <c r="Q18" i="2"/>
  <c r="Q17" i="2"/>
  <c r="H16" i="2"/>
  <c r="E16" i="2"/>
  <c r="N15" i="2"/>
  <c r="H15" i="2"/>
  <c r="Q15" i="2" s="1"/>
  <c r="E15" i="2"/>
  <c r="N14" i="2"/>
  <c r="H14" i="2"/>
  <c r="E14" i="2"/>
  <c r="Q14" i="2" s="1"/>
  <c r="N13" i="2"/>
  <c r="H13" i="2"/>
  <c r="E13" i="2"/>
  <c r="N12" i="2"/>
  <c r="H12" i="2"/>
  <c r="E12" i="2"/>
  <c r="N11" i="2"/>
  <c r="K11" i="2"/>
  <c r="H11" i="2"/>
  <c r="E11" i="2"/>
  <c r="N10" i="2"/>
  <c r="K10" i="2"/>
  <c r="H10" i="2"/>
  <c r="E10" i="2"/>
  <c r="N9" i="2"/>
  <c r="K9" i="2"/>
  <c r="H9" i="2"/>
  <c r="E9" i="2"/>
  <c r="H8" i="2"/>
  <c r="Q8" i="2" s="1"/>
  <c r="Q12" i="2" l="1"/>
  <c r="Q33" i="2"/>
  <c r="Q65" i="2"/>
  <c r="K53" i="2"/>
  <c r="Q49" i="2"/>
  <c r="Q48" i="2"/>
  <c r="Q64" i="2"/>
  <c r="Q32" i="2"/>
  <c r="Q28" i="2"/>
  <c r="K36" i="2"/>
  <c r="Q66" i="2"/>
  <c r="Q27" i="2"/>
  <c r="Q26" i="2"/>
  <c r="Q29" i="2"/>
  <c r="Q31" i="2"/>
  <c r="N19" i="2"/>
  <c r="Q11" i="2"/>
  <c r="K19" i="2"/>
  <c r="Q16" i="2"/>
  <c r="H19" i="2"/>
  <c r="Q13" i="2"/>
  <c r="Q10" i="2"/>
  <c r="E19" i="2"/>
  <c r="Q46" i="2"/>
  <c r="E60" i="2"/>
  <c r="D70" i="2"/>
  <c r="J70" i="2"/>
  <c r="K60" i="2"/>
  <c r="K70" i="2" s="1"/>
  <c r="N60" i="2"/>
  <c r="Q45" i="2"/>
  <c r="Q67" i="2"/>
  <c r="N36" i="2"/>
  <c r="H63" i="2"/>
  <c r="Q63" i="2" s="1"/>
  <c r="E43" i="2"/>
  <c r="N43" i="2"/>
  <c r="N53" i="2" s="1"/>
  <c r="H44" i="2"/>
  <c r="E47" i="2"/>
  <c r="Q47" i="2" s="1"/>
  <c r="H50" i="2"/>
  <c r="Q50" i="2" s="1"/>
  <c r="H59" i="2"/>
  <c r="H36" i="2"/>
  <c r="D53" i="2"/>
  <c r="M53" i="2"/>
  <c r="N61" i="2"/>
  <c r="Q61" i="2" s="1"/>
  <c r="H62" i="2"/>
  <c r="Q62" i="2" s="1"/>
  <c r="E36" i="2"/>
  <c r="Q9" i="2"/>
  <c r="Q42" i="2"/>
  <c r="H53" i="2" l="1"/>
  <c r="N70" i="2"/>
  <c r="M70" i="2"/>
  <c r="Q36" i="2"/>
  <c r="Q19" i="2"/>
  <c r="G70" i="2"/>
  <c r="H70" i="2"/>
  <c r="Q59" i="2"/>
  <c r="E53" i="2"/>
  <c r="Q43" i="2"/>
  <c r="Q60" i="2"/>
  <c r="E70" i="2"/>
  <c r="Q44" i="2"/>
  <c r="Q53" i="2" l="1"/>
  <c r="Q70" i="2"/>
  <c r="N163" i="1" l="1"/>
  <c r="M163" i="1"/>
  <c r="K163" i="1"/>
  <c r="J163" i="1"/>
  <c r="G163" i="1"/>
  <c r="E163" i="1"/>
  <c r="D163" i="1"/>
  <c r="Q162" i="1"/>
  <c r="Q161" i="1"/>
  <c r="H160" i="1"/>
  <c r="Q160" i="1" s="1"/>
  <c r="E160" i="1"/>
  <c r="N159" i="1"/>
  <c r="H159" i="1"/>
  <c r="Q159" i="1" s="1"/>
  <c r="E159" i="1"/>
  <c r="Q158" i="1"/>
  <c r="N158" i="1"/>
  <c r="H158" i="1"/>
  <c r="E158" i="1"/>
  <c r="Q157" i="1"/>
  <c r="N157" i="1"/>
  <c r="H157" i="1"/>
  <c r="E157" i="1"/>
  <c r="N156" i="1"/>
  <c r="K156" i="1"/>
  <c r="H156" i="1"/>
  <c r="Q156" i="1" s="1"/>
  <c r="E156" i="1"/>
  <c r="N155" i="1"/>
  <c r="K155" i="1"/>
  <c r="H155" i="1"/>
  <c r="Q155" i="1" s="1"/>
  <c r="E155" i="1"/>
  <c r="N154" i="1"/>
  <c r="K154" i="1"/>
  <c r="H154" i="1"/>
  <c r="Q154" i="1" s="1"/>
  <c r="E154" i="1"/>
  <c r="Q153" i="1"/>
  <c r="N153" i="1"/>
  <c r="K153" i="1"/>
  <c r="H153" i="1"/>
  <c r="E153" i="1"/>
  <c r="Q152" i="1"/>
  <c r="H152" i="1"/>
  <c r="H163" i="1" l="1"/>
  <c r="Q163" i="1"/>
  <c r="M146" i="1" l="1"/>
  <c r="J146" i="1"/>
  <c r="G146" i="1"/>
  <c r="D146" i="1"/>
  <c r="Q145" i="1"/>
  <c r="Q144" i="1"/>
  <c r="H143" i="1"/>
  <c r="E143" i="1"/>
  <c r="Q143" i="1" s="1"/>
  <c r="N142" i="1"/>
  <c r="H142" i="1"/>
  <c r="E142" i="1"/>
  <c r="Q142" i="1" s="1"/>
  <c r="N141" i="1"/>
  <c r="H141" i="1"/>
  <c r="E141" i="1"/>
  <c r="Q141" i="1" s="1"/>
  <c r="N140" i="1"/>
  <c r="Q140" i="1" s="1"/>
  <c r="H140" i="1"/>
  <c r="E140" i="1"/>
  <c r="N139" i="1"/>
  <c r="K139" i="1"/>
  <c r="H139" i="1"/>
  <c r="E139" i="1"/>
  <c r="Q139" i="1" s="1"/>
  <c r="N138" i="1"/>
  <c r="K138" i="1"/>
  <c r="H138" i="1"/>
  <c r="E138" i="1"/>
  <c r="N137" i="1"/>
  <c r="K137" i="1"/>
  <c r="H137" i="1"/>
  <c r="E137" i="1"/>
  <c r="Q137" i="1" s="1"/>
  <c r="N136" i="1"/>
  <c r="K136" i="1"/>
  <c r="H136" i="1"/>
  <c r="E136" i="1"/>
  <c r="E146" i="1" s="1"/>
  <c r="H135" i="1"/>
  <c r="N146" i="1" l="1"/>
  <c r="K146" i="1"/>
  <c r="H146" i="1"/>
  <c r="Q138" i="1"/>
  <c r="Q136" i="1"/>
  <c r="Q135" i="1"/>
  <c r="Q146" i="1" l="1"/>
  <c r="E119" i="1" l="1"/>
  <c r="Q119" i="1"/>
  <c r="K129" i="1"/>
  <c r="H129" i="1"/>
  <c r="E129" i="1"/>
  <c r="M129" i="1"/>
  <c r="J129" i="1"/>
  <c r="G129" i="1"/>
  <c r="D129" i="1"/>
  <c r="Q128" i="1"/>
  <c r="Q127" i="1"/>
  <c r="H126" i="1"/>
  <c r="E126" i="1"/>
  <c r="Q126" i="1" s="1"/>
  <c r="N125" i="1"/>
  <c r="N129" i="1" s="1"/>
  <c r="H125" i="1"/>
  <c r="E125" i="1"/>
  <c r="Q125" i="1" s="1"/>
  <c r="N124" i="1"/>
  <c r="H124" i="1"/>
  <c r="E124" i="1"/>
  <c r="Q124" i="1" s="1"/>
  <c r="Q129" i="1" s="1"/>
  <c r="N123" i="1"/>
  <c r="H123" i="1"/>
  <c r="Q123" i="1" s="1"/>
  <c r="E123" i="1"/>
  <c r="N122" i="1"/>
  <c r="K122" i="1"/>
  <c r="H122" i="1"/>
  <c r="E122" i="1"/>
  <c r="N121" i="1"/>
  <c r="K121" i="1"/>
  <c r="H121" i="1"/>
  <c r="E121" i="1"/>
  <c r="N120" i="1"/>
  <c r="K120" i="1"/>
  <c r="H120" i="1"/>
  <c r="E120" i="1"/>
  <c r="N119" i="1"/>
  <c r="K119" i="1"/>
  <c r="H119" i="1"/>
  <c r="Q118" i="1"/>
  <c r="H118" i="1"/>
  <c r="Q121" i="1" l="1"/>
  <c r="Q120" i="1"/>
  <c r="Q122" i="1"/>
  <c r="K105" i="1" l="1"/>
  <c r="M112" i="1"/>
  <c r="J112" i="1"/>
  <c r="G112" i="1"/>
  <c r="D112" i="1"/>
  <c r="Q111" i="1"/>
  <c r="Q110" i="1"/>
  <c r="H109" i="1"/>
  <c r="E109" i="1"/>
  <c r="N108" i="1"/>
  <c r="H108" i="1"/>
  <c r="E108" i="1"/>
  <c r="Q108" i="1" s="1"/>
  <c r="N107" i="1"/>
  <c r="H107" i="1"/>
  <c r="E107" i="1"/>
  <c r="Q107" i="1" s="1"/>
  <c r="N106" i="1"/>
  <c r="H106" i="1"/>
  <c r="E106" i="1"/>
  <c r="Q106" i="1" s="1"/>
  <c r="N105" i="1"/>
  <c r="H105" i="1"/>
  <c r="E105" i="1"/>
  <c r="Q105" i="1" s="1"/>
  <c r="N104" i="1"/>
  <c r="K104" i="1"/>
  <c r="H104" i="1"/>
  <c r="E104" i="1"/>
  <c r="N103" i="1"/>
  <c r="K103" i="1"/>
  <c r="H103" i="1"/>
  <c r="E103" i="1"/>
  <c r="N102" i="1"/>
  <c r="N112" i="1" s="1"/>
  <c r="K102" i="1"/>
  <c r="H102" i="1"/>
  <c r="E102" i="1"/>
  <c r="H101" i="1"/>
  <c r="Q94" i="1"/>
  <c r="N94" i="1"/>
  <c r="K94" i="1"/>
  <c r="H94" i="1"/>
  <c r="Q104" i="1" l="1"/>
  <c r="K112" i="1"/>
  <c r="Q103" i="1"/>
  <c r="H112" i="1"/>
  <c r="Q109" i="1"/>
  <c r="Q101" i="1"/>
  <c r="Q102" i="1"/>
  <c r="E112" i="1"/>
  <c r="Q112" i="1" l="1"/>
  <c r="S81" i="1" l="1"/>
  <c r="S82" i="1"/>
  <c r="S83" i="1"/>
  <c r="S84" i="1"/>
  <c r="S85" i="1"/>
  <c r="S86" i="1"/>
  <c r="S87" i="1"/>
  <c r="S88" i="1"/>
  <c r="S89" i="1"/>
  <c r="S90" i="1"/>
  <c r="S80" i="1"/>
  <c r="S91" i="1" s="1"/>
  <c r="S59" i="1"/>
  <c r="Q90" i="1" l="1"/>
  <c r="Q89" i="1"/>
  <c r="H88" i="1"/>
  <c r="E88" i="1"/>
  <c r="Q88" i="1" s="1"/>
  <c r="N87" i="1"/>
  <c r="H87" i="1"/>
  <c r="E87" i="1"/>
  <c r="N86" i="1"/>
  <c r="H86" i="1"/>
  <c r="E86" i="1"/>
  <c r="Q86" i="1" s="1"/>
  <c r="N85" i="1"/>
  <c r="H85" i="1"/>
  <c r="E85" i="1"/>
  <c r="N84" i="1"/>
  <c r="H84" i="1"/>
  <c r="E84" i="1"/>
  <c r="N83" i="1"/>
  <c r="K83" i="1"/>
  <c r="H83" i="1"/>
  <c r="E83" i="1"/>
  <c r="N82" i="1"/>
  <c r="K82" i="1"/>
  <c r="H82" i="1"/>
  <c r="E82" i="1"/>
  <c r="M91" i="1"/>
  <c r="J91" i="1"/>
  <c r="H81" i="1"/>
  <c r="D91" i="1"/>
  <c r="H80" i="1"/>
  <c r="Q85" i="1" l="1"/>
  <c r="Q84" i="1"/>
  <c r="Q87" i="1"/>
  <c r="H91" i="1"/>
  <c r="Q82" i="1"/>
  <c r="Q83" i="1"/>
  <c r="G91" i="1"/>
  <c r="K81" i="1"/>
  <c r="K91" i="1" s="1"/>
  <c r="E81" i="1"/>
  <c r="N81" i="1"/>
  <c r="N91" i="1" s="1"/>
  <c r="Q80" i="1"/>
  <c r="G66" i="1"/>
  <c r="D66" i="1"/>
  <c r="E91" i="1" l="1"/>
  <c r="Q81" i="1"/>
  <c r="M66" i="1"/>
  <c r="J61" i="1"/>
  <c r="G64" i="1"/>
  <c r="D63" i="1"/>
  <c r="Q91" i="1" l="1"/>
  <c r="Q69" i="1"/>
  <c r="Q68" i="1"/>
  <c r="N66" i="1"/>
  <c r="H66" i="1"/>
  <c r="E66" i="1"/>
  <c r="N65" i="1"/>
  <c r="H65" i="1"/>
  <c r="E65" i="1"/>
  <c r="N64" i="1"/>
  <c r="H64" i="1"/>
  <c r="E63" i="1"/>
  <c r="K61" i="1"/>
  <c r="N49" i="1"/>
  <c r="M46" i="1"/>
  <c r="M63" i="1" s="1"/>
  <c r="N63" i="1" s="1"/>
  <c r="M45" i="1"/>
  <c r="M62" i="1" s="1"/>
  <c r="M44" i="1"/>
  <c r="M61" i="1" s="1"/>
  <c r="N61" i="1" s="1"/>
  <c r="M43" i="1"/>
  <c r="M60" i="1" s="1"/>
  <c r="N60" i="1" s="1"/>
  <c r="J45" i="1"/>
  <c r="J62" i="1" s="1"/>
  <c r="K62" i="1" s="1"/>
  <c r="J43" i="1"/>
  <c r="J60" i="1" s="1"/>
  <c r="G50" i="1"/>
  <c r="G67" i="1" s="1"/>
  <c r="H67" i="1" s="1"/>
  <c r="G46" i="1"/>
  <c r="G63" i="1" s="1"/>
  <c r="H63" i="1" s="1"/>
  <c r="G45" i="1"/>
  <c r="G62" i="1" s="1"/>
  <c r="H62" i="1" s="1"/>
  <c r="G44" i="1"/>
  <c r="G61" i="1" s="1"/>
  <c r="H61" i="1" s="1"/>
  <c r="G43" i="1"/>
  <c r="G60" i="1" s="1"/>
  <c r="H60" i="1" s="1"/>
  <c r="G42" i="1"/>
  <c r="G59" i="1" s="1"/>
  <c r="D50" i="1"/>
  <c r="D67" i="1" s="1"/>
  <c r="E67" i="1" s="1"/>
  <c r="D47" i="1"/>
  <c r="D64" i="1" s="1"/>
  <c r="E64" i="1" s="1"/>
  <c r="D45" i="1"/>
  <c r="D62" i="1" s="1"/>
  <c r="D44" i="1"/>
  <c r="D61" i="1" s="1"/>
  <c r="E61" i="1" s="1"/>
  <c r="D43" i="1"/>
  <c r="D60" i="1" s="1"/>
  <c r="E60" i="1" s="1"/>
  <c r="D70" i="1" l="1"/>
  <c r="Q64" i="1"/>
  <c r="J70" i="1"/>
  <c r="G70" i="1"/>
  <c r="M70" i="1"/>
  <c r="Q61" i="1"/>
  <c r="Q67" i="1"/>
  <c r="Q66" i="1"/>
  <c r="Q65" i="1"/>
  <c r="N70" i="1"/>
  <c r="Q63" i="1"/>
  <c r="E62" i="1"/>
  <c r="N62" i="1"/>
  <c r="H59" i="1"/>
  <c r="K60" i="1"/>
  <c r="K70" i="1" s="1"/>
  <c r="Q62" i="1" l="1"/>
  <c r="H70" i="1"/>
  <c r="Q59" i="1"/>
  <c r="E70" i="1"/>
  <c r="Q60" i="1"/>
  <c r="Q70" i="1" l="1"/>
  <c r="M53" i="1" l="1"/>
  <c r="J53" i="1"/>
  <c r="G53" i="1"/>
  <c r="D53" i="1"/>
  <c r="Q52" i="1"/>
  <c r="Q51" i="1"/>
  <c r="H50" i="1"/>
  <c r="E50" i="1"/>
  <c r="Q50" i="1" s="1"/>
  <c r="H49" i="1"/>
  <c r="E49" i="1"/>
  <c r="Q49" i="1" s="1"/>
  <c r="N48" i="1"/>
  <c r="H48" i="1"/>
  <c r="E48" i="1"/>
  <c r="N47" i="1"/>
  <c r="H47" i="1"/>
  <c r="E47" i="1"/>
  <c r="N46" i="1"/>
  <c r="H46" i="1"/>
  <c r="E46" i="1"/>
  <c r="N45" i="1"/>
  <c r="K45" i="1"/>
  <c r="H45" i="1"/>
  <c r="E45" i="1"/>
  <c r="N44" i="1"/>
  <c r="K44" i="1"/>
  <c r="H44" i="1"/>
  <c r="E44" i="1"/>
  <c r="N43" i="1"/>
  <c r="K43" i="1"/>
  <c r="H43" i="1"/>
  <c r="E43" i="1"/>
  <c r="H42" i="1"/>
  <c r="Q42" i="1" s="1"/>
  <c r="K26" i="1"/>
  <c r="Q48" i="1" l="1"/>
  <c r="Q46" i="1"/>
  <c r="N53" i="1"/>
  <c r="Q47" i="1"/>
  <c r="K53" i="1"/>
  <c r="Q44" i="1"/>
  <c r="Q45" i="1"/>
  <c r="E53" i="1"/>
  <c r="H53" i="1"/>
  <c r="Q43" i="1"/>
  <c r="Q53" i="1" l="1"/>
  <c r="M36" i="1" l="1"/>
  <c r="J36" i="1"/>
  <c r="G36" i="1"/>
  <c r="D36" i="1"/>
  <c r="Q35" i="1"/>
  <c r="Q34" i="1"/>
  <c r="H33" i="1"/>
  <c r="E33" i="1"/>
  <c r="Q33" i="1" s="1"/>
  <c r="N32" i="1"/>
  <c r="H32" i="1"/>
  <c r="E32" i="1"/>
  <c r="N31" i="1"/>
  <c r="H31" i="1"/>
  <c r="E31" i="1"/>
  <c r="Q31" i="1" s="1"/>
  <c r="N30" i="1"/>
  <c r="H30" i="1"/>
  <c r="E30" i="1"/>
  <c r="N29" i="1"/>
  <c r="H29" i="1"/>
  <c r="E29" i="1"/>
  <c r="N28" i="1"/>
  <c r="K28" i="1"/>
  <c r="H28" i="1"/>
  <c r="E28" i="1"/>
  <c r="N27" i="1"/>
  <c r="K27" i="1"/>
  <c r="H27" i="1"/>
  <c r="E27" i="1"/>
  <c r="N26" i="1"/>
  <c r="H26" i="1"/>
  <c r="E26" i="1"/>
  <c r="Q26" i="1" s="1"/>
  <c r="H25" i="1"/>
  <c r="Q25" i="1" s="1"/>
  <c r="Q32" i="1" l="1"/>
  <c r="S42" i="1"/>
  <c r="S48" i="1"/>
  <c r="S65" i="1"/>
  <c r="S43" i="1"/>
  <c r="S60" i="1"/>
  <c r="K36" i="1"/>
  <c r="K73" i="1" s="1"/>
  <c r="S50" i="1"/>
  <c r="S67" i="1"/>
  <c r="S51" i="1"/>
  <c r="S68" i="1"/>
  <c r="S52" i="1"/>
  <c r="S69" i="1"/>
  <c r="N36" i="1"/>
  <c r="N73" i="1" s="1"/>
  <c r="Q28" i="1"/>
  <c r="Q30" i="1"/>
  <c r="H36" i="1"/>
  <c r="H73" i="1" s="1"/>
  <c r="Q27" i="1"/>
  <c r="Q29" i="1"/>
  <c r="S63" i="1" s="1"/>
  <c r="E36" i="1"/>
  <c r="S45" i="1" l="1"/>
  <c r="S62" i="1"/>
  <c r="S47" i="1"/>
  <c r="S64" i="1"/>
  <c r="S70" i="1"/>
  <c r="S44" i="1"/>
  <c r="S61" i="1"/>
  <c r="S49" i="1"/>
  <c r="S66" i="1"/>
  <c r="Q36" i="1"/>
  <c r="Q73" i="1" s="1"/>
  <c r="S46" i="1"/>
  <c r="S53" i="1" s="1"/>
  <c r="N15" i="1" l="1"/>
  <c r="N10" i="1"/>
  <c r="N11" i="1"/>
  <c r="N12" i="1"/>
  <c r="N13" i="1"/>
  <c r="N14" i="1"/>
  <c r="N9" i="1"/>
  <c r="K10" i="1"/>
  <c r="K11" i="1"/>
  <c r="K9" i="1"/>
  <c r="H9" i="1"/>
  <c r="H10" i="1"/>
  <c r="H11" i="1"/>
  <c r="H12" i="1"/>
  <c r="H13" i="1"/>
  <c r="H14" i="1"/>
  <c r="H15" i="1"/>
  <c r="H16" i="1"/>
  <c r="H8" i="1"/>
  <c r="Q8" i="1" s="1"/>
  <c r="E10" i="1"/>
  <c r="E11" i="1"/>
  <c r="E12" i="1"/>
  <c r="Q12" i="1" s="1"/>
  <c r="E13" i="1"/>
  <c r="Q13" i="1" s="1"/>
  <c r="E14" i="1"/>
  <c r="E15" i="1"/>
  <c r="E16" i="1"/>
  <c r="E9" i="1"/>
  <c r="Q16" i="1" l="1"/>
  <c r="Q10" i="1"/>
  <c r="Q11" i="1"/>
  <c r="Q9" i="1"/>
  <c r="Q15" i="1"/>
  <c r="Q14" i="1"/>
  <c r="M19" i="1" l="1"/>
  <c r="N19" i="1"/>
  <c r="J19" i="1"/>
  <c r="K19" i="1"/>
  <c r="E19" i="1" l="1"/>
  <c r="G19" i="1"/>
  <c r="H19" i="1"/>
  <c r="Q18" i="1"/>
  <c r="D19" i="1"/>
  <c r="Q17" i="1"/>
  <c r="Q19" i="1" s="1"/>
</calcChain>
</file>

<file path=xl/sharedStrings.xml><?xml version="1.0" encoding="utf-8"?>
<sst xmlns="http://schemas.openxmlformats.org/spreadsheetml/2006/main" count="327" uniqueCount="33">
  <si>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</si>
  <si>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</si>
  <si>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Kategorie</t>
  </si>
  <si>
    <t>Total</t>
  </si>
  <si>
    <t>A</t>
  </si>
  <si>
    <t>B</t>
  </si>
  <si>
    <t>C</t>
  </si>
  <si>
    <t>D</t>
  </si>
  <si>
    <t>E</t>
  </si>
  <si>
    <t>F</t>
  </si>
  <si>
    <t>G</t>
  </si>
  <si>
    <t>G3/4</t>
  </si>
  <si>
    <t>G1/2</t>
  </si>
  <si>
    <t>12.5 % b/c</t>
  </si>
  <si>
    <t>25% b/c</t>
  </si>
  <si>
    <t>AeBo</t>
  </si>
  <si>
    <t>CHF</t>
  </si>
  <si>
    <t>JS</t>
  </si>
  <si>
    <t>Leipert</t>
  </si>
  <si>
    <t>Holinger</t>
  </si>
  <si>
    <t>MK 2020</t>
  </si>
  <si>
    <t>MK 2021</t>
  </si>
  <si>
    <t>MK 2022</t>
  </si>
  <si>
    <t>MK 09/2023</t>
  </si>
  <si>
    <t>GHGW 09/2023</t>
  </si>
  <si>
    <t>SABA 09/2023</t>
  </si>
  <si>
    <t>Bypass09/2023</t>
  </si>
  <si>
    <t>Installationen 09/2023</t>
  </si>
  <si>
    <t>EK 2018</t>
  </si>
  <si>
    <t>EK 2019</t>
  </si>
  <si>
    <t>EK 2020</t>
  </si>
  <si>
    <t>EK TOTAL</t>
  </si>
  <si>
    <t>MK Total per Ende2022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</si>
</sst>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CHF&quot;\ * #,##0.00_ ;_ &quot;CHF&quot;\ * \-#,##0.00_ ;_ &quot;CHF&quot;\ * &quot;-&quot;??_ ;_ @_ "/>
    <numFmt numFmtId="164" formatCode="mmm"/>
    <numFmt numFmtId="165" formatCode="[$CHF-1407]\ #,##0.00"/>
    <numFmt numFmtId="166" formatCode="[$CHF]\ #,##0.00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wrapText="1"/>
    </xf>
    <xf numFmtId="164" fontId="3" fillId="2" borderId="1" xfId="0" applyNumberFormat="1" applyFont="1" applyFill="1" applyBorder="1" applyAlignment="1" applyProtection="1">
      <alignment horizontal="center" wrapText="1"/>
    </xf>
    <xf numFmtId="0" fontId="3" fillId="2" borderId="4" xfId="0" applyNumberFormat="1" applyFont="1" applyFill="1" applyBorder="1" applyAlignment="1" applyProtection="1">
      <alignment horizontal="center" wrapText="1"/>
    </xf>
    <xf numFmtId="3" fontId="6" fillId="3" borderId="1" xfId="0" applyNumberFormat="1" applyFont="1" applyFill="1" applyBorder="1" applyAlignment="1" applyProtection="1"/>
    <xf numFmtId="3" fontId="6" fillId="2" borderId="4" xfId="0" applyNumberFormat="1" applyFont="1" applyFill="1" applyBorder="1" applyAlignment="1" applyProtection="1"/>
    <xf numFmtId="4" fontId="7" fillId="2" borderId="4" xfId="1" applyNumberFormat="1" applyFont="1" applyFill="1" applyBorder="1" applyProtection="1"/>
    <xf numFmtId="4" fontId="6" fillId="2" borderId="4" xfId="1" applyNumberFormat="1" applyFont="1" applyFill="1" applyBorder="1" applyProtection="1"/>
    <xf numFmtId="166" fontId="6" fillId="2" borderId="3" xfId="0" applyNumberFormat="1" applyFont="1" applyFill="1" applyBorder="1" applyAlignment="1" applyProtection="1"/>
    <xf numFmtId="0" fontId="8" fillId="0" borderId="4" xfId="0" applyFont="1" applyFill="1" applyBorder="1" applyAlignment="1" applyProtection="1">
      <alignment horizontal="center"/>
      <protection locked="0"/>
    </xf>
    <xf numFmtId="3" fontId="0" fillId="0" borderId="0" xfId="0" applyNumberFormat="1"/>
    <xf numFmtId="0" fontId="0" fillId="4" borderId="0" xfId="0" applyFill="1"/>
    <xf numFmtId="4" fontId="0" fillId="4" borderId="0" xfId="0" applyNumberFormat="1" applyFill="1"/>
    <xf numFmtId="165" fontId="5" fillId="0" borderId="1" xfId="0" applyNumberFormat="1" applyFont="1" applyFill="1" applyBorder="1" applyAlignment="1" applyProtection="1"/>
    <xf numFmtId="165" fontId="5" fillId="0" borderId="3" xfId="0" applyNumberFormat="1" applyFont="1" applyFill="1" applyBorder="1" applyAlignment="1" applyProtection="1"/>
    <xf numFmtId="0" fontId="0" fillId="2" borderId="4" xfId="0" applyFill="1" applyBorder="1" applyProtection="1"/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63"/>
  <sheetViews>
    <sheetView tabSelected="1" topLeftCell="A62" workbookViewId="0">
      <selection activeCell="I96" sqref="I96"/>
    </sheetView>
  </sheetViews>
  <sheetFormatPr baseColWidth="10" defaultRowHeight="12.75" x14ac:dyDescent="0.2"/>
  <cols>
    <col min="17" max="17" width="13" bestFit="1" customWidth="1"/>
  </cols>
  <sheetData>
    <row r="5" spans="1:17" x14ac:dyDescent="0.2">
      <c r="A5" t="s">
        <v>32</v>
      </c>
    </row>
    <row r="6" spans="1:17" x14ac:dyDescent="0.2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1:17" x14ac:dyDescent="0.2">
      <c r="A7" s="20" t="s">
        <v>1</v>
      </c>
      <c r="B7" s="21"/>
      <c r="C7" s="4" t="s">
        <v>2</v>
      </c>
      <c r="D7" s="5" t="s">
        <v>15</v>
      </c>
      <c r="E7" s="6" t="s">
        <v>16</v>
      </c>
      <c r="F7" s="6"/>
      <c r="G7" s="6" t="s">
        <v>17</v>
      </c>
      <c r="H7" s="6" t="s">
        <v>16</v>
      </c>
      <c r="I7" s="6"/>
      <c r="J7" s="6" t="s">
        <v>18</v>
      </c>
      <c r="K7" s="6" t="s">
        <v>16</v>
      </c>
      <c r="L7" s="6"/>
      <c r="M7" s="6" t="s">
        <v>19</v>
      </c>
      <c r="N7" s="6" t="s">
        <v>16</v>
      </c>
      <c r="O7" s="6"/>
      <c r="P7" s="6"/>
      <c r="Q7" s="7" t="s">
        <v>3</v>
      </c>
    </row>
    <row r="8" spans="1:17" x14ac:dyDescent="0.2">
      <c r="A8" s="17">
        <v>145</v>
      </c>
      <c r="B8" s="18"/>
      <c r="C8" s="4" t="s">
        <v>4</v>
      </c>
      <c r="E8" s="8"/>
      <c r="F8" s="8"/>
      <c r="G8" s="13">
        <v>1</v>
      </c>
      <c r="H8" s="8">
        <f>G8*A8</f>
        <v>145</v>
      </c>
      <c r="I8" s="8"/>
      <c r="J8" s="8"/>
      <c r="K8" s="8"/>
      <c r="L8" s="8"/>
      <c r="M8" s="8"/>
      <c r="N8" s="8"/>
      <c r="O8" s="8"/>
      <c r="P8" s="8"/>
      <c r="Q8" s="9">
        <f>E8+H8+K8+N8</f>
        <v>145</v>
      </c>
    </row>
    <row r="9" spans="1:17" x14ac:dyDescent="0.2">
      <c r="A9" s="17">
        <v>122</v>
      </c>
      <c r="B9" s="18"/>
      <c r="C9" s="4" t="s">
        <v>5</v>
      </c>
      <c r="D9" s="13">
        <v>1937.25</v>
      </c>
      <c r="E9" s="8">
        <f>D9*A9</f>
        <v>236344.5</v>
      </c>
      <c r="F9" s="8"/>
      <c r="G9" s="13">
        <v>706.75</v>
      </c>
      <c r="H9" s="8">
        <f t="shared" ref="H9:H16" si="0">G9*A9</f>
        <v>86223.5</v>
      </c>
      <c r="I9" s="8"/>
      <c r="J9" s="13">
        <v>278</v>
      </c>
      <c r="K9" s="8">
        <f>J9*A9</f>
        <v>33916</v>
      </c>
      <c r="L9" s="8"/>
      <c r="M9" s="13">
        <v>78.5</v>
      </c>
      <c r="N9" s="8">
        <f>M9*A9</f>
        <v>9577</v>
      </c>
      <c r="O9" s="8"/>
      <c r="P9" s="8"/>
      <c r="Q9" s="9">
        <f t="shared" ref="Q9:Q16" si="1">E9+H9+K9+N9</f>
        <v>366061</v>
      </c>
    </row>
    <row r="10" spans="1:17" x14ac:dyDescent="0.2">
      <c r="A10" s="17">
        <v>95</v>
      </c>
      <c r="B10" s="18"/>
      <c r="C10" s="4" t="s">
        <v>6</v>
      </c>
      <c r="D10" s="13">
        <v>1041.75</v>
      </c>
      <c r="E10" s="8">
        <f t="shared" ref="E10:E16" si="2">D10*A10</f>
        <v>98966.25</v>
      </c>
      <c r="F10" s="8"/>
      <c r="G10" s="13">
        <v>2724.75</v>
      </c>
      <c r="H10" s="8">
        <f t="shared" si="0"/>
        <v>258851.25</v>
      </c>
      <c r="I10" s="8"/>
      <c r="J10" s="13">
        <v>7</v>
      </c>
      <c r="K10" s="8">
        <f t="shared" ref="K10:K11" si="3">J10*A10</f>
        <v>665</v>
      </c>
      <c r="L10" s="8"/>
      <c r="M10" s="13">
        <v>30.75</v>
      </c>
      <c r="N10" s="8">
        <f t="shared" ref="N10:N15" si="4">M10*A10</f>
        <v>2921.25</v>
      </c>
      <c r="O10" s="8"/>
      <c r="P10" s="8"/>
      <c r="Q10" s="9">
        <f t="shared" si="1"/>
        <v>361403.75</v>
      </c>
    </row>
    <row r="11" spans="1:17" x14ac:dyDescent="0.2">
      <c r="A11" s="17">
        <v>86</v>
      </c>
      <c r="B11" s="18"/>
      <c r="C11" s="4" t="s">
        <v>7</v>
      </c>
      <c r="D11" s="13">
        <v>3265</v>
      </c>
      <c r="E11" s="8">
        <f t="shared" si="2"/>
        <v>280790</v>
      </c>
      <c r="F11" s="8"/>
      <c r="G11" s="13">
        <v>2981.5</v>
      </c>
      <c r="H11" s="8">
        <f t="shared" si="0"/>
        <v>256409</v>
      </c>
      <c r="I11" s="8"/>
      <c r="J11" s="13">
        <v>192</v>
      </c>
      <c r="K11" s="8">
        <f t="shared" si="3"/>
        <v>16512</v>
      </c>
      <c r="L11" s="8"/>
      <c r="M11" s="13">
        <v>54.5</v>
      </c>
      <c r="N11" s="8">
        <f t="shared" si="4"/>
        <v>4687</v>
      </c>
      <c r="O11" s="8"/>
      <c r="P11" s="8"/>
      <c r="Q11" s="9">
        <f t="shared" si="1"/>
        <v>558398</v>
      </c>
    </row>
    <row r="12" spans="1:17" x14ac:dyDescent="0.2">
      <c r="A12" s="17">
        <v>62</v>
      </c>
      <c r="B12" s="18"/>
      <c r="C12" s="4" t="s">
        <v>8</v>
      </c>
      <c r="D12" s="13">
        <v>83.25</v>
      </c>
      <c r="E12" s="8">
        <f t="shared" si="2"/>
        <v>5161.5</v>
      </c>
      <c r="F12" s="8"/>
      <c r="G12" s="13">
        <v>820.75</v>
      </c>
      <c r="H12" s="8">
        <f t="shared" si="0"/>
        <v>50886.5</v>
      </c>
      <c r="I12" s="8"/>
      <c r="J12" s="8"/>
      <c r="K12" s="8"/>
      <c r="L12" s="8"/>
      <c r="M12" s="13">
        <v>2.25</v>
      </c>
      <c r="N12" s="8">
        <f t="shared" si="4"/>
        <v>139.5</v>
      </c>
      <c r="O12" s="8"/>
      <c r="P12" s="8"/>
      <c r="Q12" s="9">
        <f t="shared" si="1"/>
        <v>56187.5</v>
      </c>
    </row>
    <row r="13" spans="1:17" x14ac:dyDescent="0.2">
      <c r="A13" s="17">
        <v>50</v>
      </c>
      <c r="B13" s="18"/>
      <c r="C13" s="4" t="s">
        <v>9</v>
      </c>
      <c r="D13" s="13">
        <v>1036</v>
      </c>
      <c r="E13" s="8">
        <f t="shared" si="2"/>
        <v>51800</v>
      </c>
      <c r="F13" s="8"/>
      <c r="G13" s="13">
        <v>45.25</v>
      </c>
      <c r="H13" s="8">
        <f t="shared" si="0"/>
        <v>2262.5</v>
      </c>
      <c r="I13" s="8"/>
      <c r="J13" s="8"/>
      <c r="K13" s="8"/>
      <c r="L13" s="8"/>
      <c r="M13" s="13"/>
      <c r="N13" s="8">
        <f t="shared" si="4"/>
        <v>0</v>
      </c>
      <c r="O13" s="8"/>
      <c r="P13" s="8"/>
      <c r="Q13" s="9">
        <f t="shared" si="1"/>
        <v>54062.5</v>
      </c>
    </row>
    <row r="14" spans="1:17" x14ac:dyDescent="0.2">
      <c r="A14" s="17">
        <v>8</v>
      </c>
      <c r="B14" s="18"/>
      <c r="C14" s="4" t="s">
        <v>10</v>
      </c>
      <c r="D14" s="13"/>
      <c r="E14" s="8">
        <f t="shared" si="2"/>
        <v>0</v>
      </c>
      <c r="F14" s="8"/>
      <c r="G14" s="13"/>
      <c r="H14" s="8">
        <f t="shared" si="0"/>
        <v>0</v>
      </c>
      <c r="I14" s="8"/>
      <c r="J14" s="8"/>
      <c r="K14" s="8"/>
      <c r="L14" s="8"/>
      <c r="M14" s="13"/>
      <c r="N14" s="8">
        <f t="shared" si="4"/>
        <v>0</v>
      </c>
      <c r="O14" s="8"/>
      <c r="P14" s="8"/>
      <c r="Q14" s="9">
        <f t="shared" si="1"/>
        <v>0</v>
      </c>
    </row>
    <row r="15" spans="1:17" x14ac:dyDescent="0.2">
      <c r="A15" s="17">
        <v>4</v>
      </c>
      <c r="B15" s="18"/>
      <c r="C15" s="4" t="s">
        <v>12</v>
      </c>
      <c r="D15" s="13">
        <v>1157.75</v>
      </c>
      <c r="E15" s="8">
        <f t="shared" si="2"/>
        <v>4631</v>
      </c>
      <c r="F15" s="8"/>
      <c r="G15" s="13">
        <v>128.5</v>
      </c>
      <c r="H15" s="8">
        <f t="shared" si="0"/>
        <v>514</v>
      </c>
      <c r="I15" s="8"/>
      <c r="J15" s="8"/>
      <c r="K15" s="8"/>
      <c r="L15" s="8"/>
      <c r="M15" s="13">
        <v>47.75</v>
      </c>
      <c r="N15" s="8">
        <f t="shared" si="4"/>
        <v>191</v>
      </c>
      <c r="O15" s="8"/>
      <c r="P15" s="8"/>
      <c r="Q15" s="9">
        <f t="shared" si="1"/>
        <v>5336</v>
      </c>
    </row>
    <row r="16" spans="1:17" x14ac:dyDescent="0.2">
      <c r="A16" s="17">
        <v>6</v>
      </c>
      <c r="B16" s="18"/>
      <c r="C16" s="4" t="s">
        <v>11</v>
      </c>
      <c r="D16" s="13">
        <v>114.5</v>
      </c>
      <c r="E16" s="8">
        <f t="shared" si="2"/>
        <v>687</v>
      </c>
      <c r="F16" s="8"/>
      <c r="G16" s="13">
        <v>539</v>
      </c>
      <c r="H16" s="8">
        <f t="shared" si="0"/>
        <v>3234</v>
      </c>
      <c r="I16" s="8"/>
      <c r="J16" s="8"/>
      <c r="K16" s="8"/>
      <c r="L16" s="8"/>
      <c r="M16" s="8"/>
      <c r="N16" s="8"/>
      <c r="O16" s="8"/>
      <c r="P16" s="8"/>
      <c r="Q16" s="9">
        <f t="shared" si="1"/>
        <v>3921</v>
      </c>
    </row>
    <row r="17" spans="1:17" x14ac:dyDescent="0.2">
      <c r="A17" s="17">
        <v>13.5625</v>
      </c>
      <c r="B17" s="18"/>
      <c r="C17" s="4" t="s">
        <v>13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>
        <f t="shared" ref="Q17:Q18" si="5">SUM(C17:P17)</f>
        <v>0</v>
      </c>
    </row>
    <row r="18" spans="1:17" x14ac:dyDescent="0.2">
      <c r="A18" s="17">
        <v>27.125</v>
      </c>
      <c r="B18" s="18"/>
      <c r="C18" s="4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5"/>
        <v>0</v>
      </c>
    </row>
    <row r="19" spans="1:17" x14ac:dyDescent="0.2">
      <c r="A19" s="19" t="s">
        <v>3</v>
      </c>
      <c r="B19" s="19"/>
      <c r="C19" s="19"/>
      <c r="D19" s="10">
        <f>SUM(D9:D18)</f>
        <v>8635.5</v>
      </c>
      <c r="E19" s="11">
        <f>SUM(E8:E18)</f>
        <v>678380.25</v>
      </c>
      <c r="F19" s="11"/>
      <c r="G19" s="10">
        <f t="shared" ref="G19:N19" si="6">SUM(G8:G18)</f>
        <v>7947.5</v>
      </c>
      <c r="H19" s="11">
        <f>SUM(H8:H18)</f>
        <v>658525.75</v>
      </c>
      <c r="I19" s="11"/>
      <c r="J19" s="10">
        <f t="shared" si="6"/>
        <v>477</v>
      </c>
      <c r="K19" s="10">
        <f t="shared" si="6"/>
        <v>51093</v>
      </c>
      <c r="L19" s="11"/>
      <c r="M19" s="11">
        <f t="shared" si="6"/>
        <v>213.75</v>
      </c>
      <c r="N19" s="11">
        <f t="shared" si="6"/>
        <v>17515.75</v>
      </c>
      <c r="O19" s="11"/>
      <c r="P19" s="11"/>
      <c r="Q19" s="12">
        <f>SUM(Q8:Q18)</f>
        <v>1405514.75</v>
      </c>
    </row>
    <row r="22" spans="1:17" x14ac:dyDescent="0.2">
      <c r="A22" t="s">
        <v>20</v>
      </c>
    </row>
    <row r="23" spans="1:17" x14ac:dyDescent="0.2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</row>
    <row r="24" spans="1:17" x14ac:dyDescent="0.2">
      <c r="A24" s="20" t="s">
        <v>1</v>
      </c>
      <c r="B24" s="21"/>
      <c r="C24" s="4" t="s">
        <v>2</v>
      </c>
      <c r="D24" s="5" t="s">
        <v>15</v>
      </c>
      <c r="E24" s="6" t="s">
        <v>16</v>
      </c>
      <c r="F24" s="6"/>
      <c r="G24" s="6" t="s">
        <v>17</v>
      </c>
      <c r="H24" s="6" t="s">
        <v>16</v>
      </c>
      <c r="I24" s="6"/>
      <c r="J24" s="6" t="s">
        <v>18</v>
      </c>
      <c r="K24" s="6" t="s">
        <v>16</v>
      </c>
      <c r="L24" s="6"/>
      <c r="M24" s="6" t="s">
        <v>19</v>
      </c>
      <c r="N24" s="6" t="s">
        <v>16</v>
      </c>
      <c r="O24" s="6"/>
      <c r="P24" s="6"/>
      <c r="Q24" s="7" t="s">
        <v>3</v>
      </c>
    </row>
    <row r="25" spans="1:17" x14ac:dyDescent="0.2">
      <c r="A25" s="17">
        <v>145</v>
      </c>
      <c r="B25" s="18"/>
      <c r="C25" s="4" t="s">
        <v>4</v>
      </c>
      <c r="E25" s="8"/>
      <c r="F25" s="8"/>
      <c r="G25" s="13"/>
      <c r="H25" s="8">
        <f>G25*A25</f>
        <v>0</v>
      </c>
      <c r="I25" s="8"/>
      <c r="J25" s="8"/>
      <c r="K25" s="8"/>
      <c r="L25" s="8"/>
      <c r="M25" s="8"/>
      <c r="N25" s="8"/>
      <c r="O25" s="8"/>
      <c r="P25" s="8"/>
      <c r="Q25" s="9">
        <f>E25+H25+K25+N25</f>
        <v>0</v>
      </c>
    </row>
    <row r="26" spans="1:17" x14ac:dyDescent="0.2">
      <c r="A26" s="17">
        <v>122</v>
      </c>
      <c r="B26" s="18"/>
      <c r="C26" s="4" t="s">
        <v>5</v>
      </c>
      <c r="D26" s="13">
        <v>262.75</v>
      </c>
      <c r="E26" s="8">
        <f>D26*A26</f>
        <v>32055.5</v>
      </c>
      <c r="F26" s="8"/>
      <c r="G26" s="13">
        <v>222.75</v>
      </c>
      <c r="H26" s="8">
        <f t="shared" ref="H26:H33" si="7">G26*A26</f>
        <v>27175.5</v>
      </c>
      <c r="I26" s="8"/>
      <c r="J26" s="13">
        <v>28</v>
      </c>
      <c r="K26" s="8">
        <f>J26*A26</f>
        <v>3416</v>
      </c>
      <c r="L26" s="8"/>
      <c r="M26" s="13">
        <v>25.25</v>
      </c>
      <c r="N26" s="8">
        <f>M26*A26</f>
        <v>3080.5</v>
      </c>
      <c r="O26" s="8"/>
      <c r="P26" s="8"/>
      <c r="Q26" s="9">
        <f t="shared" ref="Q26:Q33" si="8">E26+H26+K26+N26</f>
        <v>65727.5</v>
      </c>
    </row>
    <row r="27" spans="1:17" x14ac:dyDescent="0.2">
      <c r="A27" s="17">
        <v>95</v>
      </c>
      <c r="B27" s="18"/>
      <c r="C27" s="4" t="s">
        <v>6</v>
      </c>
      <c r="D27" s="13">
        <v>330.25</v>
      </c>
      <c r="E27" s="8">
        <f t="shared" ref="E27:E33" si="9">D27*A27</f>
        <v>31373.75</v>
      </c>
      <c r="F27" s="8"/>
      <c r="G27" s="13">
        <v>964.75</v>
      </c>
      <c r="H27" s="8">
        <f t="shared" si="7"/>
        <v>91651.25</v>
      </c>
      <c r="I27" s="8"/>
      <c r="J27" s="13"/>
      <c r="K27" s="8">
        <f t="shared" ref="K27:K28" si="10">J27*A27</f>
        <v>0</v>
      </c>
      <c r="L27" s="8"/>
      <c r="M27" s="13">
        <v>26.25</v>
      </c>
      <c r="N27" s="8">
        <f t="shared" ref="N27:N32" si="11">M27*A27</f>
        <v>2493.75</v>
      </c>
      <c r="O27" s="8"/>
      <c r="P27" s="8"/>
      <c r="Q27" s="9">
        <f t="shared" si="8"/>
        <v>125518.75</v>
      </c>
    </row>
    <row r="28" spans="1:17" x14ac:dyDescent="0.2">
      <c r="A28" s="17">
        <v>86</v>
      </c>
      <c r="B28" s="18"/>
      <c r="C28" s="4" t="s">
        <v>7</v>
      </c>
      <c r="D28" s="13">
        <v>388.5</v>
      </c>
      <c r="E28" s="8">
        <f t="shared" si="9"/>
        <v>33411</v>
      </c>
      <c r="F28" s="8"/>
      <c r="G28" s="13">
        <v>804.25</v>
      </c>
      <c r="H28" s="8">
        <f t="shared" si="7"/>
        <v>69165.5</v>
      </c>
      <c r="I28" s="8"/>
      <c r="J28" s="13">
        <v>51.5</v>
      </c>
      <c r="K28" s="8">
        <f t="shared" si="10"/>
        <v>4429</v>
      </c>
      <c r="L28" s="8"/>
      <c r="M28" s="13">
        <v>21.75</v>
      </c>
      <c r="N28" s="8">
        <f t="shared" si="11"/>
        <v>1870.5</v>
      </c>
      <c r="O28" s="8"/>
      <c r="P28" s="8"/>
      <c r="Q28" s="9">
        <f t="shared" si="8"/>
        <v>108876</v>
      </c>
    </row>
    <row r="29" spans="1:17" x14ac:dyDescent="0.2">
      <c r="A29" s="17">
        <v>62</v>
      </c>
      <c r="B29" s="18"/>
      <c r="C29" s="4" t="s">
        <v>8</v>
      </c>
      <c r="D29" s="13"/>
      <c r="E29" s="8">
        <f t="shared" si="9"/>
        <v>0</v>
      </c>
      <c r="F29" s="8"/>
      <c r="G29" s="13">
        <v>183.25</v>
      </c>
      <c r="H29" s="8">
        <f t="shared" si="7"/>
        <v>11361.5</v>
      </c>
      <c r="I29" s="8"/>
      <c r="J29" s="8"/>
      <c r="K29" s="8"/>
      <c r="L29" s="8"/>
      <c r="M29" s="13">
        <v>0.5</v>
      </c>
      <c r="N29" s="8">
        <f t="shared" si="11"/>
        <v>31</v>
      </c>
      <c r="O29" s="8"/>
      <c r="P29" s="8"/>
      <c r="Q29" s="9">
        <f t="shared" si="8"/>
        <v>11392.5</v>
      </c>
    </row>
    <row r="30" spans="1:17" x14ac:dyDescent="0.2">
      <c r="A30" s="17">
        <v>50</v>
      </c>
      <c r="B30" s="18"/>
      <c r="C30" s="4" t="s">
        <v>9</v>
      </c>
      <c r="D30" s="13">
        <v>89.25</v>
      </c>
      <c r="E30" s="8">
        <f t="shared" si="9"/>
        <v>4462.5</v>
      </c>
      <c r="F30" s="8"/>
      <c r="G30" s="13"/>
      <c r="H30" s="8">
        <f t="shared" si="7"/>
        <v>0</v>
      </c>
      <c r="I30" s="8"/>
      <c r="J30" s="8"/>
      <c r="K30" s="8"/>
      <c r="L30" s="8"/>
      <c r="M30" s="13"/>
      <c r="N30" s="8">
        <f t="shared" si="11"/>
        <v>0</v>
      </c>
      <c r="O30" s="8"/>
      <c r="P30" s="8"/>
      <c r="Q30" s="9">
        <f t="shared" si="8"/>
        <v>4462.5</v>
      </c>
    </row>
    <row r="31" spans="1:17" x14ac:dyDescent="0.2">
      <c r="A31" s="17">
        <v>8</v>
      </c>
      <c r="B31" s="18"/>
      <c r="C31" s="4" t="s">
        <v>10</v>
      </c>
      <c r="D31" s="13"/>
      <c r="E31" s="8">
        <f t="shared" si="9"/>
        <v>0</v>
      </c>
      <c r="F31" s="8"/>
      <c r="G31" s="13"/>
      <c r="H31" s="8">
        <f t="shared" si="7"/>
        <v>0</v>
      </c>
      <c r="I31" s="8"/>
      <c r="J31" s="8"/>
      <c r="K31" s="8"/>
      <c r="L31" s="8"/>
      <c r="M31" s="13"/>
      <c r="N31" s="8">
        <f t="shared" si="11"/>
        <v>0</v>
      </c>
      <c r="O31" s="8"/>
      <c r="P31" s="8"/>
      <c r="Q31" s="9">
        <f t="shared" si="8"/>
        <v>0</v>
      </c>
    </row>
    <row r="32" spans="1:17" x14ac:dyDescent="0.2">
      <c r="A32" s="17">
        <v>4</v>
      </c>
      <c r="B32" s="18"/>
      <c r="C32" s="4" t="s">
        <v>12</v>
      </c>
      <c r="D32" s="13"/>
      <c r="E32" s="8">
        <f t="shared" si="9"/>
        <v>0</v>
      </c>
      <c r="F32" s="8"/>
      <c r="G32" s="13"/>
      <c r="H32" s="8">
        <f t="shared" si="7"/>
        <v>0</v>
      </c>
      <c r="I32" s="8"/>
      <c r="J32" s="8"/>
      <c r="K32" s="8"/>
      <c r="L32" s="8"/>
      <c r="M32" s="13"/>
      <c r="N32" s="8">
        <f t="shared" si="11"/>
        <v>0</v>
      </c>
      <c r="O32" s="8"/>
      <c r="P32" s="8"/>
      <c r="Q32" s="9">
        <f t="shared" si="8"/>
        <v>0</v>
      </c>
    </row>
    <row r="33" spans="1:19" x14ac:dyDescent="0.2">
      <c r="A33" s="17">
        <v>6</v>
      </c>
      <c r="B33" s="18"/>
      <c r="C33" s="4" t="s">
        <v>11</v>
      </c>
      <c r="D33" s="13">
        <v>3.25</v>
      </c>
      <c r="E33" s="8">
        <f t="shared" si="9"/>
        <v>19.5</v>
      </c>
      <c r="F33" s="8"/>
      <c r="G33" s="13">
        <v>130.25</v>
      </c>
      <c r="H33" s="8">
        <f t="shared" si="7"/>
        <v>781.5</v>
      </c>
      <c r="I33" s="8"/>
      <c r="J33" s="8"/>
      <c r="K33" s="8"/>
      <c r="L33" s="8"/>
      <c r="M33" s="8"/>
      <c r="N33" s="8"/>
      <c r="O33" s="8"/>
      <c r="P33" s="8"/>
      <c r="Q33" s="9">
        <f t="shared" si="8"/>
        <v>801</v>
      </c>
    </row>
    <row r="34" spans="1:19" x14ac:dyDescent="0.2">
      <c r="A34" s="17">
        <v>13.5625</v>
      </c>
      <c r="B34" s="18"/>
      <c r="C34" s="4" t="s">
        <v>13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>
        <f t="shared" ref="Q34:Q35" si="12">SUM(C34:P34)</f>
        <v>0</v>
      </c>
    </row>
    <row r="35" spans="1:19" x14ac:dyDescent="0.2">
      <c r="A35" s="17">
        <v>27.125</v>
      </c>
      <c r="B35" s="18"/>
      <c r="C35" s="4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>
        <f t="shared" si="12"/>
        <v>0</v>
      </c>
    </row>
    <row r="36" spans="1:19" x14ac:dyDescent="0.2">
      <c r="A36" s="19" t="s">
        <v>3</v>
      </c>
      <c r="B36" s="19"/>
      <c r="C36" s="19"/>
      <c r="D36" s="10">
        <f>SUM(D26:D35)</f>
        <v>1074</v>
      </c>
      <c r="E36" s="11">
        <f>SUM(E25:E35)</f>
        <v>101322.25</v>
      </c>
      <c r="F36" s="11"/>
      <c r="G36" s="10">
        <f t="shared" ref="G36" si="13">SUM(G25:G35)</f>
        <v>2305.25</v>
      </c>
      <c r="H36" s="11">
        <f>SUM(H25:H35)</f>
        <v>200135.25</v>
      </c>
      <c r="I36" s="11"/>
      <c r="J36" s="10">
        <f t="shared" ref="J36:K36" si="14">SUM(J25:J35)</f>
        <v>79.5</v>
      </c>
      <c r="K36" s="10">
        <f t="shared" si="14"/>
        <v>7845</v>
      </c>
      <c r="L36" s="11"/>
      <c r="M36" s="11">
        <f t="shared" ref="M36:N36" si="15">SUM(M25:M35)</f>
        <v>73.75</v>
      </c>
      <c r="N36" s="11">
        <f t="shared" si="15"/>
        <v>7475.75</v>
      </c>
      <c r="O36" s="11"/>
      <c r="P36" s="11"/>
      <c r="Q36" s="12">
        <f>SUM(Q25:Q35)</f>
        <v>316778.25</v>
      </c>
    </row>
    <row r="39" spans="1:19" x14ac:dyDescent="0.2">
      <c r="A39" t="s">
        <v>21</v>
      </c>
    </row>
    <row r="40" spans="1:19" x14ac:dyDescent="0.2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</row>
    <row r="41" spans="1:19" x14ac:dyDescent="0.2">
      <c r="A41" s="20" t="s">
        <v>1</v>
      </c>
      <c r="B41" s="21"/>
      <c r="C41" s="4" t="s">
        <v>2</v>
      </c>
      <c r="D41" s="5" t="s">
        <v>15</v>
      </c>
      <c r="E41" s="6" t="s">
        <v>16</v>
      </c>
      <c r="F41" s="6"/>
      <c r="G41" s="6" t="s">
        <v>17</v>
      </c>
      <c r="H41" s="6" t="s">
        <v>16</v>
      </c>
      <c r="I41" s="6"/>
      <c r="J41" s="6" t="s">
        <v>18</v>
      </c>
      <c r="K41" s="6" t="s">
        <v>16</v>
      </c>
      <c r="L41" s="6"/>
      <c r="M41" s="6" t="s">
        <v>19</v>
      </c>
      <c r="N41" s="6" t="s">
        <v>16</v>
      </c>
      <c r="O41" s="6"/>
      <c r="P41" s="6"/>
      <c r="Q41" s="7" t="s">
        <v>3</v>
      </c>
    </row>
    <row r="42" spans="1:19" x14ac:dyDescent="0.2">
      <c r="A42" s="17">
        <v>145</v>
      </c>
      <c r="B42" s="18"/>
      <c r="C42" s="4" t="s">
        <v>4</v>
      </c>
      <c r="E42" s="8"/>
      <c r="F42" s="8"/>
      <c r="G42" s="13">
        <f>1</f>
        <v>1</v>
      </c>
      <c r="H42" s="8">
        <f>G42*A42</f>
        <v>145</v>
      </c>
      <c r="I42" s="8"/>
      <c r="J42" s="8"/>
      <c r="K42" s="8"/>
      <c r="L42" s="8"/>
      <c r="M42" s="8"/>
      <c r="N42" s="8"/>
      <c r="O42" s="8"/>
      <c r="P42" s="8"/>
      <c r="Q42" s="9">
        <f>E42+H42+K42+N42</f>
        <v>145</v>
      </c>
      <c r="S42" s="14">
        <f>Q25+Q42</f>
        <v>145</v>
      </c>
    </row>
    <row r="43" spans="1:19" x14ac:dyDescent="0.2">
      <c r="A43" s="17">
        <v>122</v>
      </c>
      <c r="B43" s="18"/>
      <c r="C43" s="4" t="s">
        <v>5</v>
      </c>
      <c r="D43" s="13">
        <f>1469.5-262.75</f>
        <v>1206.75</v>
      </c>
      <c r="E43" s="8">
        <f>D43*A43</f>
        <v>147223.5</v>
      </c>
      <c r="F43" s="8"/>
      <c r="G43" s="13">
        <f>647.5-222.75</f>
        <v>424.75</v>
      </c>
      <c r="H43" s="8">
        <f t="shared" ref="H43:H50" si="16">G43*A43</f>
        <v>51819.5</v>
      </c>
      <c r="I43" s="8"/>
      <c r="J43" s="13">
        <f>278-28</f>
        <v>250</v>
      </c>
      <c r="K43" s="8">
        <f>J43*A43</f>
        <v>30500</v>
      </c>
      <c r="L43" s="8"/>
      <c r="M43" s="13">
        <f>78.5-25.25</f>
        <v>53.25</v>
      </c>
      <c r="N43" s="8">
        <f>M43*A43</f>
        <v>6496.5</v>
      </c>
      <c r="O43" s="8"/>
      <c r="P43" s="8"/>
      <c r="Q43" s="9">
        <f t="shared" ref="Q43:Q49" si="17">E43+H43+K43+N43</f>
        <v>236039.5</v>
      </c>
      <c r="S43" s="14">
        <f t="shared" ref="S43:S52" si="18">Q26+Q43</f>
        <v>301767</v>
      </c>
    </row>
    <row r="44" spans="1:19" x14ac:dyDescent="0.2">
      <c r="A44" s="17">
        <v>95</v>
      </c>
      <c r="B44" s="18"/>
      <c r="C44" s="4" t="s">
        <v>6</v>
      </c>
      <c r="D44" s="13">
        <f>899.25-330.25</f>
        <v>569</v>
      </c>
      <c r="E44" s="8">
        <f t="shared" ref="E44:E50" si="19">D44*A44</f>
        <v>54055</v>
      </c>
      <c r="F44" s="8"/>
      <c r="G44" s="13">
        <f>2410.25-964.75</f>
        <v>1445.5</v>
      </c>
      <c r="H44" s="8">
        <f t="shared" si="16"/>
        <v>137322.5</v>
      </c>
      <c r="I44" s="8"/>
      <c r="J44" s="13">
        <v>7</v>
      </c>
      <c r="K44" s="8">
        <f t="shared" ref="K44:K45" si="20">J44*A44</f>
        <v>665</v>
      </c>
      <c r="L44" s="8"/>
      <c r="M44" s="13">
        <f>30.75-26.25</f>
        <v>4.5</v>
      </c>
      <c r="N44" s="8">
        <f t="shared" ref="N44:N47" si="21">M44*A44</f>
        <v>427.5</v>
      </c>
      <c r="O44" s="8"/>
      <c r="P44" s="8"/>
      <c r="Q44" s="9">
        <f t="shared" si="17"/>
        <v>192470</v>
      </c>
      <c r="S44" s="14">
        <f t="shared" si="18"/>
        <v>317988.75</v>
      </c>
    </row>
    <row r="45" spans="1:19" x14ac:dyDescent="0.2">
      <c r="A45" s="17">
        <v>86</v>
      </c>
      <c r="B45" s="18"/>
      <c r="C45" s="4" t="s">
        <v>7</v>
      </c>
      <c r="D45" s="13">
        <f>2578-388.5</f>
        <v>2189.5</v>
      </c>
      <c r="E45" s="8">
        <f t="shared" si="19"/>
        <v>188297</v>
      </c>
      <c r="F45" s="8"/>
      <c r="G45" s="13">
        <f>2781.25-804.25</f>
        <v>1977</v>
      </c>
      <c r="H45" s="8">
        <f t="shared" si="16"/>
        <v>170022</v>
      </c>
      <c r="I45" s="8"/>
      <c r="J45" s="13">
        <f>192-51.5</f>
        <v>140.5</v>
      </c>
      <c r="K45" s="8">
        <f t="shared" si="20"/>
        <v>12083</v>
      </c>
      <c r="L45" s="8"/>
      <c r="M45" s="13">
        <f>54.5-21.75</f>
        <v>32.75</v>
      </c>
      <c r="N45" s="8">
        <f t="shared" si="21"/>
        <v>2816.5</v>
      </c>
      <c r="O45" s="8"/>
      <c r="P45" s="8"/>
      <c r="Q45" s="9">
        <f t="shared" si="17"/>
        <v>373218.5</v>
      </c>
      <c r="S45" s="14">
        <f t="shared" si="18"/>
        <v>482094.5</v>
      </c>
    </row>
    <row r="46" spans="1:19" x14ac:dyDescent="0.2">
      <c r="A46" s="17">
        <v>62</v>
      </c>
      <c r="B46" s="18"/>
      <c r="C46" s="4" t="s">
        <v>8</v>
      </c>
      <c r="D46" s="13">
        <v>83.25</v>
      </c>
      <c r="E46" s="8">
        <f t="shared" si="19"/>
        <v>5161.5</v>
      </c>
      <c r="F46" s="8"/>
      <c r="G46" s="13">
        <f>769.75-183.25</f>
        <v>586.5</v>
      </c>
      <c r="H46" s="8">
        <f t="shared" si="16"/>
        <v>36363</v>
      </c>
      <c r="I46" s="8"/>
      <c r="J46" s="8"/>
      <c r="K46" s="8"/>
      <c r="L46" s="8"/>
      <c r="M46" s="13">
        <f>2.25-0.5</f>
        <v>1.75</v>
      </c>
      <c r="N46" s="8">
        <f t="shared" si="21"/>
        <v>108.5</v>
      </c>
      <c r="O46" s="8"/>
      <c r="P46" s="8"/>
      <c r="Q46" s="9">
        <f t="shared" si="17"/>
        <v>41633</v>
      </c>
      <c r="S46" s="14">
        <f t="shared" si="18"/>
        <v>53025.5</v>
      </c>
    </row>
    <row r="47" spans="1:19" x14ac:dyDescent="0.2">
      <c r="A47" s="17">
        <v>50</v>
      </c>
      <c r="B47" s="18"/>
      <c r="C47" s="4" t="s">
        <v>9</v>
      </c>
      <c r="D47" s="13">
        <f>896.25-89.25</f>
        <v>807</v>
      </c>
      <c r="E47" s="8">
        <f t="shared" si="19"/>
        <v>40350</v>
      </c>
      <c r="F47" s="8"/>
      <c r="G47" s="13">
        <v>45.25</v>
      </c>
      <c r="H47" s="8">
        <f t="shared" si="16"/>
        <v>2262.5</v>
      </c>
      <c r="I47" s="8"/>
      <c r="J47" s="8"/>
      <c r="K47" s="8"/>
      <c r="L47" s="8"/>
      <c r="M47" s="13"/>
      <c r="N47" s="8">
        <f t="shared" si="21"/>
        <v>0</v>
      </c>
      <c r="O47" s="8"/>
      <c r="P47" s="8"/>
      <c r="Q47" s="9">
        <f t="shared" si="17"/>
        <v>42612.5</v>
      </c>
      <c r="S47" s="14">
        <f t="shared" si="18"/>
        <v>47075</v>
      </c>
    </row>
    <row r="48" spans="1:19" x14ac:dyDescent="0.2">
      <c r="A48" s="17">
        <v>8</v>
      </c>
      <c r="B48" s="18"/>
      <c r="C48" s="4" t="s">
        <v>10</v>
      </c>
      <c r="D48" s="13"/>
      <c r="E48" s="8">
        <f t="shared" si="19"/>
        <v>0</v>
      </c>
      <c r="F48" s="8"/>
      <c r="G48" s="13"/>
      <c r="H48" s="8">
        <f t="shared" si="16"/>
        <v>0</v>
      </c>
      <c r="I48" s="8"/>
      <c r="J48" s="8"/>
      <c r="K48" s="8"/>
      <c r="L48" s="8"/>
      <c r="M48" s="13"/>
      <c r="N48" s="8">
        <f>M48*A48</f>
        <v>0</v>
      </c>
      <c r="O48" s="8"/>
      <c r="P48" s="8"/>
      <c r="Q48" s="9">
        <f t="shared" si="17"/>
        <v>0</v>
      </c>
      <c r="S48" s="14">
        <f t="shared" si="18"/>
        <v>0</v>
      </c>
    </row>
    <row r="49" spans="1:19" x14ac:dyDescent="0.2">
      <c r="A49" s="17">
        <v>4</v>
      </c>
      <c r="B49" s="18"/>
      <c r="C49" s="4" t="s">
        <v>12</v>
      </c>
      <c r="D49" s="13">
        <v>1144.75</v>
      </c>
      <c r="E49" s="8">
        <f t="shared" si="19"/>
        <v>4579</v>
      </c>
      <c r="F49" s="8"/>
      <c r="G49" s="13">
        <v>116.5</v>
      </c>
      <c r="H49" s="8">
        <f t="shared" si="16"/>
        <v>466</v>
      </c>
      <c r="I49" s="8"/>
      <c r="J49" s="8"/>
      <c r="K49" s="8"/>
      <c r="L49" s="8"/>
      <c r="M49" s="13">
        <v>47.75</v>
      </c>
      <c r="N49" s="8">
        <f>M49*A49</f>
        <v>191</v>
      </c>
      <c r="O49" s="8"/>
      <c r="P49" s="8"/>
      <c r="Q49" s="9">
        <f t="shared" si="17"/>
        <v>5236</v>
      </c>
      <c r="S49" s="14">
        <f t="shared" si="18"/>
        <v>5236</v>
      </c>
    </row>
    <row r="50" spans="1:19" x14ac:dyDescent="0.2">
      <c r="A50" s="17">
        <v>6</v>
      </c>
      <c r="B50" s="18"/>
      <c r="C50" s="4" t="s">
        <v>11</v>
      </c>
      <c r="D50" s="13">
        <f>109.25-3.25</f>
        <v>106</v>
      </c>
      <c r="E50" s="8">
        <f t="shared" si="19"/>
        <v>636</v>
      </c>
      <c r="F50" s="8"/>
      <c r="G50" s="13">
        <f>447.5-130.25</f>
        <v>317.25</v>
      </c>
      <c r="H50" s="8">
        <f t="shared" si="16"/>
        <v>1903.5</v>
      </c>
      <c r="I50" s="8"/>
      <c r="J50" s="8"/>
      <c r="K50" s="8"/>
      <c r="L50" s="8"/>
      <c r="M50" s="8"/>
      <c r="N50" s="8"/>
      <c r="O50" s="8"/>
      <c r="P50" s="8"/>
      <c r="Q50" s="9">
        <f>E50+H50+K50+N50</f>
        <v>2539.5</v>
      </c>
      <c r="S50" s="14">
        <f t="shared" si="18"/>
        <v>3340.5</v>
      </c>
    </row>
    <row r="51" spans="1:19" x14ac:dyDescent="0.2">
      <c r="A51" s="17">
        <v>13.5625</v>
      </c>
      <c r="B51" s="18"/>
      <c r="C51" s="4" t="s">
        <v>13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9">
        <f t="shared" ref="Q51:Q52" si="22">SUM(C51:P51)</f>
        <v>0</v>
      </c>
      <c r="S51" s="14">
        <f t="shared" si="18"/>
        <v>0</v>
      </c>
    </row>
    <row r="52" spans="1:19" x14ac:dyDescent="0.2">
      <c r="A52" s="17">
        <v>27.125</v>
      </c>
      <c r="B52" s="18"/>
      <c r="C52" s="4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9">
        <f t="shared" si="22"/>
        <v>0</v>
      </c>
      <c r="S52" s="14">
        <f t="shared" si="18"/>
        <v>0</v>
      </c>
    </row>
    <row r="53" spans="1:19" x14ac:dyDescent="0.2">
      <c r="A53" s="19" t="s">
        <v>3</v>
      </c>
      <c r="B53" s="19"/>
      <c r="C53" s="19"/>
      <c r="D53" s="10">
        <f>SUM(D43:D52)</f>
        <v>6106.25</v>
      </c>
      <c r="E53" s="11">
        <f>SUM(E42:E52)</f>
        <v>440302</v>
      </c>
      <c r="F53" s="11"/>
      <c r="G53" s="10">
        <f t="shared" ref="G53" si="23">SUM(G42:G52)</f>
        <v>4913.75</v>
      </c>
      <c r="H53" s="11">
        <f>SUM(H42:H52)</f>
        <v>400304</v>
      </c>
      <c r="I53" s="11"/>
      <c r="J53" s="10">
        <f t="shared" ref="J53:K53" si="24">SUM(J42:J52)</f>
        <v>397.5</v>
      </c>
      <c r="K53" s="10">
        <f t="shared" si="24"/>
        <v>43248</v>
      </c>
      <c r="L53" s="11"/>
      <c r="M53" s="11">
        <f t="shared" ref="M53:N53" si="25">SUM(M42:M52)</f>
        <v>140</v>
      </c>
      <c r="N53" s="11">
        <f t="shared" si="25"/>
        <v>10040</v>
      </c>
      <c r="O53" s="11"/>
      <c r="P53" s="11"/>
      <c r="Q53" s="12">
        <f>SUM(Q42:Q52)</f>
        <v>893894</v>
      </c>
      <c r="S53" s="14">
        <f>SUM(S42:S52)</f>
        <v>1210672.25</v>
      </c>
    </row>
    <row r="56" spans="1:19" x14ac:dyDescent="0.2">
      <c r="A56" t="s">
        <v>22</v>
      </c>
    </row>
    <row r="57" spans="1:19" x14ac:dyDescent="0.2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</row>
    <row r="58" spans="1:19" x14ac:dyDescent="0.2">
      <c r="A58" s="20" t="s">
        <v>1</v>
      </c>
      <c r="B58" s="21"/>
      <c r="C58" s="4" t="s">
        <v>2</v>
      </c>
      <c r="D58" s="5" t="s">
        <v>15</v>
      </c>
      <c r="E58" s="6" t="s">
        <v>16</v>
      </c>
      <c r="F58" s="6"/>
      <c r="G58" s="6" t="s">
        <v>17</v>
      </c>
      <c r="H58" s="6" t="s">
        <v>16</v>
      </c>
      <c r="I58" s="6"/>
      <c r="J58" s="6" t="s">
        <v>18</v>
      </c>
      <c r="K58" s="6" t="s">
        <v>16</v>
      </c>
      <c r="L58" s="6"/>
      <c r="M58" s="6" t="s">
        <v>19</v>
      </c>
      <c r="N58" s="6" t="s">
        <v>16</v>
      </c>
      <c r="O58" s="6"/>
      <c r="P58" s="6"/>
      <c r="Q58" s="7" t="s">
        <v>3</v>
      </c>
    </row>
    <row r="59" spans="1:19" x14ac:dyDescent="0.2">
      <c r="A59" s="17">
        <v>145</v>
      </c>
      <c r="B59" s="18"/>
      <c r="C59" s="4" t="s">
        <v>4</v>
      </c>
      <c r="E59" s="8"/>
      <c r="F59" s="8"/>
      <c r="G59" s="13">
        <f>1-G42-G25</f>
        <v>0</v>
      </c>
      <c r="H59" s="8">
        <f>G59*A59</f>
        <v>0</v>
      </c>
      <c r="I59" s="8"/>
      <c r="J59" s="8"/>
      <c r="K59" s="8"/>
      <c r="L59" s="8"/>
      <c r="M59" s="8"/>
      <c r="N59" s="8"/>
      <c r="O59" s="8"/>
      <c r="P59" s="8"/>
      <c r="Q59" s="9">
        <f>E59+H59+K59+N59</f>
        <v>0</v>
      </c>
      <c r="S59" s="14">
        <f>Q42+Q59+Q25</f>
        <v>145</v>
      </c>
    </row>
    <row r="60" spans="1:19" x14ac:dyDescent="0.2">
      <c r="A60" s="17">
        <v>122</v>
      </c>
      <c r="B60" s="18"/>
      <c r="C60" s="4" t="s">
        <v>5</v>
      </c>
      <c r="D60" s="13">
        <f>1937.25-D43-D26</f>
        <v>467.75</v>
      </c>
      <c r="E60" s="8">
        <f>D60*A60</f>
        <v>57065.5</v>
      </c>
      <c r="F60" s="8"/>
      <c r="G60" s="13">
        <f>706.75-G43-G26</f>
        <v>59.25</v>
      </c>
      <c r="H60" s="8">
        <f t="shared" ref="H60:H67" si="26">G60*A60</f>
        <v>7228.5</v>
      </c>
      <c r="I60" s="8"/>
      <c r="J60" s="13">
        <f>278-J43-J26</f>
        <v>0</v>
      </c>
      <c r="K60" s="8">
        <f>J60*A60</f>
        <v>0</v>
      </c>
      <c r="L60" s="8"/>
      <c r="M60" s="13">
        <f>78.5-M43-M26</f>
        <v>0</v>
      </c>
      <c r="N60" s="8">
        <f>M60*A60</f>
        <v>0</v>
      </c>
      <c r="O60" s="8"/>
      <c r="P60" s="8"/>
      <c r="Q60" s="9">
        <f t="shared" ref="Q60:Q66" si="27">E60+H60+K60+N60</f>
        <v>64294</v>
      </c>
      <c r="S60" s="14">
        <f t="shared" ref="S60:S69" si="28">Q43+Q60+Q26</f>
        <v>366061</v>
      </c>
    </row>
    <row r="61" spans="1:19" x14ac:dyDescent="0.2">
      <c r="A61" s="17">
        <v>95</v>
      </c>
      <c r="B61" s="18"/>
      <c r="C61" s="4" t="s">
        <v>6</v>
      </c>
      <c r="D61" s="13">
        <f>1041.75-D44-D27</f>
        <v>142.5</v>
      </c>
      <c r="E61" s="8">
        <f t="shared" ref="E61:E67" si="29">D61*A61</f>
        <v>13537.5</v>
      </c>
      <c r="F61" s="8"/>
      <c r="G61" s="13">
        <f>2724.75-G44-G27</f>
        <v>314.5</v>
      </c>
      <c r="H61" s="8">
        <f t="shared" si="26"/>
        <v>29877.5</v>
      </c>
      <c r="I61" s="8"/>
      <c r="J61" s="13">
        <f>7-J44</f>
        <v>0</v>
      </c>
      <c r="K61" s="8">
        <f t="shared" ref="K61:K62" si="30">J61*A61</f>
        <v>0</v>
      </c>
      <c r="L61" s="8"/>
      <c r="M61" s="13">
        <f>30.75-M44-M27</f>
        <v>0</v>
      </c>
      <c r="N61" s="8">
        <f t="shared" ref="N61:N64" si="31">M61*A61</f>
        <v>0</v>
      </c>
      <c r="O61" s="8"/>
      <c r="P61" s="8"/>
      <c r="Q61" s="9">
        <f t="shared" si="27"/>
        <v>43415</v>
      </c>
      <c r="S61" s="14">
        <f t="shared" si="28"/>
        <v>361403.75</v>
      </c>
    </row>
    <row r="62" spans="1:19" x14ac:dyDescent="0.2">
      <c r="A62" s="17">
        <v>86</v>
      </c>
      <c r="B62" s="18"/>
      <c r="C62" s="4" t="s">
        <v>7</v>
      </c>
      <c r="D62" s="13">
        <f>3265-D45-D28</f>
        <v>687</v>
      </c>
      <c r="E62" s="8">
        <f t="shared" si="29"/>
        <v>59082</v>
      </c>
      <c r="F62" s="8"/>
      <c r="G62" s="13">
        <f>2981.5-G45-G28</f>
        <v>200.25</v>
      </c>
      <c r="H62" s="8">
        <f t="shared" si="26"/>
        <v>17221.5</v>
      </c>
      <c r="I62" s="8"/>
      <c r="J62" s="13">
        <f>192-J45-J28</f>
        <v>0</v>
      </c>
      <c r="K62" s="8">
        <f t="shared" si="30"/>
        <v>0</v>
      </c>
      <c r="L62" s="8"/>
      <c r="M62" s="13">
        <f>54.5-M45-M28</f>
        <v>0</v>
      </c>
      <c r="N62" s="8">
        <f t="shared" si="31"/>
        <v>0</v>
      </c>
      <c r="O62" s="8"/>
      <c r="P62" s="8"/>
      <c r="Q62" s="9">
        <f t="shared" si="27"/>
        <v>76303.5</v>
      </c>
      <c r="S62" s="14">
        <f t="shared" si="28"/>
        <v>558398</v>
      </c>
    </row>
    <row r="63" spans="1:19" x14ac:dyDescent="0.2">
      <c r="A63" s="17">
        <v>62</v>
      </c>
      <c r="B63" s="18"/>
      <c r="C63" s="4" t="s">
        <v>8</v>
      </c>
      <c r="D63" s="13">
        <f>83.25-D46</f>
        <v>0</v>
      </c>
      <c r="E63" s="8">
        <f t="shared" si="29"/>
        <v>0</v>
      </c>
      <c r="F63" s="8"/>
      <c r="G63" s="13">
        <f>820.75-G46-G29</f>
        <v>51</v>
      </c>
      <c r="H63" s="8">
        <f t="shared" si="26"/>
        <v>3162</v>
      </c>
      <c r="I63" s="8"/>
      <c r="J63" s="8"/>
      <c r="K63" s="8"/>
      <c r="L63" s="8"/>
      <c r="M63" s="13">
        <f>2.25-M46-M29</f>
        <v>0</v>
      </c>
      <c r="N63" s="8">
        <f t="shared" si="31"/>
        <v>0</v>
      </c>
      <c r="O63" s="8"/>
      <c r="P63" s="8"/>
      <c r="Q63" s="9">
        <f t="shared" si="27"/>
        <v>3162</v>
      </c>
      <c r="S63" s="14">
        <f t="shared" si="28"/>
        <v>56187.5</v>
      </c>
    </row>
    <row r="64" spans="1:19" x14ac:dyDescent="0.2">
      <c r="A64" s="17">
        <v>50</v>
      </c>
      <c r="B64" s="18"/>
      <c r="C64" s="4" t="s">
        <v>9</v>
      </c>
      <c r="D64" s="13">
        <f>1036-D47-D30</f>
        <v>139.75</v>
      </c>
      <c r="E64" s="8">
        <f t="shared" si="29"/>
        <v>6987.5</v>
      </c>
      <c r="F64" s="8"/>
      <c r="G64" s="13">
        <f>45.25-G47</f>
        <v>0</v>
      </c>
      <c r="H64" s="8">
        <f t="shared" si="26"/>
        <v>0</v>
      </c>
      <c r="I64" s="8"/>
      <c r="J64" s="8"/>
      <c r="K64" s="8"/>
      <c r="L64" s="8"/>
      <c r="M64" s="13"/>
      <c r="N64" s="8">
        <f t="shared" si="31"/>
        <v>0</v>
      </c>
      <c r="O64" s="8"/>
      <c r="P64" s="8"/>
      <c r="Q64" s="9">
        <f t="shared" si="27"/>
        <v>6987.5</v>
      </c>
      <c r="S64" s="14">
        <f t="shared" si="28"/>
        <v>54062.5</v>
      </c>
    </row>
    <row r="65" spans="1:19" x14ac:dyDescent="0.2">
      <c r="A65" s="17">
        <v>8</v>
      </c>
      <c r="B65" s="18"/>
      <c r="C65" s="4" t="s">
        <v>10</v>
      </c>
      <c r="D65" s="13"/>
      <c r="E65" s="8">
        <f t="shared" si="29"/>
        <v>0</v>
      </c>
      <c r="F65" s="8"/>
      <c r="G65" s="13"/>
      <c r="H65" s="8">
        <f t="shared" si="26"/>
        <v>0</v>
      </c>
      <c r="I65" s="8"/>
      <c r="J65" s="8"/>
      <c r="K65" s="8"/>
      <c r="L65" s="8"/>
      <c r="M65" s="13"/>
      <c r="N65" s="8">
        <f>M65*A65</f>
        <v>0</v>
      </c>
      <c r="O65" s="8"/>
      <c r="P65" s="8"/>
      <c r="Q65" s="9">
        <f t="shared" si="27"/>
        <v>0</v>
      </c>
      <c r="S65" s="14">
        <f t="shared" si="28"/>
        <v>0</v>
      </c>
    </row>
    <row r="66" spans="1:19" x14ac:dyDescent="0.2">
      <c r="A66" s="17">
        <v>4</v>
      </c>
      <c r="B66" s="18"/>
      <c r="C66" s="4" t="s">
        <v>12</v>
      </c>
      <c r="D66" s="13">
        <f>1157.75-D49-D32</f>
        <v>13</v>
      </c>
      <c r="E66" s="8">
        <f t="shared" si="29"/>
        <v>52</v>
      </c>
      <c r="F66" s="8"/>
      <c r="G66" s="13">
        <f>128.5-G49-G32</f>
        <v>12</v>
      </c>
      <c r="H66" s="8">
        <f t="shared" si="26"/>
        <v>48</v>
      </c>
      <c r="I66" s="8"/>
      <c r="J66" s="8"/>
      <c r="K66" s="8"/>
      <c r="L66" s="8"/>
      <c r="M66" s="13">
        <f>47.75-M49</f>
        <v>0</v>
      </c>
      <c r="N66" s="8">
        <f>M66*A66</f>
        <v>0</v>
      </c>
      <c r="O66" s="8"/>
      <c r="P66" s="8"/>
      <c r="Q66" s="9">
        <f t="shared" si="27"/>
        <v>100</v>
      </c>
      <c r="S66" s="14">
        <f t="shared" si="28"/>
        <v>5336</v>
      </c>
    </row>
    <row r="67" spans="1:19" x14ac:dyDescent="0.2">
      <c r="A67" s="17">
        <v>6</v>
      </c>
      <c r="B67" s="18"/>
      <c r="C67" s="4" t="s">
        <v>11</v>
      </c>
      <c r="D67" s="13">
        <f>114.5-D50-D33</f>
        <v>5.25</v>
      </c>
      <c r="E67" s="8">
        <f t="shared" si="29"/>
        <v>31.5</v>
      </c>
      <c r="F67" s="8"/>
      <c r="G67" s="13">
        <f>539-G50-G33</f>
        <v>91.5</v>
      </c>
      <c r="H67" s="8">
        <f t="shared" si="26"/>
        <v>549</v>
      </c>
      <c r="I67" s="8"/>
      <c r="J67" s="8"/>
      <c r="K67" s="8"/>
      <c r="L67" s="8"/>
      <c r="M67" s="8"/>
      <c r="N67" s="8"/>
      <c r="O67" s="8"/>
      <c r="P67" s="8"/>
      <c r="Q67" s="9">
        <f>E67+H67+K67+N67</f>
        <v>580.5</v>
      </c>
      <c r="S67" s="14">
        <f t="shared" si="28"/>
        <v>3921</v>
      </c>
    </row>
    <row r="68" spans="1:19" x14ac:dyDescent="0.2">
      <c r="A68" s="17">
        <v>13.5625</v>
      </c>
      <c r="B68" s="18"/>
      <c r="C68" s="4" t="s">
        <v>13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9">
        <f t="shared" ref="Q68:Q69" si="32">SUM(C68:P68)</f>
        <v>0</v>
      </c>
      <c r="S68" s="14">
        <f t="shared" si="28"/>
        <v>0</v>
      </c>
    </row>
    <row r="69" spans="1:19" x14ac:dyDescent="0.2">
      <c r="A69" s="17">
        <v>27.125</v>
      </c>
      <c r="B69" s="18"/>
      <c r="C69" s="4" t="s">
        <v>14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9">
        <f t="shared" si="32"/>
        <v>0</v>
      </c>
      <c r="S69" s="14">
        <f t="shared" si="28"/>
        <v>0</v>
      </c>
    </row>
    <row r="70" spans="1:19" x14ac:dyDescent="0.2">
      <c r="A70" s="19" t="s">
        <v>3</v>
      </c>
      <c r="B70" s="19"/>
      <c r="C70" s="19"/>
      <c r="D70" s="10">
        <f>SUM(D60:D69)</f>
        <v>1455.25</v>
      </c>
      <c r="E70" s="11">
        <f>SUM(E59:E69)</f>
        <v>136756</v>
      </c>
      <c r="F70" s="11"/>
      <c r="G70" s="10">
        <f t="shared" ref="G70" si="33">SUM(G59:G69)</f>
        <v>728.5</v>
      </c>
      <c r="H70" s="11">
        <f>SUM(H59:H69)</f>
        <v>58086.5</v>
      </c>
      <c r="I70" s="11"/>
      <c r="J70" s="10">
        <f t="shared" ref="J70:K70" si="34">SUM(J59:J69)</f>
        <v>0</v>
      </c>
      <c r="K70" s="10">
        <f t="shared" si="34"/>
        <v>0</v>
      </c>
      <c r="L70" s="11"/>
      <c r="M70" s="11">
        <f t="shared" ref="M70:N70" si="35">SUM(M59:M69)</f>
        <v>0</v>
      </c>
      <c r="N70" s="11">
        <f t="shared" si="35"/>
        <v>0</v>
      </c>
      <c r="O70" s="11"/>
      <c r="P70" s="11"/>
      <c r="Q70" s="12">
        <f>SUM(Q59:Q69)</f>
        <v>194842.5</v>
      </c>
      <c r="S70" s="14">
        <f>SUM(S59:S69)</f>
        <v>1405514.75</v>
      </c>
    </row>
    <row r="73" spans="1:19" x14ac:dyDescent="0.2">
      <c r="A73" s="15" t="s">
        <v>3</v>
      </c>
      <c r="B73" s="15"/>
      <c r="C73" s="15"/>
      <c r="D73" s="15"/>
      <c r="E73" s="16">
        <f>E36+E53+E70</f>
        <v>678380.25</v>
      </c>
      <c r="F73" s="16"/>
      <c r="G73" s="16"/>
      <c r="H73" s="16">
        <f t="shared" ref="H73:N73" si="36">H36+H53+H70</f>
        <v>658525.75</v>
      </c>
      <c r="I73" s="16"/>
      <c r="J73" s="16"/>
      <c r="K73" s="16">
        <f t="shared" si="36"/>
        <v>51093</v>
      </c>
      <c r="L73" s="16"/>
      <c r="M73" s="16"/>
      <c r="N73" s="16">
        <f t="shared" si="36"/>
        <v>17515.75</v>
      </c>
      <c r="O73" s="16"/>
      <c r="P73" s="16"/>
      <c r="Q73" s="16">
        <f>Q36+Q53+Q70</f>
        <v>1405514.75</v>
      </c>
    </row>
    <row r="77" spans="1:19" x14ac:dyDescent="0.2">
      <c r="A77" t="s">
        <v>23</v>
      </c>
    </row>
    <row r="78" spans="1:19" x14ac:dyDescent="0.2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3"/>
    </row>
    <row r="79" spans="1:19" x14ac:dyDescent="0.2">
      <c r="A79" s="20" t="s">
        <v>1</v>
      </c>
      <c r="B79" s="21"/>
      <c r="C79" s="4" t="s">
        <v>2</v>
      </c>
      <c r="D79" s="5" t="s">
        <v>15</v>
      </c>
      <c r="E79" s="6" t="s">
        <v>16</v>
      </c>
      <c r="F79" s="6"/>
      <c r="G79" s="6" t="s">
        <v>17</v>
      </c>
      <c r="H79" s="6" t="s">
        <v>16</v>
      </c>
      <c r="I79" s="6"/>
      <c r="J79" s="6" t="s">
        <v>18</v>
      </c>
      <c r="K79" s="6" t="s">
        <v>16</v>
      </c>
      <c r="L79" s="6"/>
      <c r="M79" s="6" t="s">
        <v>19</v>
      </c>
      <c r="N79" s="6" t="s">
        <v>16</v>
      </c>
      <c r="O79" s="6"/>
      <c r="P79" s="6"/>
      <c r="Q79" s="7" t="s">
        <v>3</v>
      </c>
    </row>
    <row r="80" spans="1:19" x14ac:dyDescent="0.2">
      <c r="A80" s="17">
        <v>145</v>
      </c>
      <c r="B80" s="18"/>
      <c r="C80" s="4" t="s">
        <v>4</v>
      </c>
      <c r="E80" s="8"/>
      <c r="F80" s="8"/>
      <c r="G80" s="13"/>
      <c r="H80" s="8">
        <f>G80*A80</f>
        <v>0</v>
      </c>
      <c r="I80" s="8"/>
      <c r="J80" s="8"/>
      <c r="K80" s="8"/>
      <c r="L80" s="8"/>
      <c r="M80" s="8"/>
      <c r="N80" s="8"/>
      <c r="O80" s="8"/>
      <c r="P80" s="8"/>
      <c r="Q80" s="9">
        <f>E80+H80+K80+N80</f>
        <v>0</v>
      </c>
      <c r="S80" s="14">
        <f>Q59+Q80+Q42+Q25</f>
        <v>145</v>
      </c>
    </row>
    <row r="81" spans="1:19" x14ac:dyDescent="0.2">
      <c r="A81" s="17">
        <v>122</v>
      </c>
      <c r="B81" s="18"/>
      <c r="C81" s="4" t="s">
        <v>5</v>
      </c>
      <c r="D81" s="13">
        <v>131.5</v>
      </c>
      <c r="E81" s="8">
        <f>D81*A81</f>
        <v>16043</v>
      </c>
      <c r="F81" s="8"/>
      <c r="G81" s="13">
        <v>46.5</v>
      </c>
      <c r="H81" s="8">
        <f t="shared" ref="H81:H88" si="37">G81*A81</f>
        <v>5673</v>
      </c>
      <c r="I81" s="8"/>
      <c r="J81" s="13"/>
      <c r="K81" s="8">
        <f>J81*A81</f>
        <v>0</v>
      </c>
      <c r="L81" s="8"/>
      <c r="M81" s="13"/>
      <c r="N81" s="8">
        <f>M81*A81</f>
        <v>0</v>
      </c>
      <c r="O81" s="8"/>
      <c r="P81" s="8"/>
      <c r="Q81" s="9">
        <f t="shared" ref="Q81:Q87" si="38">E81+H81+K81+N81</f>
        <v>21716</v>
      </c>
      <c r="S81" s="14">
        <f t="shared" ref="S81:S90" si="39">Q60+Q81+Q43+Q26</f>
        <v>387777</v>
      </c>
    </row>
    <row r="82" spans="1:19" x14ac:dyDescent="0.2">
      <c r="A82" s="17">
        <v>95</v>
      </c>
      <c r="B82" s="18"/>
      <c r="C82" s="4" t="s">
        <v>6</v>
      </c>
      <c r="D82" s="13">
        <v>94.25</v>
      </c>
      <c r="E82" s="8">
        <f t="shared" ref="E82:E88" si="40">D82*A82</f>
        <v>8953.75</v>
      </c>
      <c r="F82" s="8"/>
      <c r="G82" s="13">
        <v>236.75</v>
      </c>
      <c r="H82" s="8">
        <f t="shared" si="37"/>
        <v>22491.25</v>
      </c>
      <c r="I82" s="8"/>
      <c r="J82" s="13"/>
      <c r="K82" s="8">
        <f t="shared" ref="K82:K83" si="41">J82*A82</f>
        <v>0</v>
      </c>
      <c r="L82" s="8"/>
      <c r="M82" s="13"/>
      <c r="N82" s="8">
        <f t="shared" ref="N82:N85" si="42">M82*A82</f>
        <v>0</v>
      </c>
      <c r="O82" s="8"/>
      <c r="P82" s="8"/>
      <c r="Q82" s="9">
        <f t="shared" si="38"/>
        <v>31445</v>
      </c>
      <c r="S82" s="14">
        <f t="shared" si="39"/>
        <v>392848.75</v>
      </c>
    </row>
    <row r="83" spans="1:19" x14ac:dyDescent="0.2">
      <c r="A83" s="17">
        <v>86</v>
      </c>
      <c r="B83" s="18"/>
      <c r="C83" s="4" t="s">
        <v>7</v>
      </c>
      <c r="D83" s="13">
        <v>401</v>
      </c>
      <c r="E83" s="8">
        <f t="shared" si="40"/>
        <v>34486</v>
      </c>
      <c r="F83" s="8"/>
      <c r="G83" s="13">
        <v>155.75</v>
      </c>
      <c r="H83" s="8">
        <f t="shared" si="37"/>
        <v>13394.5</v>
      </c>
      <c r="I83" s="8"/>
      <c r="J83" s="13"/>
      <c r="K83" s="8">
        <f t="shared" si="41"/>
        <v>0</v>
      </c>
      <c r="L83" s="8"/>
      <c r="M83" s="13"/>
      <c r="N83" s="8">
        <f t="shared" si="42"/>
        <v>0</v>
      </c>
      <c r="O83" s="8"/>
      <c r="P83" s="8"/>
      <c r="Q83" s="9">
        <f t="shared" si="38"/>
        <v>47880.5</v>
      </c>
      <c r="S83" s="14">
        <f t="shared" si="39"/>
        <v>606278.5</v>
      </c>
    </row>
    <row r="84" spans="1:19" x14ac:dyDescent="0.2">
      <c r="A84" s="17">
        <v>62</v>
      </c>
      <c r="B84" s="18"/>
      <c r="C84" s="4" t="s">
        <v>8</v>
      </c>
      <c r="D84" s="13">
        <v>0</v>
      </c>
      <c r="E84" s="8">
        <f t="shared" si="40"/>
        <v>0</v>
      </c>
      <c r="F84" s="8"/>
      <c r="G84" s="13">
        <v>12.25</v>
      </c>
      <c r="H84" s="8">
        <f t="shared" si="37"/>
        <v>759.5</v>
      </c>
      <c r="I84" s="8"/>
      <c r="J84" s="8"/>
      <c r="K84" s="8"/>
      <c r="L84" s="8"/>
      <c r="M84" s="13"/>
      <c r="N84" s="8">
        <f t="shared" si="42"/>
        <v>0</v>
      </c>
      <c r="O84" s="8"/>
      <c r="P84" s="8"/>
      <c r="Q84" s="9">
        <f t="shared" si="38"/>
        <v>759.5</v>
      </c>
      <c r="S84" s="14">
        <f t="shared" si="39"/>
        <v>56947</v>
      </c>
    </row>
    <row r="85" spans="1:19" x14ac:dyDescent="0.2">
      <c r="A85" s="17">
        <v>50</v>
      </c>
      <c r="B85" s="18"/>
      <c r="C85" s="4" t="s">
        <v>9</v>
      </c>
      <c r="D85" s="13">
        <v>30</v>
      </c>
      <c r="E85" s="8">
        <f t="shared" si="40"/>
        <v>1500</v>
      </c>
      <c r="F85" s="8"/>
      <c r="G85" s="13">
        <v>0</v>
      </c>
      <c r="H85" s="8">
        <f t="shared" si="37"/>
        <v>0</v>
      </c>
      <c r="I85" s="8"/>
      <c r="J85" s="8"/>
      <c r="K85" s="8"/>
      <c r="L85" s="8"/>
      <c r="M85" s="13"/>
      <c r="N85" s="8">
        <f t="shared" si="42"/>
        <v>0</v>
      </c>
      <c r="O85" s="8"/>
      <c r="P85" s="8"/>
      <c r="Q85" s="9">
        <f t="shared" si="38"/>
        <v>1500</v>
      </c>
      <c r="S85" s="14">
        <f t="shared" si="39"/>
        <v>55562.5</v>
      </c>
    </row>
    <row r="86" spans="1:19" x14ac:dyDescent="0.2">
      <c r="A86" s="17">
        <v>8</v>
      </c>
      <c r="B86" s="18"/>
      <c r="C86" s="4" t="s">
        <v>10</v>
      </c>
      <c r="D86" s="13"/>
      <c r="E86" s="8">
        <f t="shared" si="40"/>
        <v>0</v>
      </c>
      <c r="F86" s="8"/>
      <c r="G86" s="13"/>
      <c r="H86" s="8">
        <f t="shared" si="37"/>
        <v>0</v>
      </c>
      <c r="I86" s="8"/>
      <c r="J86" s="8"/>
      <c r="K86" s="8"/>
      <c r="L86" s="8"/>
      <c r="M86" s="13"/>
      <c r="N86" s="8">
        <f>M86*A86</f>
        <v>0</v>
      </c>
      <c r="O86" s="8"/>
      <c r="P86" s="8"/>
      <c r="Q86" s="9">
        <f t="shared" si="38"/>
        <v>0</v>
      </c>
      <c r="S86" s="14">
        <f t="shared" si="39"/>
        <v>0</v>
      </c>
    </row>
    <row r="87" spans="1:19" x14ac:dyDescent="0.2">
      <c r="A87" s="17">
        <v>4</v>
      </c>
      <c r="B87" s="18"/>
      <c r="C87" s="4" t="s">
        <v>12</v>
      </c>
      <c r="D87" s="13">
        <v>2</v>
      </c>
      <c r="E87" s="8">
        <f t="shared" si="40"/>
        <v>8</v>
      </c>
      <c r="F87" s="8"/>
      <c r="G87" s="13">
        <v>0</v>
      </c>
      <c r="H87" s="8">
        <f t="shared" si="37"/>
        <v>0</v>
      </c>
      <c r="I87" s="8"/>
      <c r="J87" s="8"/>
      <c r="K87" s="8"/>
      <c r="L87" s="8"/>
      <c r="M87" s="13"/>
      <c r="N87" s="8">
        <f>M87*A87</f>
        <v>0</v>
      </c>
      <c r="O87" s="8"/>
      <c r="P87" s="8"/>
      <c r="Q87" s="9">
        <f t="shared" si="38"/>
        <v>8</v>
      </c>
      <c r="S87" s="14">
        <f t="shared" si="39"/>
        <v>5344</v>
      </c>
    </row>
    <row r="88" spans="1:19" x14ac:dyDescent="0.2">
      <c r="A88" s="17">
        <v>6</v>
      </c>
      <c r="B88" s="18"/>
      <c r="C88" s="4" t="s">
        <v>11</v>
      </c>
      <c r="D88" s="13">
        <v>0</v>
      </c>
      <c r="E88" s="8">
        <f t="shared" si="40"/>
        <v>0</v>
      </c>
      <c r="F88" s="8"/>
      <c r="G88" s="13">
        <v>18</v>
      </c>
      <c r="H88" s="8">
        <f t="shared" si="37"/>
        <v>108</v>
      </c>
      <c r="I88" s="8"/>
      <c r="J88" s="8"/>
      <c r="K88" s="8"/>
      <c r="L88" s="8"/>
      <c r="M88" s="8"/>
      <c r="N88" s="8"/>
      <c r="O88" s="8"/>
      <c r="P88" s="8"/>
      <c r="Q88" s="9">
        <f>E88+H88+K88+N88</f>
        <v>108</v>
      </c>
      <c r="S88" s="14">
        <f t="shared" si="39"/>
        <v>4029</v>
      </c>
    </row>
    <row r="89" spans="1:19" x14ac:dyDescent="0.2">
      <c r="A89" s="17">
        <v>13.5625</v>
      </c>
      <c r="B89" s="18"/>
      <c r="C89" s="4" t="s">
        <v>13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9">
        <f t="shared" ref="Q89:Q90" si="43">SUM(C89:P89)</f>
        <v>0</v>
      </c>
      <c r="S89" s="14">
        <f t="shared" si="39"/>
        <v>0</v>
      </c>
    </row>
    <row r="90" spans="1:19" x14ac:dyDescent="0.2">
      <c r="A90" s="17">
        <v>27.125</v>
      </c>
      <c r="B90" s="18"/>
      <c r="C90" s="4" t="s">
        <v>14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9">
        <f t="shared" si="43"/>
        <v>0</v>
      </c>
      <c r="S90" s="14">
        <f t="shared" si="39"/>
        <v>0</v>
      </c>
    </row>
    <row r="91" spans="1:19" x14ac:dyDescent="0.2">
      <c r="A91" s="19" t="s">
        <v>3</v>
      </c>
      <c r="B91" s="19"/>
      <c r="C91" s="19"/>
      <c r="D91" s="10">
        <f>SUM(D81:D90)</f>
        <v>658.75</v>
      </c>
      <c r="E91" s="11">
        <f>SUM(E80:E90)</f>
        <v>60990.75</v>
      </c>
      <c r="F91" s="11"/>
      <c r="G91" s="10">
        <f t="shared" ref="G91" si="44">SUM(G80:G90)</f>
        <v>469.25</v>
      </c>
      <c r="H91" s="11">
        <f>SUM(H80:H90)</f>
        <v>42426.25</v>
      </c>
      <c r="I91" s="11"/>
      <c r="J91" s="10">
        <f t="shared" ref="J91:K91" si="45">SUM(J80:J90)</f>
        <v>0</v>
      </c>
      <c r="K91" s="10">
        <f t="shared" si="45"/>
        <v>0</v>
      </c>
      <c r="L91" s="11"/>
      <c r="M91" s="11">
        <f t="shared" ref="M91:N91" si="46">SUM(M80:M90)</f>
        <v>0</v>
      </c>
      <c r="N91" s="11">
        <f t="shared" si="46"/>
        <v>0</v>
      </c>
      <c r="O91" s="11"/>
      <c r="P91" s="11"/>
      <c r="Q91" s="12">
        <f>SUM(Q80:Q90)</f>
        <v>103417</v>
      </c>
      <c r="S91" s="14">
        <f>SUM(S80:S90)</f>
        <v>1508931.75</v>
      </c>
    </row>
    <row r="94" spans="1:19" x14ac:dyDescent="0.2">
      <c r="A94" s="15" t="s">
        <v>3</v>
      </c>
      <c r="B94" s="15"/>
      <c r="C94" s="15"/>
      <c r="D94" s="15"/>
      <c r="E94" s="16">
        <f>E36+E53+E70+E91</f>
        <v>739371</v>
      </c>
      <c r="F94" s="16"/>
      <c r="G94" s="16"/>
      <c r="H94" s="16">
        <f>H36+H53+H70+H91</f>
        <v>700952</v>
      </c>
      <c r="I94" s="16"/>
      <c r="J94" s="16"/>
      <c r="K94" s="16">
        <f>K36+K53+K70+K91</f>
        <v>51093</v>
      </c>
      <c r="L94" s="16"/>
      <c r="M94" s="16"/>
      <c r="N94" s="16">
        <f>N36+N53+N70+N91</f>
        <v>17515.75</v>
      </c>
      <c r="O94" s="16"/>
      <c r="P94" s="16"/>
      <c r="Q94" s="16">
        <f>Q36+Q53+Q70+Q91</f>
        <v>1508931.75</v>
      </c>
    </row>
    <row r="98" spans="1:19" x14ac:dyDescent="0.2">
      <c r="A98" t="s">
        <v>24</v>
      </c>
    </row>
    <row r="99" spans="1:19" x14ac:dyDescent="0.2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3"/>
    </row>
    <row r="100" spans="1:19" x14ac:dyDescent="0.2">
      <c r="A100" s="20" t="s">
        <v>1</v>
      </c>
      <c r="B100" s="21"/>
      <c r="C100" s="4" t="s">
        <v>2</v>
      </c>
      <c r="D100" s="5" t="s">
        <v>15</v>
      </c>
      <c r="E100" s="6" t="s">
        <v>16</v>
      </c>
      <c r="F100" s="6"/>
      <c r="G100" s="6" t="s">
        <v>17</v>
      </c>
      <c r="H100" s="6" t="s">
        <v>16</v>
      </c>
      <c r="I100" s="6"/>
      <c r="J100" s="6" t="s">
        <v>18</v>
      </c>
      <c r="K100" s="6" t="s">
        <v>16</v>
      </c>
      <c r="L100" s="6"/>
      <c r="M100" s="6" t="s">
        <v>19</v>
      </c>
      <c r="N100" s="6" t="s">
        <v>16</v>
      </c>
      <c r="O100" s="6"/>
      <c r="P100" s="6"/>
      <c r="Q100" s="7" t="s">
        <v>3</v>
      </c>
    </row>
    <row r="101" spans="1:19" x14ac:dyDescent="0.2">
      <c r="A101" s="17">
        <v>145</v>
      </c>
      <c r="B101" s="18"/>
      <c r="C101" s="4" t="s">
        <v>4</v>
      </c>
      <c r="E101" s="8"/>
      <c r="F101" s="8"/>
      <c r="G101" s="13"/>
      <c r="H101" s="8">
        <f>G101*A101</f>
        <v>0</v>
      </c>
      <c r="I101" s="8"/>
      <c r="J101" s="8"/>
      <c r="K101" s="8"/>
      <c r="L101" s="8"/>
      <c r="M101" s="8"/>
      <c r="N101" s="8"/>
      <c r="O101" s="8"/>
      <c r="P101" s="8"/>
      <c r="Q101" s="9">
        <f>E101+H101+K101+N101</f>
        <v>0</v>
      </c>
      <c r="S101" s="14"/>
    </row>
    <row r="102" spans="1:19" x14ac:dyDescent="0.2">
      <c r="A102" s="17">
        <v>122</v>
      </c>
      <c r="B102" s="18"/>
      <c r="C102" s="4" t="s">
        <v>5</v>
      </c>
      <c r="D102" s="13">
        <v>2</v>
      </c>
      <c r="E102" s="8">
        <f>D102*A102</f>
        <v>244</v>
      </c>
      <c r="F102" s="8"/>
      <c r="G102" s="13">
        <v>0.25</v>
      </c>
      <c r="H102" s="8">
        <f t="shared" ref="H102:H109" si="47">G102*A102</f>
        <v>30.5</v>
      </c>
      <c r="I102" s="8"/>
      <c r="J102" s="13">
        <v>270.5</v>
      </c>
      <c r="K102" s="8">
        <f>J102*A102</f>
        <v>33001</v>
      </c>
      <c r="L102" s="8"/>
      <c r="M102" s="13"/>
      <c r="N102" s="8">
        <f>M102*A102</f>
        <v>0</v>
      </c>
      <c r="O102" s="8"/>
      <c r="P102" s="8"/>
      <c r="Q102" s="9">
        <f t="shared" ref="Q102:Q108" si="48">E102+H102+K102+N102</f>
        <v>33275.5</v>
      </c>
      <c r="S102" s="14"/>
    </row>
    <row r="103" spans="1:19" x14ac:dyDescent="0.2">
      <c r="A103" s="17">
        <v>95</v>
      </c>
      <c r="B103" s="18"/>
      <c r="C103" s="4" t="s">
        <v>6</v>
      </c>
      <c r="D103" s="13">
        <v>7.25</v>
      </c>
      <c r="E103" s="8">
        <f t="shared" ref="E103:E109" si="49">D103*A103</f>
        <v>688.75</v>
      </c>
      <c r="F103" s="8"/>
      <c r="G103" s="13">
        <v>132.75</v>
      </c>
      <c r="H103" s="8">
        <f t="shared" si="47"/>
        <v>12611.25</v>
      </c>
      <c r="I103" s="8"/>
      <c r="J103" s="13">
        <v>47</v>
      </c>
      <c r="K103" s="8">
        <f t="shared" ref="K103:K105" si="50">J103*A103</f>
        <v>4465</v>
      </c>
      <c r="L103" s="8"/>
      <c r="M103" s="13"/>
      <c r="N103" s="8">
        <f t="shared" ref="N103:N106" si="51">M103*A103</f>
        <v>0</v>
      </c>
      <c r="O103" s="8"/>
      <c r="P103" s="8"/>
      <c r="Q103" s="9">
        <f t="shared" si="48"/>
        <v>17765</v>
      </c>
      <c r="S103" s="14"/>
    </row>
    <row r="104" spans="1:19" x14ac:dyDescent="0.2">
      <c r="A104" s="17">
        <v>86</v>
      </c>
      <c r="B104" s="18"/>
      <c r="C104" s="4" t="s">
        <v>7</v>
      </c>
      <c r="D104" s="13">
        <v>38.75</v>
      </c>
      <c r="E104" s="8">
        <f t="shared" si="49"/>
        <v>3332.5</v>
      </c>
      <c r="F104" s="8"/>
      <c r="G104" s="13">
        <v>436.5</v>
      </c>
      <c r="H104" s="8">
        <f t="shared" si="47"/>
        <v>37539</v>
      </c>
      <c r="I104" s="8"/>
      <c r="J104" s="13">
        <v>6.75</v>
      </c>
      <c r="K104" s="8">
        <f t="shared" si="50"/>
        <v>580.5</v>
      </c>
      <c r="L104" s="8"/>
      <c r="M104" s="13"/>
      <c r="N104" s="8">
        <f t="shared" si="51"/>
        <v>0</v>
      </c>
      <c r="O104" s="8"/>
      <c r="P104" s="8"/>
      <c r="Q104" s="9">
        <f t="shared" si="48"/>
        <v>41452</v>
      </c>
      <c r="S104" s="14"/>
    </row>
    <row r="105" spans="1:19" x14ac:dyDescent="0.2">
      <c r="A105" s="17">
        <v>62</v>
      </c>
      <c r="B105" s="18"/>
      <c r="C105" s="4" t="s">
        <v>8</v>
      </c>
      <c r="D105" s="13"/>
      <c r="E105" s="8">
        <f t="shared" si="49"/>
        <v>0</v>
      </c>
      <c r="F105" s="8"/>
      <c r="G105" s="13"/>
      <c r="H105" s="8">
        <f t="shared" si="47"/>
        <v>0</v>
      </c>
      <c r="I105" s="8"/>
      <c r="J105" s="13">
        <v>4.5</v>
      </c>
      <c r="K105" s="8">
        <f t="shared" si="50"/>
        <v>279</v>
      </c>
      <c r="L105" s="8"/>
      <c r="M105" s="13"/>
      <c r="N105" s="8">
        <f t="shared" si="51"/>
        <v>0</v>
      </c>
      <c r="O105" s="8"/>
      <c r="P105" s="8"/>
      <c r="Q105" s="9">
        <f t="shared" si="48"/>
        <v>279</v>
      </c>
      <c r="S105" s="14"/>
    </row>
    <row r="106" spans="1:19" x14ac:dyDescent="0.2">
      <c r="A106" s="17">
        <v>50</v>
      </c>
      <c r="B106" s="18"/>
      <c r="C106" s="4" t="s">
        <v>9</v>
      </c>
      <c r="D106" s="13"/>
      <c r="E106" s="8">
        <f t="shared" si="49"/>
        <v>0</v>
      </c>
      <c r="F106" s="8"/>
      <c r="G106" s="13">
        <v>6.5</v>
      </c>
      <c r="H106" s="8">
        <f t="shared" si="47"/>
        <v>325</v>
      </c>
      <c r="I106" s="8"/>
      <c r="J106" s="8"/>
      <c r="K106" s="8"/>
      <c r="L106" s="8"/>
      <c r="M106" s="13"/>
      <c r="N106" s="8">
        <f t="shared" si="51"/>
        <v>0</v>
      </c>
      <c r="O106" s="8"/>
      <c r="P106" s="8"/>
      <c r="Q106" s="9">
        <f t="shared" si="48"/>
        <v>325</v>
      </c>
      <c r="S106" s="14"/>
    </row>
    <row r="107" spans="1:19" x14ac:dyDescent="0.2">
      <c r="A107" s="17">
        <v>8</v>
      </c>
      <c r="B107" s="18"/>
      <c r="C107" s="4" t="s">
        <v>10</v>
      </c>
      <c r="D107" s="13"/>
      <c r="E107" s="8">
        <f t="shared" si="49"/>
        <v>0</v>
      </c>
      <c r="F107" s="8"/>
      <c r="G107" s="13"/>
      <c r="H107" s="8">
        <f t="shared" si="47"/>
        <v>0</v>
      </c>
      <c r="I107" s="8"/>
      <c r="J107" s="8"/>
      <c r="K107" s="8"/>
      <c r="L107" s="8"/>
      <c r="M107" s="13"/>
      <c r="N107" s="8">
        <f>M107*A107</f>
        <v>0</v>
      </c>
      <c r="O107" s="8"/>
      <c r="P107" s="8"/>
      <c r="Q107" s="9">
        <f t="shared" si="48"/>
        <v>0</v>
      </c>
      <c r="S107" s="14"/>
    </row>
    <row r="108" spans="1:19" x14ac:dyDescent="0.2">
      <c r="A108" s="17">
        <v>4</v>
      </c>
      <c r="B108" s="18"/>
      <c r="C108" s="4" t="s">
        <v>12</v>
      </c>
      <c r="D108" s="13"/>
      <c r="E108" s="8">
        <f t="shared" si="49"/>
        <v>0</v>
      </c>
      <c r="F108" s="8"/>
      <c r="G108" s="13">
        <v>2</v>
      </c>
      <c r="H108" s="8">
        <f t="shared" si="47"/>
        <v>8</v>
      </c>
      <c r="I108" s="8"/>
      <c r="J108" s="8"/>
      <c r="K108" s="8"/>
      <c r="L108" s="8"/>
      <c r="M108" s="13"/>
      <c r="N108" s="8">
        <f>M108*A108</f>
        <v>0</v>
      </c>
      <c r="O108" s="8"/>
      <c r="P108" s="8"/>
      <c r="Q108" s="9">
        <f t="shared" si="48"/>
        <v>8</v>
      </c>
      <c r="S108" s="14"/>
    </row>
    <row r="109" spans="1:19" x14ac:dyDescent="0.2">
      <c r="A109" s="17">
        <v>6</v>
      </c>
      <c r="B109" s="18"/>
      <c r="C109" s="4" t="s">
        <v>11</v>
      </c>
      <c r="D109" s="13"/>
      <c r="E109" s="8">
        <f t="shared" si="49"/>
        <v>0</v>
      </c>
      <c r="F109" s="8"/>
      <c r="G109" s="13">
        <v>103.25</v>
      </c>
      <c r="H109" s="8">
        <f t="shared" si="47"/>
        <v>619.5</v>
      </c>
      <c r="I109" s="8"/>
      <c r="J109" s="8"/>
      <c r="K109" s="8"/>
      <c r="L109" s="8"/>
      <c r="M109" s="8"/>
      <c r="N109" s="8"/>
      <c r="O109" s="8"/>
      <c r="P109" s="8"/>
      <c r="Q109" s="9">
        <f>E109+H109+K109+N109</f>
        <v>619.5</v>
      </c>
      <c r="S109" s="14"/>
    </row>
    <row r="110" spans="1:19" x14ac:dyDescent="0.2">
      <c r="A110" s="17">
        <v>13.5625</v>
      </c>
      <c r="B110" s="18"/>
      <c r="C110" s="4" t="s">
        <v>13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9">
        <f t="shared" ref="Q110:Q111" si="52">SUM(C110:P110)</f>
        <v>0</v>
      </c>
      <c r="S110" s="14"/>
    </row>
    <row r="111" spans="1:19" x14ac:dyDescent="0.2">
      <c r="A111" s="17">
        <v>27.125</v>
      </c>
      <c r="B111" s="18"/>
      <c r="C111" s="4" t="s">
        <v>14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9">
        <f t="shared" si="52"/>
        <v>0</v>
      </c>
      <c r="S111" s="14"/>
    </row>
    <row r="112" spans="1:19" x14ac:dyDescent="0.2">
      <c r="A112" s="19" t="s">
        <v>3</v>
      </c>
      <c r="B112" s="19"/>
      <c r="C112" s="19"/>
      <c r="D112" s="10">
        <f>SUM(D102:D111)</f>
        <v>48</v>
      </c>
      <c r="E112" s="11">
        <f>SUM(E101:E111)</f>
        <v>4265.25</v>
      </c>
      <c r="F112" s="11"/>
      <c r="G112" s="10">
        <f t="shared" ref="G112" si="53">SUM(G101:G111)</f>
        <v>681.25</v>
      </c>
      <c r="H112" s="11">
        <f>SUM(H101:H111)</f>
        <v>51133.25</v>
      </c>
      <c r="I112" s="11"/>
      <c r="J112" s="10">
        <f t="shared" ref="J112:K112" si="54">SUM(J101:J111)</f>
        <v>328.75</v>
      </c>
      <c r="K112" s="10">
        <f t="shared" si="54"/>
        <v>38325.5</v>
      </c>
      <c r="L112" s="11"/>
      <c r="M112" s="11">
        <f t="shared" ref="M112:N112" si="55">SUM(M101:M111)</f>
        <v>0</v>
      </c>
      <c r="N112" s="11">
        <f t="shared" si="55"/>
        <v>0</v>
      </c>
      <c r="O112" s="11"/>
      <c r="P112" s="11"/>
      <c r="Q112" s="12">
        <f>SUM(Q101:Q111)</f>
        <v>93724</v>
      </c>
      <c r="S112" s="14"/>
    </row>
    <row r="115" spans="1:19" x14ac:dyDescent="0.2">
      <c r="A115" t="s">
        <v>25</v>
      </c>
    </row>
    <row r="116" spans="1:19" x14ac:dyDescent="0.2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3"/>
    </row>
    <row r="117" spans="1:19" x14ac:dyDescent="0.2">
      <c r="A117" s="20" t="s">
        <v>1</v>
      </c>
      <c r="B117" s="21"/>
      <c r="C117" s="4" t="s">
        <v>2</v>
      </c>
      <c r="D117" s="5" t="s">
        <v>15</v>
      </c>
      <c r="E117" s="6" t="s">
        <v>16</v>
      </c>
      <c r="F117" s="6"/>
      <c r="G117" s="6" t="s">
        <v>17</v>
      </c>
      <c r="H117" s="6" t="s">
        <v>16</v>
      </c>
      <c r="I117" s="6"/>
      <c r="J117" s="6" t="s">
        <v>18</v>
      </c>
      <c r="K117" s="6" t="s">
        <v>16</v>
      </c>
      <c r="L117" s="6"/>
      <c r="M117" s="6" t="s">
        <v>19</v>
      </c>
      <c r="N117" s="6" t="s">
        <v>16</v>
      </c>
      <c r="O117" s="6"/>
      <c r="P117" s="6"/>
      <c r="Q117" s="7" t="s">
        <v>3</v>
      </c>
    </row>
    <row r="118" spans="1:19" x14ac:dyDescent="0.2">
      <c r="A118" s="17">
        <v>145</v>
      </c>
      <c r="B118" s="18"/>
      <c r="C118" s="4" t="s">
        <v>4</v>
      </c>
      <c r="E118" s="8"/>
      <c r="F118" s="8"/>
      <c r="G118" s="13"/>
      <c r="H118" s="8">
        <f>G118*A118</f>
        <v>0</v>
      </c>
      <c r="I118" s="8"/>
      <c r="J118" s="8"/>
      <c r="K118" s="8"/>
      <c r="L118" s="8"/>
      <c r="M118" s="8"/>
      <c r="N118" s="8"/>
      <c r="O118" s="8"/>
      <c r="P118" s="8"/>
      <c r="Q118" s="9">
        <f>E118+H118+K118+N118</f>
        <v>0</v>
      </c>
      <c r="S118" s="14"/>
    </row>
    <row r="119" spans="1:19" x14ac:dyDescent="0.2">
      <c r="A119" s="17">
        <v>122</v>
      </c>
      <c r="B119" s="18"/>
      <c r="C119" s="4" t="s">
        <v>5</v>
      </c>
      <c r="D119" s="13">
        <v>1109</v>
      </c>
      <c r="E119" s="8">
        <f>D119*A119</f>
        <v>135298</v>
      </c>
      <c r="F119" s="8"/>
      <c r="G119" s="13"/>
      <c r="H119" s="8">
        <f t="shared" ref="H119:H126" si="56">G119*A119</f>
        <v>0</v>
      </c>
      <c r="I119" s="8"/>
      <c r="J119" s="13">
        <v>317</v>
      </c>
      <c r="K119" s="8">
        <f>J119*A119</f>
        <v>38674</v>
      </c>
      <c r="L119" s="8"/>
      <c r="M119" s="13">
        <v>501.75</v>
      </c>
      <c r="N119" s="8">
        <f>M119*A119</f>
        <v>61213.5</v>
      </c>
      <c r="O119" s="8"/>
      <c r="P119" s="8"/>
      <c r="Q119" s="9">
        <f>E119+H119+K119+N119</f>
        <v>235185.5</v>
      </c>
      <c r="S119" s="14"/>
    </row>
    <row r="120" spans="1:19" x14ac:dyDescent="0.2">
      <c r="A120" s="17">
        <v>95</v>
      </c>
      <c r="B120" s="18"/>
      <c r="C120" s="4" t="s">
        <v>6</v>
      </c>
      <c r="D120" s="13">
        <v>1554.25</v>
      </c>
      <c r="E120" s="8">
        <f t="shared" ref="E120:E126" si="57">D120*A120</f>
        <v>147653.75</v>
      </c>
      <c r="F120" s="8"/>
      <c r="G120" s="13">
        <v>203.75</v>
      </c>
      <c r="H120" s="8">
        <f t="shared" si="56"/>
        <v>19356.25</v>
      </c>
      <c r="I120" s="8"/>
      <c r="J120" s="13">
        <v>11.5</v>
      </c>
      <c r="K120" s="8">
        <f t="shared" ref="K120:K122" si="58">J120*A120</f>
        <v>1092.5</v>
      </c>
      <c r="L120" s="8"/>
      <c r="M120" s="13">
        <v>18.75</v>
      </c>
      <c r="N120" s="8">
        <f t="shared" ref="N120:N123" si="59">M120*A120</f>
        <v>1781.25</v>
      </c>
      <c r="O120" s="8"/>
      <c r="P120" s="8"/>
      <c r="Q120" s="9">
        <f t="shared" ref="Q120:Q125" si="60">E120+H120+K120+N120</f>
        <v>169883.75</v>
      </c>
      <c r="S120" s="14"/>
    </row>
    <row r="121" spans="1:19" x14ac:dyDescent="0.2">
      <c r="A121" s="17">
        <v>86</v>
      </c>
      <c r="B121" s="18"/>
      <c r="C121" s="4" t="s">
        <v>7</v>
      </c>
      <c r="D121" s="13">
        <v>2493.25</v>
      </c>
      <c r="E121" s="8">
        <f t="shared" si="57"/>
        <v>214419.5</v>
      </c>
      <c r="F121" s="8"/>
      <c r="G121" s="13">
        <v>101.25</v>
      </c>
      <c r="H121" s="8">
        <f t="shared" si="56"/>
        <v>8707.5</v>
      </c>
      <c r="I121" s="8"/>
      <c r="J121" s="13">
        <v>165.5</v>
      </c>
      <c r="K121" s="8">
        <f t="shared" si="58"/>
        <v>14233</v>
      </c>
      <c r="L121" s="8"/>
      <c r="M121" s="13">
        <v>1071.5</v>
      </c>
      <c r="N121" s="8">
        <f t="shared" si="59"/>
        <v>92149</v>
      </c>
      <c r="O121" s="8"/>
      <c r="P121" s="8"/>
      <c r="Q121" s="9">
        <f t="shared" si="60"/>
        <v>329509</v>
      </c>
      <c r="S121" s="14"/>
    </row>
    <row r="122" spans="1:19" x14ac:dyDescent="0.2">
      <c r="A122" s="17">
        <v>62</v>
      </c>
      <c r="B122" s="18"/>
      <c r="C122" s="4" t="s">
        <v>8</v>
      </c>
      <c r="D122" s="13">
        <v>39.25</v>
      </c>
      <c r="E122" s="8">
        <f t="shared" si="57"/>
        <v>2433.5</v>
      </c>
      <c r="F122" s="8"/>
      <c r="G122" s="13">
        <v>6.5</v>
      </c>
      <c r="H122" s="8">
        <f t="shared" si="56"/>
        <v>403</v>
      </c>
      <c r="I122" s="8"/>
      <c r="J122" s="13"/>
      <c r="K122" s="8">
        <f t="shared" si="58"/>
        <v>0</v>
      </c>
      <c r="L122" s="8"/>
      <c r="M122" s="13">
        <v>522.25</v>
      </c>
      <c r="N122" s="8">
        <f t="shared" si="59"/>
        <v>32379.5</v>
      </c>
      <c r="O122" s="8"/>
      <c r="P122" s="8"/>
      <c r="Q122" s="9">
        <f t="shared" si="60"/>
        <v>35216</v>
      </c>
      <c r="S122" s="14"/>
    </row>
    <row r="123" spans="1:19" x14ac:dyDescent="0.2">
      <c r="A123" s="17">
        <v>50</v>
      </c>
      <c r="B123" s="18"/>
      <c r="C123" s="4" t="s">
        <v>9</v>
      </c>
      <c r="D123" s="13">
        <v>278.5</v>
      </c>
      <c r="E123" s="8">
        <f t="shared" si="57"/>
        <v>13925</v>
      </c>
      <c r="F123" s="8"/>
      <c r="G123" s="13"/>
      <c r="H123" s="8">
        <f t="shared" si="56"/>
        <v>0</v>
      </c>
      <c r="I123" s="8"/>
      <c r="J123" s="8"/>
      <c r="K123" s="8"/>
      <c r="L123" s="8"/>
      <c r="M123" s="13"/>
      <c r="N123" s="8">
        <f t="shared" si="59"/>
        <v>0</v>
      </c>
      <c r="O123" s="8"/>
      <c r="P123" s="8"/>
      <c r="Q123" s="9">
        <f t="shared" si="60"/>
        <v>13925</v>
      </c>
      <c r="S123" s="14"/>
    </row>
    <row r="124" spans="1:19" x14ac:dyDescent="0.2">
      <c r="A124" s="17">
        <v>8</v>
      </c>
      <c r="B124" s="18"/>
      <c r="C124" s="4" t="s">
        <v>10</v>
      </c>
      <c r="D124" s="13"/>
      <c r="E124" s="8">
        <f t="shared" si="57"/>
        <v>0</v>
      </c>
      <c r="F124" s="8"/>
      <c r="G124" s="13"/>
      <c r="H124" s="8">
        <f t="shared" si="56"/>
        <v>0</v>
      </c>
      <c r="I124" s="8"/>
      <c r="J124" s="8"/>
      <c r="K124" s="8"/>
      <c r="L124" s="8"/>
      <c r="M124" s="13"/>
      <c r="N124" s="8">
        <f>M124*A124</f>
        <v>0</v>
      </c>
      <c r="O124" s="8"/>
      <c r="P124" s="8"/>
      <c r="Q124" s="9">
        <f t="shared" si="60"/>
        <v>0</v>
      </c>
      <c r="S124" s="14"/>
    </row>
    <row r="125" spans="1:19" x14ac:dyDescent="0.2">
      <c r="A125" s="17">
        <v>4</v>
      </c>
      <c r="B125" s="18"/>
      <c r="C125" s="4" t="s">
        <v>12</v>
      </c>
      <c r="D125" s="13">
        <v>854.5</v>
      </c>
      <c r="E125" s="8">
        <f t="shared" si="57"/>
        <v>3418</v>
      </c>
      <c r="F125" s="8"/>
      <c r="G125" s="13">
        <v>50.5</v>
      </c>
      <c r="H125" s="8">
        <f t="shared" si="56"/>
        <v>202</v>
      </c>
      <c r="I125" s="8"/>
      <c r="J125" s="8"/>
      <c r="K125" s="8"/>
      <c r="L125" s="8"/>
      <c r="M125" s="13">
        <v>28.25</v>
      </c>
      <c r="N125" s="8">
        <f>M125*A125</f>
        <v>113</v>
      </c>
      <c r="O125" s="8"/>
      <c r="P125" s="8"/>
      <c r="Q125" s="9">
        <f t="shared" si="60"/>
        <v>3733</v>
      </c>
      <c r="S125" s="14"/>
    </row>
    <row r="126" spans="1:19" x14ac:dyDescent="0.2">
      <c r="A126" s="17">
        <v>6</v>
      </c>
      <c r="B126" s="18"/>
      <c r="C126" s="4" t="s">
        <v>11</v>
      </c>
      <c r="D126" s="13">
        <v>344</v>
      </c>
      <c r="E126" s="8">
        <f t="shared" si="57"/>
        <v>2064</v>
      </c>
      <c r="F126" s="8"/>
      <c r="G126" s="13">
        <v>17.5</v>
      </c>
      <c r="H126" s="8">
        <f t="shared" si="56"/>
        <v>105</v>
      </c>
      <c r="I126" s="8"/>
      <c r="J126" s="8"/>
      <c r="K126" s="8"/>
      <c r="L126" s="8"/>
      <c r="M126" s="8"/>
      <c r="N126" s="8"/>
      <c r="O126" s="8"/>
      <c r="P126" s="8"/>
      <c r="Q126" s="9">
        <f>E126+H126+K126+N126</f>
        <v>2169</v>
      </c>
      <c r="S126" s="14"/>
    </row>
    <row r="127" spans="1:19" x14ac:dyDescent="0.2">
      <c r="A127" s="17">
        <v>13.5625</v>
      </c>
      <c r="B127" s="18"/>
      <c r="C127" s="4" t="s">
        <v>13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9">
        <f t="shared" ref="Q127:Q128" si="61">SUM(C127:P127)</f>
        <v>0</v>
      </c>
      <c r="S127" s="14"/>
    </row>
    <row r="128" spans="1:19" x14ac:dyDescent="0.2">
      <c r="A128" s="17">
        <v>27.125</v>
      </c>
      <c r="B128" s="18"/>
      <c r="C128" s="4" t="s">
        <v>14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9">
        <f t="shared" si="61"/>
        <v>0</v>
      </c>
      <c r="S128" s="14"/>
    </row>
    <row r="129" spans="1:19" x14ac:dyDescent="0.2">
      <c r="A129" s="19" t="s">
        <v>3</v>
      </c>
      <c r="B129" s="19"/>
      <c r="C129" s="19"/>
      <c r="D129" s="10">
        <f>SUM(D119:D128)</f>
        <v>6672.75</v>
      </c>
      <c r="E129" s="11">
        <f>SUM(E118:E128)</f>
        <v>519211.75</v>
      </c>
      <c r="F129" s="11"/>
      <c r="G129" s="10">
        <f t="shared" ref="G129" si="62">SUM(G118:G128)</f>
        <v>379.5</v>
      </c>
      <c r="H129" s="11">
        <f>SUM(H118:H128)</f>
        <v>28773.75</v>
      </c>
      <c r="I129" s="11"/>
      <c r="J129" s="10">
        <f t="shared" ref="J129" si="63">SUM(J118:J128)</f>
        <v>494</v>
      </c>
      <c r="K129" s="10">
        <f>SUM(K118:K128)</f>
        <v>53999.5</v>
      </c>
      <c r="L129" s="11"/>
      <c r="M129" s="11">
        <f t="shared" ref="M129" si="64">SUM(M118:M128)</f>
        <v>2142.5</v>
      </c>
      <c r="N129" s="11">
        <f>SUM(N118:N128)</f>
        <v>187636.25</v>
      </c>
      <c r="O129" s="11"/>
      <c r="P129" s="11"/>
      <c r="Q129" s="12">
        <f>SUM(Q118:Q128)</f>
        <v>789621.25</v>
      </c>
      <c r="S129" s="14"/>
    </row>
    <row r="132" spans="1:19" x14ac:dyDescent="0.2">
      <c r="A132" t="s">
        <v>26</v>
      </c>
    </row>
    <row r="133" spans="1:19" x14ac:dyDescent="0.2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3"/>
    </row>
    <row r="134" spans="1:19" x14ac:dyDescent="0.2">
      <c r="A134" s="20" t="s">
        <v>1</v>
      </c>
      <c r="B134" s="21"/>
      <c r="C134" s="4" t="s">
        <v>2</v>
      </c>
      <c r="D134" s="5" t="s">
        <v>15</v>
      </c>
      <c r="E134" s="6" t="s">
        <v>16</v>
      </c>
      <c r="F134" s="6"/>
      <c r="G134" s="6" t="s">
        <v>17</v>
      </c>
      <c r="H134" s="6" t="s">
        <v>16</v>
      </c>
      <c r="I134" s="6"/>
      <c r="J134" s="6" t="s">
        <v>18</v>
      </c>
      <c r="K134" s="6" t="s">
        <v>16</v>
      </c>
      <c r="L134" s="6"/>
      <c r="M134" s="6" t="s">
        <v>19</v>
      </c>
      <c r="N134" s="6" t="s">
        <v>16</v>
      </c>
      <c r="O134" s="6"/>
      <c r="P134" s="6"/>
      <c r="Q134" s="7" t="s">
        <v>3</v>
      </c>
    </row>
    <row r="135" spans="1:19" x14ac:dyDescent="0.2">
      <c r="A135" s="17">
        <v>145</v>
      </c>
      <c r="B135" s="18"/>
      <c r="C135" s="4" t="s">
        <v>4</v>
      </c>
      <c r="E135" s="8"/>
      <c r="F135" s="8"/>
      <c r="G135" s="13"/>
      <c r="H135" s="8">
        <f>G135*A135</f>
        <v>0</v>
      </c>
      <c r="I135" s="8"/>
      <c r="J135" s="8"/>
      <c r="K135" s="8"/>
      <c r="L135" s="8"/>
      <c r="M135" s="8"/>
      <c r="N135" s="8"/>
      <c r="O135" s="8"/>
      <c r="P135" s="8"/>
      <c r="Q135" s="9">
        <f>E135+H135+K135+N135</f>
        <v>0</v>
      </c>
      <c r="S135" s="14"/>
    </row>
    <row r="136" spans="1:19" x14ac:dyDescent="0.2">
      <c r="A136" s="17">
        <v>122</v>
      </c>
      <c r="B136" s="18"/>
      <c r="C136" s="4" t="s">
        <v>5</v>
      </c>
      <c r="D136" s="13"/>
      <c r="E136" s="8">
        <f>D136*A136</f>
        <v>0</v>
      </c>
      <c r="F136" s="8"/>
      <c r="G136" s="13">
        <v>0.25</v>
      </c>
      <c r="H136" s="8">
        <f t="shared" ref="H136:H143" si="65">G136*A136</f>
        <v>30.5</v>
      </c>
      <c r="I136" s="8"/>
      <c r="J136" s="13"/>
      <c r="K136" s="8">
        <f>J136*A136</f>
        <v>0</v>
      </c>
      <c r="L136" s="8"/>
      <c r="M136" s="13"/>
      <c r="N136" s="8">
        <f>M136*A136</f>
        <v>0</v>
      </c>
      <c r="O136" s="8"/>
      <c r="P136" s="8"/>
      <c r="Q136" s="9">
        <f>E136+H136+K136+N136</f>
        <v>30.5</v>
      </c>
      <c r="S136" s="14"/>
    </row>
    <row r="137" spans="1:19" x14ac:dyDescent="0.2">
      <c r="A137" s="17">
        <v>95</v>
      </c>
      <c r="B137" s="18"/>
      <c r="C137" s="4" t="s">
        <v>6</v>
      </c>
      <c r="D137" s="13"/>
      <c r="E137" s="8">
        <f t="shared" ref="E137:E143" si="66">D137*A137</f>
        <v>0</v>
      </c>
      <c r="F137" s="8"/>
      <c r="G137" s="13">
        <v>150.75</v>
      </c>
      <c r="H137" s="8">
        <f t="shared" si="65"/>
        <v>14321.25</v>
      </c>
      <c r="I137" s="8"/>
      <c r="J137" s="13"/>
      <c r="K137" s="8">
        <f t="shared" ref="K137:K139" si="67">J137*A137</f>
        <v>0</v>
      </c>
      <c r="L137" s="8"/>
      <c r="M137" s="13"/>
      <c r="N137" s="8">
        <f t="shared" ref="N137:N140" si="68">M137*A137</f>
        <v>0</v>
      </c>
      <c r="O137" s="8"/>
      <c r="P137" s="8"/>
      <c r="Q137" s="9">
        <f t="shared" ref="Q137:Q142" si="69">E137+H137+K137+N137</f>
        <v>14321.25</v>
      </c>
      <c r="S137" s="14"/>
    </row>
    <row r="138" spans="1:19" x14ac:dyDescent="0.2">
      <c r="A138" s="17">
        <v>86</v>
      </c>
      <c r="B138" s="18"/>
      <c r="C138" s="4" t="s">
        <v>7</v>
      </c>
      <c r="D138" s="13"/>
      <c r="E138" s="8">
        <f t="shared" si="66"/>
        <v>0</v>
      </c>
      <c r="F138" s="8"/>
      <c r="G138" s="13">
        <v>349</v>
      </c>
      <c r="H138" s="8">
        <f t="shared" si="65"/>
        <v>30014</v>
      </c>
      <c r="I138" s="8"/>
      <c r="J138" s="13"/>
      <c r="K138" s="8">
        <f t="shared" si="67"/>
        <v>0</v>
      </c>
      <c r="L138" s="8"/>
      <c r="M138" s="13"/>
      <c r="N138" s="8">
        <f t="shared" si="68"/>
        <v>0</v>
      </c>
      <c r="O138" s="8"/>
      <c r="P138" s="8"/>
      <c r="Q138" s="9">
        <f t="shared" si="69"/>
        <v>30014</v>
      </c>
      <c r="S138" s="14"/>
    </row>
    <row r="139" spans="1:19" x14ac:dyDescent="0.2">
      <c r="A139" s="17">
        <v>62</v>
      </c>
      <c r="B139" s="18"/>
      <c r="C139" s="4" t="s">
        <v>8</v>
      </c>
      <c r="D139" s="13"/>
      <c r="E139" s="8">
        <f t="shared" si="66"/>
        <v>0</v>
      </c>
      <c r="F139" s="8"/>
      <c r="G139" s="13">
        <v>11.5</v>
      </c>
      <c r="H139" s="8">
        <f t="shared" si="65"/>
        <v>713</v>
      </c>
      <c r="I139" s="8"/>
      <c r="J139" s="13"/>
      <c r="K139" s="8">
        <f t="shared" si="67"/>
        <v>0</v>
      </c>
      <c r="L139" s="8"/>
      <c r="M139" s="13"/>
      <c r="N139" s="8">
        <f t="shared" si="68"/>
        <v>0</v>
      </c>
      <c r="O139" s="8"/>
      <c r="P139" s="8"/>
      <c r="Q139" s="9">
        <f t="shared" si="69"/>
        <v>713</v>
      </c>
      <c r="S139" s="14"/>
    </row>
    <row r="140" spans="1:19" x14ac:dyDescent="0.2">
      <c r="A140" s="17">
        <v>50</v>
      </c>
      <c r="B140" s="18"/>
      <c r="C140" s="4" t="s">
        <v>9</v>
      </c>
      <c r="D140" s="13"/>
      <c r="E140" s="8">
        <f t="shared" si="66"/>
        <v>0</v>
      </c>
      <c r="F140" s="8"/>
      <c r="G140" s="13"/>
      <c r="H140" s="8">
        <f t="shared" si="65"/>
        <v>0</v>
      </c>
      <c r="I140" s="8"/>
      <c r="J140" s="8"/>
      <c r="K140" s="8"/>
      <c r="L140" s="8"/>
      <c r="M140" s="13"/>
      <c r="N140" s="8">
        <f t="shared" si="68"/>
        <v>0</v>
      </c>
      <c r="O140" s="8"/>
      <c r="P140" s="8"/>
      <c r="Q140" s="9">
        <f t="shared" si="69"/>
        <v>0</v>
      </c>
      <c r="S140" s="14"/>
    </row>
    <row r="141" spans="1:19" x14ac:dyDescent="0.2">
      <c r="A141" s="17">
        <v>8</v>
      </c>
      <c r="B141" s="18"/>
      <c r="C141" s="4" t="s">
        <v>10</v>
      </c>
      <c r="D141" s="13"/>
      <c r="E141" s="8">
        <f t="shared" si="66"/>
        <v>0</v>
      </c>
      <c r="F141" s="8"/>
      <c r="G141" s="13"/>
      <c r="H141" s="8">
        <f t="shared" si="65"/>
        <v>0</v>
      </c>
      <c r="I141" s="8"/>
      <c r="J141" s="8"/>
      <c r="K141" s="8"/>
      <c r="L141" s="8"/>
      <c r="M141" s="13"/>
      <c r="N141" s="8">
        <f>M141*A141</f>
        <v>0</v>
      </c>
      <c r="O141" s="8"/>
      <c r="P141" s="8"/>
      <c r="Q141" s="9">
        <f t="shared" si="69"/>
        <v>0</v>
      </c>
      <c r="S141" s="14"/>
    </row>
    <row r="142" spans="1:19" x14ac:dyDescent="0.2">
      <c r="A142" s="17">
        <v>4</v>
      </c>
      <c r="B142" s="18"/>
      <c r="C142" s="4" t="s">
        <v>12</v>
      </c>
      <c r="D142" s="13"/>
      <c r="E142" s="8">
        <f t="shared" si="66"/>
        <v>0</v>
      </c>
      <c r="F142" s="8"/>
      <c r="G142" s="13">
        <v>37.75</v>
      </c>
      <c r="H142" s="8">
        <f t="shared" si="65"/>
        <v>151</v>
      </c>
      <c r="I142" s="8"/>
      <c r="J142" s="8"/>
      <c r="K142" s="8"/>
      <c r="L142" s="8"/>
      <c r="M142" s="13"/>
      <c r="N142" s="8">
        <f>M142*A142</f>
        <v>0</v>
      </c>
      <c r="O142" s="8"/>
      <c r="P142" s="8"/>
      <c r="Q142" s="9">
        <f t="shared" si="69"/>
        <v>151</v>
      </c>
      <c r="S142" s="14"/>
    </row>
    <row r="143" spans="1:19" x14ac:dyDescent="0.2">
      <c r="A143" s="17">
        <v>6</v>
      </c>
      <c r="B143" s="18"/>
      <c r="C143" s="4" t="s">
        <v>11</v>
      </c>
      <c r="D143" s="13"/>
      <c r="E143" s="8">
        <f t="shared" si="66"/>
        <v>0</v>
      </c>
      <c r="F143" s="8"/>
      <c r="G143" s="13">
        <v>35</v>
      </c>
      <c r="H143" s="8">
        <f t="shared" si="65"/>
        <v>210</v>
      </c>
      <c r="I143" s="8"/>
      <c r="J143" s="8"/>
      <c r="K143" s="8"/>
      <c r="L143" s="8"/>
      <c r="M143" s="8"/>
      <c r="N143" s="8"/>
      <c r="O143" s="8"/>
      <c r="P143" s="8"/>
      <c r="Q143" s="9">
        <f>E143+H143+K143+N143</f>
        <v>210</v>
      </c>
      <c r="S143" s="14"/>
    </row>
    <row r="144" spans="1:19" x14ac:dyDescent="0.2">
      <c r="A144" s="17">
        <v>13.5625</v>
      </c>
      <c r="B144" s="18"/>
      <c r="C144" s="4" t="s">
        <v>13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9">
        <f t="shared" ref="Q144:Q145" si="70">SUM(C144:P144)</f>
        <v>0</v>
      </c>
      <c r="S144" s="14"/>
    </row>
    <row r="145" spans="1:19" x14ac:dyDescent="0.2">
      <c r="A145" s="17">
        <v>27.125</v>
      </c>
      <c r="B145" s="18"/>
      <c r="C145" s="4" t="s">
        <v>14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9">
        <f t="shared" si="70"/>
        <v>0</v>
      </c>
      <c r="S145" s="14"/>
    </row>
    <row r="146" spans="1:19" x14ac:dyDescent="0.2">
      <c r="A146" s="19" t="s">
        <v>3</v>
      </c>
      <c r="B146" s="19"/>
      <c r="C146" s="19"/>
      <c r="D146" s="10">
        <f>SUM(D136:D145)</f>
        <v>0</v>
      </c>
      <c r="E146" s="11">
        <f>SUM(E135:E145)</f>
        <v>0</v>
      </c>
      <c r="F146" s="11"/>
      <c r="G146" s="10">
        <f t="shared" ref="G146" si="71">SUM(G135:G145)</f>
        <v>584.25</v>
      </c>
      <c r="H146" s="11">
        <f>SUM(H135:H145)</f>
        <v>45439.75</v>
      </c>
      <c r="I146" s="11"/>
      <c r="J146" s="10">
        <f t="shared" ref="J146" si="72">SUM(J135:J145)</f>
        <v>0</v>
      </c>
      <c r="K146" s="10">
        <f>SUM(K135:K145)</f>
        <v>0</v>
      </c>
      <c r="L146" s="11"/>
      <c r="M146" s="11">
        <f t="shared" ref="M146" si="73">SUM(M135:M145)</f>
        <v>0</v>
      </c>
      <c r="N146" s="11">
        <f>SUM(N135:N145)</f>
        <v>0</v>
      </c>
      <c r="O146" s="11"/>
      <c r="P146" s="11"/>
      <c r="Q146" s="12">
        <f>SUM(Q135:Q145)</f>
        <v>45439.75</v>
      </c>
      <c r="S146" s="14"/>
    </row>
    <row r="149" spans="1:19" x14ac:dyDescent="0.2">
      <c r="A149" t="s">
        <v>27</v>
      </c>
    </row>
    <row r="150" spans="1:19" x14ac:dyDescent="0.2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3"/>
    </row>
    <row r="151" spans="1:19" x14ac:dyDescent="0.2">
      <c r="A151" s="20" t="s">
        <v>1</v>
      </c>
      <c r="B151" s="21"/>
      <c r="C151" s="4" t="s">
        <v>2</v>
      </c>
      <c r="D151" s="5" t="s">
        <v>15</v>
      </c>
      <c r="E151" s="6" t="s">
        <v>16</v>
      </c>
      <c r="F151" s="6"/>
      <c r="G151" s="6" t="s">
        <v>17</v>
      </c>
      <c r="H151" s="6" t="s">
        <v>16</v>
      </c>
      <c r="I151" s="6"/>
      <c r="J151" s="6" t="s">
        <v>18</v>
      </c>
      <c r="K151" s="6" t="s">
        <v>16</v>
      </c>
      <c r="L151" s="6"/>
      <c r="M151" s="6" t="s">
        <v>19</v>
      </c>
      <c r="N151" s="6" t="s">
        <v>16</v>
      </c>
      <c r="O151" s="6"/>
      <c r="P151" s="6"/>
      <c r="Q151" s="7" t="s">
        <v>3</v>
      </c>
    </row>
    <row r="152" spans="1:19" x14ac:dyDescent="0.2">
      <c r="A152" s="17">
        <v>145</v>
      </c>
      <c r="B152" s="18"/>
      <c r="C152" s="4" t="s">
        <v>4</v>
      </c>
      <c r="E152" s="8"/>
      <c r="F152" s="8"/>
      <c r="G152" s="13"/>
      <c r="H152" s="8">
        <f>G152*A152</f>
        <v>0</v>
      </c>
      <c r="I152" s="8"/>
      <c r="J152" s="8"/>
      <c r="K152" s="8"/>
      <c r="L152" s="8"/>
      <c r="M152" s="8"/>
      <c r="N152" s="8"/>
      <c r="O152" s="8"/>
      <c r="P152" s="8"/>
      <c r="Q152" s="9">
        <f>E152+H152+K152+N152</f>
        <v>0</v>
      </c>
      <c r="S152" s="14"/>
    </row>
    <row r="153" spans="1:19" x14ac:dyDescent="0.2">
      <c r="A153" s="17">
        <v>122</v>
      </c>
      <c r="B153" s="18"/>
      <c r="C153" s="4" t="s">
        <v>5</v>
      </c>
      <c r="D153" s="13"/>
      <c r="E153" s="8">
        <f>D153*A153</f>
        <v>0</v>
      </c>
      <c r="F153" s="8"/>
      <c r="G153" s="13"/>
      <c r="H153" s="8">
        <f t="shared" ref="H153:H160" si="74">G153*A153</f>
        <v>0</v>
      </c>
      <c r="I153" s="8"/>
      <c r="J153" s="13"/>
      <c r="K153" s="8">
        <f>J153*A153</f>
        <v>0</v>
      </c>
      <c r="L153" s="8"/>
      <c r="M153" s="13"/>
      <c r="N153" s="8">
        <f>M153*A153</f>
        <v>0</v>
      </c>
      <c r="O153" s="8"/>
      <c r="P153" s="8"/>
      <c r="Q153" s="9">
        <f>E153+H153+K153+N153</f>
        <v>0</v>
      </c>
      <c r="S153" s="14"/>
    </row>
    <row r="154" spans="1:19" x14ac:dyDescent="0.2">
      <c r="A154" s="17">
        <v>95</v>
      </c>
      <c r="B154" s="18"/>
      <c r="C154" s="4" t="s">
        <v>6</v>
      </c>
      <c r="D154" s="13"/>
      <c r="E154" s="8">
        <f t="shared" ref="E154:E160" si="75">D154*A154</f>
        <v>0</v>
      </c>
      <c r="F154" s="8"/>
      <c r="G154" s="13">
        <v>194</v>
      </c>
      <c r="H154" s="8">
        <f t="shared" si="74"/>
        <v>18430</v>
      </c>
      <c r="I154" s="8"/>
      <c r="J154" s="13"/>
      <c r="K154" s="8">
        <f t="shared" ref="K154:K156" si="76">J154*A154</f>
        <v>0</v>
      </c>
      <c r="L154" s="8"/>
      <c r="M154" s="13"/>
      <c r="N154" s="8">
        <f t="shared" ref="N154:N157" si="77">M154*A154</f>
        <v>0</v>
      </c>
      <c r="O154" s="8"/>
      <c r="P154" s="8"/>
      <c r="Q154" s="9">
        <f t="shared" ref="Q154:Q159" si="78">E154+H154+K154+N154</f>
        <v>18430</v>
      </c>
      <c r="S154" s="14"/>
    </row>
    <row r="155" spans="1:19" x14ac:dyDescent="0.2">
      <c r="A155" s="17">
        <v>86</v>
      </c>
      <c r="B155" s="18"/>
      <c r="C155" s="4" t="s">
        <v>7</v>
      </c>
      <c r="D155" s="13"/>
      <c r="E155" s="8">
        <f t="shared" si="75"/>
        <v>0</v>
      </c>
      <c r="F155" s="8"/>
      <c r="G155" s="13">
        <v>276.75</v>
      </c>
      <c r="H155" s="8">
        <f t="shared" si="74"/>
        <v>23800.5</v>
      </c>
      <c r="I155" s="8"/>
      <c r="J155" s="13"/>
      <c r="K155" s="8">
        <f t="shared" si="76"/>
        <v>0</v>
      </c>
      <c r="L155" s="8"/>
      <c r="M155" s="13"/>
      <c r="N155" s="8">
        <f t="shared" si="77"/>
        <v>0</v>
      </c>
      <c r="O155" s="8"/>
      <c r="P155" s="8"/>
      <c r="Q155" s="9">
        <f t="shared" si="78"/>
        <v>23800.5</v>
      </c>
      <c r="S155" s="14"/>
    </row>
    <row r="156" spans="1:19" x14ac:dyDescent="0.2">
      <c r="A156" s="17">
        <v>62</v>
      </c>
      <c r="B156" s="18"/>
      <c r="C156" s="4" t="s">
        <v>8</v>
      </c>
      <c r="D156" s="13"/>
      <c r="E156" s="8">
        <f t="shared" si="75"/>
        <v>0</v>
      </c>
      <c r="F156" s="8"/>
      <c r="G156" s="13">
        <v>20.5</v>
      </c>
      <c r="H156" s="8">
        <f t="shared" si="74"/>
        <v>1271</v>
      </c>
      <c r="I156" s="8"/>
      <c r="J156" s="13"/>
      <c r="K156" s="8">
        <f t="shared" si="76"/>
        <v>0</v>
      </c>
      <c r="L156" s="8"/>
      <c r="M156" s="13"/>
      <c r="N156" s="8">
        <f t="shared" si="77"/>
        <v>0</v>
      </c>
      <c r="O156" s="8"/>
      <c r="P156" s="8"/>
      <c r="Q156" s="9">
        <f t="shared" si="78"/>
        <v>1271</v>
      </c>
      <c r="S156" s="14"/>
    </row>
    <row r="157" spans="1:19" x14ac:dyDescent="0.2">
      <c r="A157" s="17">
        <v>50</v>
      </c>
      <c r="B157" s="18"/>
      <c r="C157" s="4" t="s">
        <v>9</v>
      </c>
      <c r="D157" s="13"/>
      <c r="E157" s="8">
        <f t="shared" si="75"/>
        <v>0</v>
      </c>
      <c r="F157" s="8"/>
      <c r="G157" s="13"/>
      <c r="H157" s="8">
        <f t="shared" si="74"/>
        <v>0</v>
      </c>
      <c r="I157" s="8"/>
      <c r="J157" s="8"/>
      <c r="K157" s="8"/>
      <c r="L157" s="8"/>
      <c r="M157" s="13"/>
      <c r="N157" s="8">
        <f t="shared" si="77"/>
        <v>0</v>
      </c>
      <c r="O157" s="8"/>
      <c r="P157" s="8"/>
      <c r="Q157" s="9">
        <f t="shared" si="78"/>
        <v>0</v>
      </c>
      <c r="S157" s="14"/>
    </row>
    <row r="158" spans="1:19" x14ac:dyDescent="0.2">
      <c r="A158" s="17">
        <v>8</v>
      </c>
      <c r="B158" s="18"/>
      <c r="C158" s="4" t="s">
        <v>10</v>
      </c>
      <c r="D158" s="13"/>
      <c r="E158" s="8">
        <f t="shared" si="75"/>
        <v>0</v>
      </c>
      <c r="F158" s="8"/>
      <c r="G158" s="13">
        <v>2</v>
      </c>
      <c r="H158" s="8">
        <f t="shared" si="74"/>
        <v>16</v>
      </c>
      <c r="I158" s="8"/>
      <c r="J158" s="8"/>
      <c r="K158" s="8"/>
      <c r="L158" s="8"/>
      <c r="M158" s="13"/>
      <c r="N158" s="8">
        <f>M158*A158</f>
        <v>0</v>
      </c>
      <c r="O158" s="8"/>
      <c r="P158" s="8"/>
      <c r="Q158" s="9">
        <f t="shared" si="78"/>
        <v>16</v>
      </c>
      <c r="S158" s="14"/>
    </row>
    <row r="159" spans="1:19" x14ac:dyDescent="0.2">
      <c r="A159" s="17">
        <v>4</v>
      </c>
      <c r="B159" s="18"/>
      <c r="C159" s="4" t="s">
        <v>12</v>
      </c>
      <c r="D159" s="13"/>
      <c r="E159" s="8">
        <f t="shared" si="75"/>
        <v>0</v>
      </c>
      <c r="F159" s="8"/>
      <c r="G159" s="13">
        <v>14.75</v>
      </c>
      <c r="H159" s="8">
        <f t="shared" si="74"/>
        <v>59</v>
      </c>
      <c r="I159" s="8"/>
      <c r="J159" s="8"/>
      <c r="K159" s="8"/>
      <c r="L159" s="8"/>
      <c r="M159" s="13"/>
      <c r="N159" s="8">
        <f>M159*A159</f>
        <v>0</v>
      </c>
      <c r="O159" s="8"/>
      <c r="P159" s="8"/>
      <c r="Q159" s="9">
        <f t="shared" si="78"/>
        <v>59</v>
      </c>
      <c r="S159" s="14"/>
    </row>
    <row r="160" spans="1:19" x14ac:dyDescent="0.2">
      <c r="A160" s="17">
        <v>6</v>
      </c>
      <c r="B160" s="18"/>
      <c r="C160" s="4" t="s">
        <v>11</v>
      </c>
      <c r="D160" s="13"/>
      <c r="E160" s="8">
        <f t="shared" si="75"/>
        <v>0</v>
      </c>
      <c r="F160" s="8"/>
      <c r="G160" s="13">
        <v>77.75</v>
      </c>
      <c r="H160" s="8">
        <f t="shared" si="74"/>
        <v>466.5</v>
      </c>
      <c r="I160" s="8"/>
      <c r="J160" s="8"/>
      <c r="K160" s="8"/>
      <c r="L160" s="8"/>
      <c r="M160" s="8"/>
      <c r="N160" s="8"/>
      <c r="O160" s="8"/>
      <c r="P160" s="8"/>
      <c r="Q160" s="9">
        <f>E160+H160+K160+N160</f>
        <v>466.5</v>
      </c>
      <c r="S160" s="14"/>
    </row>
    <row r="161" spans="1:19" x14ac:dyDescent="0.2">
      <c r="A161" s="17">
        <v>13.5625</v>
      </c>
      <c r="B161" s="18"/>
      <c r="C161" s="4" t="s">
        <v>13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9">
        <f t="shared" ref="Q161:Q162" si="79">SUM(C161:P161)</f>
        <v>0</v>
      </c>
      <c r="S161" s="14"/>
    </row>
    <row r="162" spans="1:19" x14ac:dyDescent="0.2">
      <c r="A162" s="17">
        <v>27.125</v>
      </c>
      <c r="B162" s="18"/>
      <c r="C162" s="4" t="s">
        <v>14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9">
        <f t="shared" si="79"/>
        <v>0</v>
      </c>
      <c r="S162" s="14"/>
    </row>
    <row r="163" spans="1:19" x14ac:dyDescent="0.2">
      <c r="A163" s="19" t="s">
        <v>3</v>
      </c>
      <c r="B163" s="19"/>
      <c r="C163" s="19"/>
      <c r="D163" s="10">
        <f>SUM(D153:D162)</f>
        <v>0</v>
      </c>
      <c r="E163" s="11">
        <f>SUM(E152:E162)</f>
        <v>0</v>
      </c>
      <c r="F163" s="11"/>
      <c r="G163" s="10">
        <f t="shared" ref="G163" si="80">SUM(G152:G162)</f>
        <v>585.75</v>
      </c>
      <c r="H163" s="11">
        <f>SUM(H152:H162)</f>
        <v>44043</v>
      </c>
      <c r="I163" s="11"/>
      <c r="J163" s="10">
        <f t="shared" ref="J163" si="81">SUM(J152:J162)</f>
        <v>0</v>
      </c>
      <c r="K163" s="10">
        <f>SUM(K152:K162)</f>
        <v>0</v>
      </c>
      <c r="L163" s="11"/>
      <c r="M163" s="11">
        <f t="shared" ref="M163" si="82">SUM(M152:M162)</f>
        <v>0</v>
      </c>
      <c r="N163" s="11">
        <f>SUM(N152:N162)</f>
        <v>0</v>
      </c>
      <c r="O163" s="11"/>
      <c r="P163" s="11"/>
      <c r="Q163" s="12">
        <f>SUM(Q152:Q162)</f>
        <v>44043</v>
      </c>
      <c r="S163" s="14"/>
    </row>
  </sheetData>
  <mergeCells count="117"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9:B29"/>
    <mergeCell ref="A30:B30"/>
    <mergeCell ref="A31:B31"/>
    <mergeCell ref="A32:B32"/>
    <mergeCell ref="A33:B33"/>
    <mergeCell ref="A34:B34"/>
    <mergeCell ref="A19:C19"/>
    <mergeCell ref="A24:B24"/>
    <mergeCell ref="A25:B25"/>
    <mergeCell ref="A26:B26"/>
    <mergeCell ref="A27:B27"/>
    <mergeCell ref="A28:B28"/>
    <mergeCell ref="A45:B45"/>
    <mergeCell ref="A46:B46"/>
    <mergeCell ref="A47:B47"/>
    <mergeCell ref="A48:B48"/>
    <mergeCell ref="A49:B49"/>
    <mergeCell ref="A50:B50"/>
    <mergeCell ref="A35:B35"/>
    <mergeCell ref="A36:C36"/>
    <mergeCell ref="A41:B41"/>
    <mergeCell ref="A42:B42"/>
    <mergeCell ref="A43:B43"/>
    <mergeCell ref="A44:B44"/>
    <mergeCell ref="A61:B61"/>
    <mergeCell ref="A62:B62"/>
    <mergeCell ref="A63:B63"/>
    <mergeCell ref="A64:B64"/>
    <mergeCell ref="A65:B65"/>
    <mergeCell ref="A66:B66"/>
    <mergeCell ref="A51:B51"/>
    <mergeCell ref="A52:B52"/>
    <mergeCell ref="A53:C53"/>
    <mergeCell ref="A58:B58"/>
    <mergeCell ref="A59:B59"/>
    <mergeCell ref="A60:B60"/>
    <mergeCell ref="A81:B81"/>
    <mergeCell ref="A82:B82"/>
    <mergeCell ref="A83:B83"/>
    <mergeCell ref="A84:B84"/>
    <mergeCell ref="A85:B85"/>
    <mergeCell ref="A86:B86"/>
    <mergeCell ref="A67:B67"/>
    <mergeCell ref="A68:B68"/>
    <mergeCell ref="A69:B69"/>
    <mergeCell ref="A70:C70"/>
    <mergeCell ref="A79:B79"/>
    <mergeCell ref="A80:B80"/>
    <mergeCell ref="A101:B101"/>
    <mergeCell ref="A102:B102"/>
    <mergeCell ref="A103:B103"/>
    <mergeCell ref="A104:B104"/>
    <mergeCell ref="A105:B105"/>
    <mergeCell ref="A106:B106"/>
    <mergeCell ref="A87:B87"/>
    <mergeCell ref="A88:B88"/>
    <mergeCell ref="A89:B89"/>
    <mergeCell ref="A90:B90"/>
    <mergeCell ref="A91:C91"/>
    <mergeCell ref="A100:B100"/>
    <mergeCell ref="A117:B117"/>
    <mergeCell ref="A118:B118"/>
    <mergeCell ref="A119:B119"/>
    <mergeCell ref="A120:B120"/>
    <mergeCell ref="A121:B121"/>
    <mergeCell ref="A122:B122"/>
    <mergeCell ref="A107:B107"/>
    <mergeCell ref="A108:B108"/>
    <mergeCell ref="A109:B109"/>
    <mergeCell ref="A110:B110"/>
    <mergeCell ref="A111:B111"/>
    <mergeCell ref="A112:C112"/>
    <mergeCell ref="A129:C129"/>
    <mergeCell ref="A134:B134"/>
    <mergeCell ref="A135:B135"/>
    <mergeCell ref="A136:B136"/>
    <mergeCell ref="A137:B137"/>
    <mergeCell ref="A138:B138"/>
    <mergeCell ref="A123:B123"/>
    <mergeCell ref="A124:B124"/>
    <mergeCell ref="A125:B125"/>
    <mergeCell ref="A126:B126"/>
    <mergeCell ref="A127:B127"/>
    <mergeCell ref="A128:B128"/>
    <mergeCell ref="A145:B145"/>
    <mergeCell ref="A146:C146"/>
    <mergeCell ref="A151:B151"/>
    <mergeCell ref="A152:B152"/>
    <mergeCell ref="A153:B153"/>
    <mergeCell ref="A154:B154"/>
    <mergeCell ref="A139:B139"/>
    <mergeCell ref="A140:B140"/>
    <mergeCell ref="A141:B141"/>
    <mergeCell ref="A142:B142"/>
    <mergeCell ref="A143:B143"/>
    <mergeCell ref="A144:B144"/>
    <mergeCell ref="A161:B161"/>
    <mergeCell ref="A162:B162"/>
    <mergeCell ref="A163:C163"/>
    <mergeCell ref="A155:B155"/>
    <mergeCell ref="A156:B156"/>
    <mergeCell ref="A157:B157"/>
    <mergeCell ref="A158:B158"/>
    <mergeCell ref="A159:B159"/>
    <mergeCell ref="A160:B16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0"/>
  <sheetViews>
    <sheetView topLeftCell="A31" workbookViewId="0">
      <selection activeCell="E89" sqref="E89"/>
    </sheetView>
  </sheetViews>
  <sheetFormatPr baseColWidth="10" defaultRowHeight="12.75" x14ac:dyDescent="0.2"/>
  <cols>
    <col min="17" max="17" width="13" bestFit="1" customWidth="1"/>
  </cols>
  <sheetData>
    <row r="5" spans="1:17" x14ac:dyDescent="0.2">
      <c r="A5" t="s">
        <v>28</v>
      </c>
    </row>
    <row r="6" spans="1:17" x14ac:dyDescent="0.2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</row>
    <row r="7" spans="1:17" x14ac:dyDescent="0.2">
      <c r="A7" s="20" t="s">
        <v>1</v>
      </c>
      <c r="B7" s="21"/>
      <c r="C7" s="4" t="s">
        <v>2</v>
      </c>
      <c r="D7" s="5" t="s">
        <v>15</v>
      </c>
      <c r="E7" s="6" t="s">
        <v>16</v>
      </c>
      <c r="F7" s="6"/>
      <c r="G7" s="6" t="s">
        <v>17</v>
      </c>
      <c r="H7" s="6" t="s">
        <v>16</v>
      </c>
      <c r="I7" s="6"/>
      <c r="J7" s="6" t="s">
        <v>18</v>
      </c>
      <c r="K7" s="6" t="s">
        <v>16</v>
      </c>
      <c r="L7" s="6"/>
      <c r="M7" s="6" t="s">
        <v>19</v>
      </c>
      <c r="N7" s="6" t="s">
        <v>16</v>
      </c>
      <c r="O7" s="6"/>
      <c r="P7" s="6"/>
      <c r="Q7" s="7" t="s">
        <v>3</v>
      </c>
    </row>
    <row r="8" spans="1:17" x14ac:dyDescent="0.2">
      <c r="A8" s="17">
        <v>145</v>
      </c>
      <c r="B8" s="18"/>
      <c r="C8" s="4" t="s">
        <v>4</v>
      </c>
      <c r="E8" s="8"/>
      <c r="F8" s="8"/>
      <c r="G8" s="13">
        <v>12.75</v>
      </c>
      <c r="H8" s="8">
        <f>G8*A8</f>
        <v>1848.75</v>
      </c>
      <c r="I8" s="8"/>
      <c r="J8" s="8"/>
      <c r="K8" s="8"/>
      <c r="L8" s="8"/>
      <c r="M8" s="8"/>
      <c r="N8" s="8"/>
      <c r="O8" s="8"/>
      <c r="P8" s="8"/>
      <c r="Q8" s="9">
        <f>E8+H8+K8+N8</f>
        <v>1848.75</v>
      </c>
    </row>
    <row r="9" spans="1:17" x14ac:dyDescent="0.2">
      <c r="A9" s="17">
        <v>122</v>
      </c>
      <c r="B9" s="18"/>
      <c r="C9" s="4" t="s">
        <v>5</v>
      </c>
      <c r="D9" s="13">
        <v>119.75</v>
      </c>
      <c r="E9" s="8">
        <f>D9*A9</f>
        <v>14609.5</v>
      </c>
      <c r="F9" s="8"/>
      <c r="G9" s="13">
        <v>42.5</v>
      </c>
      <c r="H9" s="8">
        <f t="shared" ref="H9:H16" si="0">G9*A9</f>
        <v>5185</v>
      </c>
      <c r="I9" s="8"/>
      <c r="J9" s="13">
        <v>8.5</v>
      </c>
      <c r="K9" s="8">
        <f>J9*A9</f>
        <v>1037</v>
      </c>
      <c r="L9" s="8"/>
      <c r="M9" s="13"/>
      <c r="N9" s="8">
        <f>M9*A9</f>
        <v>0</v>
      </c>
      <c r="O9" s="8"/>
      <c r="P9" s="8"/>
      <c r="Q9" s="9">
        <f t="shared" ref="Q9:Q16" si="1">E9+H9+K9+N9</f>
        <v>20831.5</v>
      </c>
    </row>
    <row r="10" spans="1:17" x14ac:dyDescent="0.2">
      <c r="A10" s="17">
        <v>95</v>
      </c>
      <c r="B10" s="18"/>
      <c r="C10" s="4" t="s">
        <v>6</v>
      </c>
      <c r="D10" s="13">
        <v>149.25</v>
      </c>
      <c r="E10" s="8">
        <f t="shared" ref="E10:E16" si="2">D10*A10</f>
        <v>14178.75</v>
      </c>
      <c r="F10" s="8"/>
      <c r="G10" s="13">
        <v>39.75</v>
      </c>
      <c r="H10" s="8">
        <f t="shared" si="0"/>
        <v>3776.25</v>
      </c>
      <c r="I10" s="8"/>
      <c r="J10" s="13"/>
      <c r="K10" s="8">
        <f t="shared" ref="K10:K11" si="3">J10*A10</f>
        <v>0</v>
      </c>
      <c r="L10" s="8"/>
      <c r="M10" s="13"/>
      <c r="N10" s="8">
        <f t="shared" ref="N10:N15" si="4">M10*A10</f>
        <v>0</v>
      </c>
      <c r="O10" s="8"/>
      <c r="P10" s="8"/>
      <c r="Q10" s="9">
        <f t="shared" si="1"/>
        <v>17955</v>
      </c>
    </row>
    <row r="11" spans="1:17" x14ac:dyDescent="0.2">
      <c r="A11" s="17">
        <v>86</v>
      </c>
      <c r="B11" s="18"/>
      <c r="C11" s="4" t="s">
        <v>7</v>
      </c>
      <c r="D11" s="13">
        <v>44.5</v>
      </c>
      <c r="E11" s="8">
        <f t="shared" si="2"/>
        <v>3827</v>
      </c>
      <c r="F11" s="8"/>
      <c r="G11" s="13">
        <v>48</v>
      </c>
      <c r="H11" s="8">
        <f t="shared" si="0"/>
        <v>4128</v>
      </c>
      <c r="I11" s="8"/>
      <c r="J11" s="13"/>
      <c r="K11" s="8">
        <f t="shared" si="3"/>
        <v>0</v>
      </c>
      <c r="L11" s="8"/>
      <c r="M11" s="13"/>
      <c r="N11" s="8">
        <f t="shared" si="4"/>
        <v>0</v>
      </c>
      <c r="O11" s="8"/>
      <c r="P11" s="8"/>
      <c r="Q11" s="9">
        <f t="shared" si="1"/>
        <v>7955</v>
      </c>
    </row>
    <row r="12" spans="1:17" x14ac:dyDescent="0.2">
      <c r="A12" s="17">
        <v>62</v>
      </c>
      <c r="B12" s="18"/>
      <c r="C12" s="4" t="s">
        <v>8</v>
      </c>
      <c r="D12" s="13">
        <v>56</v>
      </c>
      <c r="E12" s="8">
        <f t="shared" si="2"/>
        <v>3472</v>
      </c>
      <c r="F12" s="8"/>
      <c r="G12" s="13"/>
      <c r="H12" s="8">
        <f t="shared" si="0"/>
        <v>0</v>
      </c>
      <c r="I12" s="8"/>
      <c r="J12" s="8"/>
      <c r="K12" s="8"/>
      <c r="L12" s="8"/>
      <c r="M12" s="13"/>
      <c r="N12" s="8">
        <f t="shared" si="4"/>
        <v>0</v>
      </c>
      <c r="O12" s="8"/>
      <c r="P12" s="8"/>
      <c r="Q12" s="9">
        <f t="shared" si="1"/>
        <v>3472</v>
      </c>
    </row>
    <row r="13" spans="1:17" x14ac:dyDescent="0.2">
      <c r="A13" s="17">
        <v>50</v>
      </c>
      <c r="B13" s="18"/>
      <c r="C13" s="4" t="s">
        <v>9</v>
      </c>
      <c r="D13" s="13"/>
      <c r="E13" s="8">
        <f t="shared" si="2"/>
        <v>0</v>
      </c>
      <c r="F13" s="8"/>
      <c r="G13" s="13"/>
      <c r="H13" s="8">
        <f t="shared" si="0"/>
        <v>0</v>
      </c>
      <c r="I13" s="8"/>
      <c r="J13" s="8"/>
      <c r="K13" s="8"/>
      <c r="L13" s="8"/>
      <c r="M13" s="13"/>
      <c r="N13" s="8">
        <f t="shared" si="4"/>
        <v>0</v>
      </c>
      <c r="O13" s="8"/>
      <c r="P13" s="8"/>
      <c r="Q13" s="9">
        <f t="shared" si="1"/>
        <v>0</v>
      </c>
    </row>
    <row r="14" spans="1:17" x14ac:dyDescent="0.2">
      <c r="A14" s="17">
        <v>8</v>
      </c>
      <c r="B14" s="18"/>
      <c r="C14" s="4" t="s">
        <v>10</v>
      </c>
      <c r="D14" s="13"/>
      <c r="E14" s="8">
        <f t="shared" si="2"/>
        <v>0</v>
      </c>
      <c r="F14" s="8"/>
      <c r="G14" s="13">
        <v>7.5</v>
      </c>
      <c r="H14" s="8">
        <f t="shared" si="0"/>
        <v>60</v>
      </c>
      <c r="I14" s="8"/>
      <c r="J14" s="8"/>
      <c r="K14" s="8"/>
      <c r="L14" s="8"/>
      <c r="M14" s="13"/>
      <c r="N14" s="8">
        <f t="shared" si="4"/>
        <v>0</v>
      </c>
      <c r="O14" s="8"/>
      <c r="P14" s="8"/>
      <c r="Q14" s="9">
        <f t="shared" si="1"/>
        <v>60</v>
      </c>
    </row>
    <row r="15" spans="1:17" x14ac:dyDescent="0.2">
      <c r="A15" s="17">
        <v>4</v>
      </c>
      <c r="B15" s="18"/>
      <c r="C15" s="4" t="s">
        <v>12</v>
      </c>
      <c r="D15" s="13"/>
      <c r="E15" s="8">
        <f t="shared" si="2"/>
        <v>0</v>
      </c>
      <c r="F15" s="8"/>
      <c r="G15" s="13"/>
      <c r="H15" s="8">
        <f t="shared" si="0"/>
        <v>0</v>
      </c>
      <c r="I15" s="8"/>
      <c r="J15" s="8"/>
      <c r="K15" s="8"/>
      <c r="L15" s="8"/>
      <c r="M15" s="13"/>
      <c r="N15" s="8">
        <f t="shared" si="4"/>
        <v>0</v>
      </c>
      <c r="O15" s="8"/>
      <c r="P15" s="8"/>
      <c r="Q15" s="9">
        <f t="shared" si="1"/>
        <v>0</v>
      </c>
    </row>
    <row r="16" spans="1:17" x14ac:dyDescent="0.2">
      <c r="A16" s="17">
        <v>6</v>
      </c>
      <c r="B16" s="18"/>
      <c r="C16" s="4" t="s">
        <v>11</v>
      </c>
      <c r="D16" s="13"/>
      <c r="E16" s="8">
        <f t="shared" si="2"/>
        <v>0</v>
      </c>
      <c r="F16" s="8"/>
      <c r="G16" s="13"/>
      <c r="H16" s="8">
        <f t="shared" si="0"/>
        <v>0</v>
      </c>
      <c r="I16" s="8"/>
      <c r="J16" s="8"/>
      <c r="K16" s="8"/>
      <c r="L16" s="8"/>
      <c r="M16" s="8"/>
      <c r="N16" s="8"/>
      <c r="O16" s="8"/>
      <c r="P16" s="8"/>
      <c r="Q16" s="9">
        <f t="shared" si="1"/>
        <v>0</v>
      </c>
    </row>
    <row r="17" spans="1:17" x14ac:dyDescent="0.2">
      <c r="A17" s="17">
        <v>13.5625</v>
      </c>
      <c r="B17" s="18"/>
      <c r="C17" s="4" t="s">
        <v>13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>
        <f t="shared" ref="Q17:Q18" si="5">SUM(C17:P17)</f>
        <v>0</v>
      </c>
    </row>
    <row r="18" spans="1:17" x14ac:dyDescent="0.2">
      <c r="A18" s="17">
        <v>27.125</v>
      </c>
      <c r="B18" s="18"/>
      <c r="C18" s="4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f t="shared" si="5"/>
        <v>0</v>
      </c>
    </row>
    <row r="19" spans="1:17" x14ac:dyDescent="0.2">
      <c r="A19" s="19" t="s">
        <v>3</v>
      </c>
      <c r="B19" s="19"/>
      <c r="C19" s="19"/>
      <c r="D19" s="10">
        <f>SUM(D9:D18)</f>
        <v>369.5</v>
      </c>
      <c r="E19" s="11">
        <f>SUM(E8:E18)</f>
        <v>36087.25</v>
      </c>
      <c r="F19" s="11"/>
      <c r="G19" s="10">
        <f t="shared" ref="G19:N19" si="6">SUM(G8:G18)</f>
        <v>150.5</v>
      </c>
      <c r="H19" s="11">
        <f>SUM(H8:H18)</f>
        <v>14998</v>
      </c>
      <c r="I19" s="11"/>
      <c r="J19" s="10">
        <f t="shared" si="6"/>
        <v>8.5</v>
      </c>
      <c r="K19" s="10">
        <f t="shared" si="6"/>
        <v>1037</v>
      </c>
      <c r="L19" s="11"/>
      <c r="M19" s="11">
        <f t="shared" si="6"/>
        <v>0</v>
      </c>
      <c r="N19" s="11">
        <f t="shared" si="6"/>
        <v>0</v>
      </c>
      <c r="O19" s="11"/>
      <c r="P19" s="11"/>
      <c r="Q19" s="12">
        <f>SUM(Q8:Q18)</f>
        <v>52122.25</v>
      </c>
    </row>
    <row r="22" spans="1:17" x14ac:dyDescent="0.2">
      <c r="A22" t="s">
        <v>29</v>
      </c>
    </row>
    <row r="23" spans="1:17" x14ac:dyDescent="0.2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"/>
    </row>
    <row r="24" spans="1:17" x14ac:dyDescent="0.2">
      <c r="A24" s="20" t="s">
        <v>1</v>
      </c>
      <c r="B24" s="21"/>
      <c r="C24" s="4" t="s">
        <v>2</v>
      </c>
      <c r="D24" s="5" t="s">
        <v>15</v>
      </c>
      <c r="E24" s="6" t="s">
        <v>16</v>
      </c>
      <c r="F24" s="6"/>
      <c r="G24" s="6" t="s">
        <v>17</v>
      </c>
      <c r="H24" s="6" t="s">
        <v>16</v>
      </c>
      <c r="I24" s="6"/>
      <c r="J24" s="6" t="s">
        <v>18</v>
      </c>
      <c r="K24" s="6" t="s">
        <v>16</v>
      </c>
      <c r="L24" s="6"/>
      <c r="M24" s="6" t="s">
        <v>19</v>
      </c>
      <c r="N24" s="6" t="s">
        <v>16</v>
      </c>
      <c r="O24" s="6"/>
      <c r="P24" s="6"/>
      <c r="Q24" s="7" t="s">
        <v>3</v>
      </c>
    </row>
    <row r="25" spans="1:17" x14ac:dyDescent="0.2">
      <c r="A25" s="17">
        <v>145</v>
      </c>
      <c r="B25" s="18"/>
      <c r="C25" s="4" t="s">
        <v>4</v>
      </c>
      <c r="E25" s="8"/>
      <c r="F25" s="8"/>
      <c r="G25" s="13">
        <f>12.75-G8</f>
        <v>0</v>
      </c>
      <c r="H25" s="8">
        <f>G25*A25</f>
        <v>0</v>
      </c>
      <c r="I25" s="8"/>
      <c r="J25" s="8"/>
      <c r="K25" s="8"/>
      <c r="L25" s="8"/>
      <c r="M25" s="8"/>
      <c r="N25" s="8"/>
      <c r="O25" s="8"/>
      <c r="P25" s="8"/>
      <c r="Q25" s="9">
        <f>E25+H25+K25+N25</f>
        <v>0</v>
      </c>
    </row>
    <row r="26" spans="1:17" x14ac:dyDescent="0.2">
      <c r="A26" s="17">
        <v>122</v>
      </c>
      <c r="B26" s="18"/>
      <c r="C26" s="4" t="s">
        <v>5</v>
      </c>
      <c r="D26" s="13">
        <f>1415.75-D9</f>
        <v>1296</v>
      </c>
      <c r="E26" s="8">
        <f>D26*A26</f>
        <v>158112</v>
      </c>
      <c r="F26" s="8"/>
      <c r="G26" s="13">
        <f>291-G9</f>
        <v>248.5</v>
      </c>
      <c r="H26" s="8">
        <f t="shared" ref="H26:H33" si="7">G26*A26</f>
        <v>30317</v>
      </c>
      <c r="I26" s="8"/>
      <c r="J26" s="13">
        <f>128.5-J9</f>
        <v>120</v>
      </c>
      <c r="K26" s="8">
        <f>J26*A26</f>
        <v>14640</v>
      </c>
      <c r="L26" s="8"/>
      <c r="M26" s="13">
        <v>13.75</v>
      </c>
      <c r="N26" s="8">
        <f>M26*A26</f>
        <v>1677.5</v>
      </c>
      <c r="O26" s="8"/>
      <c r="P26" s="8"/>
      <c r="Q26" s="9">
        <f t="shared" ref="Q26:Q33" si="8">E26+H26+K26+N26</f>
        <v>204746.5</v>
      </c>
    </row>
    <row r="27" spans="1:17" x14ac:dyDescent="0.2">
      <c r="A27" s="17">
        <v>95</v>
      </c>
      <c r="B27" s="18"/>
      <c r="C27" s="4" t="s">
        <v>6</v>
      </c>
      <c r="D27" s="13">
        <f>1687.5-D10</f>
        <v>1538.25</v>
      </c>
      <c r="E27" s="8">
        <f t="shared" ref="E27:E33" si="9">D27*A27</f>
        <v>146133.75</v>
      </c>
      <c r="F27" s="8"/>
      <c r="G27" s="13">
        <f>946.5-G10</f>
        <v>906.75</v>
      </c>
      <c r="H27" s="8">
        <f t="shared" si="7"/>
        <v>86141.25</v>
      </c>
      <c r="I27" s="8"/>
      <c r="J27" s="13">
        <v>143</v>
      </c>
      <c r="K27" s="8">
        <f t="shared" ref="K27:K28" si="10">J27*A27</f>
        <v>13585</v>
      </c>
      <c r="L27" s="8"/>
      <c r="M27" s="13">
        <v>6.25</v>
      </c>
      <c r="N27" s="8">
        <f t="shared" ref="N27:N32" si="11">M27*A27</f>
        <v>593.75</v>
      </c>
      <c r="O27" s="8"/>
      <c r="P27" s="8"/>
      <c r="Q27" s="9">
        <f t="shared" si="8"/>
        <v>246453.75</v>
      </c>
    </row>
    <row r="28" spans="1:17" x14ac:dyDescent="0.2">
      <c r="A28" s="17">
        <v>86</v>
      </c>
      <c r="B28" s="18"/>
      <c r="C28" s="4" t="s">
        <v>7</v>
      </c>
      <c r="D28" s="13">
        <f>808.5-D11</f>
        <v>764</v>
      </c>
      <c r="E28" s="8">
        <f t="shared" si="9"/>
        <v>65704</v>
      </c>
      <c r="F28" s="8"/>
      <c r="G28" s="13">
        <f>1335.5-G11</f>
        <v>1287.5</v>
      </c>
      <c r="H28" s="8">
        <f t="shared" si="7"/>
        <v>110725</v>
      </c>
      <c r="I28" s="8"/>
      <c r="J28" s="13">
        <v>0.5</v>
      </c>
      <c r="K28" s="8">
        <f t="shared" si="10"/>
        <v>43</v>
      </c>
      <c r="L28" s="8"/>
      <c r="M28" s="13"/>
      <c r="N28" s="8">
        <f t="shared" si="11"/>
        <v>0</v>
      </c>
      <c r="O28" s="8"/>
      <c r="P28" s="8"/>
      <c r="Q28" s="9">
        <f t="shared" si="8"/>
        <v>176472</v>
      </c>
    </row>
    <row r="29" spans="1:17" x14ac:dyDescent="0.2">
      <c r="A29" s="17">
        <v>62</v>
      </c>
      <c r="B29" s="18"/>
      <c r="C29" s="4" t="s">
        <v>8</v>
      </c>
      <c r="D29" s="13">
        <f>615.25-D12</f>
        <v>559.25</v>
      </c>
      <c r="E29" s="8">
        <f t="shared" si="9"/>
        <v>34673.5</v>
      </c>
      <c r="F29" s="8"/>
      <c r="G29" s="13">
        <f>289-G12</f>
        <v>289</v>
      </c>
      <c r="H29" s="8">
        <f t="shared" si="7"/>
        <v>17918</v>
      </c>
      <c r="I29" s="8"/>
      <c r="J29" s="8"/>
      <c r="K29" s="8"/>
      <c r="L29" s="8"/>
      <c r="M29" s="13">
        <v>0.25</v>
      </c>
      <c r="N29" s="8">
        <f t="shared" si="11"/>
        <v>15.5</v>
      </c>
      <c r="O29" s="8"/>
      <c r="P29" s="8"/>
      <c r="Q29" s="9">
        <f t="shared" si="8"/>
        <v>52607</v>
      </c>
    </row>
    <row r="30" spans="1:17" x14ac:dyDescent="0.2">
      <c r="A30" s="17">
        <v>50</v>
      </c>
      <c r="B30" s="18"/>
      <c r="C30" s="4" t="s">
        <v>9</v>
      </c>
      <c r="D30" s="13">
        <v>466.5</v>
      </c>
      <c r="E30" s="8">
        <f t="shared" si="9"/>
        <v>23325</v>
      </c>
      <c r="F30" s="8"/>
      <c r="G30" s="13"/>
      <c r="H30" s="8">
        <f t="shared" si="7"/>
        <v>0</v>
      </c>
      <c r="I30" s="8"/>
      <c r="J30" s="8"/>
      <c r="K30" s="8"/>
      <c r="L30" s="8"/>
      <c r="M30" s="13"/>
      <c r="N30" s="8">
        <f t="shared" si="11"/>
        <v>0</v>
      </c>
      <c r="O30" s="8"/>
      <c r="P30" s="8"/>
      <c r="Q30" s="9">
        <f t="shared" si="8"/>
        <v>23325</v>
      </c>
    </row>
    <row r="31" spans="1:17" x14ac:dyDescent="0.2">
      <c r="A31" s="17">
        <v>8</v>
      </c>
      <c r="B31" s="18"/>
      <c r="C31" s="4" t="s">
        <v>10</v>
      </c>
      <c r="D31" s="13"/>
      <c r="E31" s="8">
        <f t="shared" si="9"/>
        <v>0</v>
      </c>
      <c r="F31" s="8"/>
      <c r="G31" s="13">
        <f>45.75-G14</f>
        <v>38.25</v>
      </c>
      <c r="H31" s="8">
        <f t="shared" si="7"/>
        <v>306</v>
      </c>
      <c r="I31" s="8"/>
      <c r="J31" s="8"/>
      <c r="K31" s="8"/>
      <c r="L31" s="8"/>
      <c r="M31" s="13"/>
      <c r="N31" s="8">
        <f t="shared" si="11"/>
        <v>0</v>
      </c>
      <c r="O31" s="8"/>
      <c r="P31" s="8"/>
      <c r="Q31" s="9">
        <f t="shared" si="8"/>
        <v>306</v>
      </c>
    </row>
    <row r="32" spans="1:17" x14ac:dyDescent="0.2">
      <c r="A32" s="17">
        <v>4</v>
      </c>
      <c r="B32" s="18"/>
      <c r="C32" s="4" t="s">
        <v>12</v>
      </c>
      <c r="D32" s="13">
        <v>48</v>
      </c>
      <c r="E32" s="8">
        <f t="shared" si="9"/>
        <v>192</v>
      </c>
      <c r="F32" s="8"/>
      <c r="G32" s="13">
        <v>6</v>
      </c>
      <c r="H32" s="8">
        <f t="shared" si="7"/>
        <v>24</v>
      </c>
      <c r="I32" s="8"/>
      <c r="J32" s="8"/>
      <c r="K32" s="8"/>
      <c r="L32" s="8"/>
      <c r="M32" s="13"/>
      <c r="N32" s="8">
        <f t="shared" si="11"/>
        <v>0</v>
      </c>
      <c r="O32" s="8"/>
      <c r="P32" s="8"/>
      <c r="Q32" s="9">
        <f t="shared" si="8"/>
        <v>216</v>
      </c>
    </row>
    <row r="33" spans="1:19" x14ac:dyDescent="0.2">
      <c r="A33" s="17">
        <v>6</v>
      </c>
      <c r="B33" s="18"/>
      <c r="C33" s="4" t="s">
        <v>11</v>
      </c>
      <c r="D33" s="13">
        <v>30</v>
      </c>
      <c r="E33" s="8">
        <f t="shared" si="9"/>
        <v>180</v>
      </c>
      <c r="F33" s="8"/>
      <c r="G33" s="13">
        <v>71</v>
      </c>
      <c r="H33" s="8">
        <f t="shared" si="7"/>
        <v>426</v>
      </c>
      <c r="I33" s="8"/>
      <c r="J33" s="8"/>
      <c r="K33" s="8"/>
      <c r="L33" s="8"/>
      <c r="M33" s="8"/>
      <c r="N33" s="8"/>
      <c r="O33" s="8"/>
      <c r="P33" s="8"/>
      <c r="Q33" s="9">
        <f t="shared" si="8"/>
        <v>606</v>
      </c>
    </row>
    <row r="34" spans="1:19" x14ac:dyDescent="0.2">
      <c r="A34" s="17">
        <v>13.5625</v>
      </c>
      <c r="B34" s="18"/>
      <c r="C34" s="4" t="s">
        <v>13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>
        <f t="shared" ref="Q34:Q35" si="12">SUM(C34:P34)</f>
        <v>0</v>
      </c>
    </row>
    <row r="35" spans="1:19" x14ac:dyDescent="0.2">
      <c r="A35" s="17">
        <v>27.125</v>
      </c>
      <c r="B35" s="18"/>
      <c r="C35" s="4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>
        <f t="shared" si="12"/>
        <v>0</v>
      </c>
    </row>
    <row r="36" spans="1:19" x14ac:dyDescent="0.2">
      <c r="A36" s="19" t="s">
        <v>3</v>
      </c>
      <c r="B36" s="19"/>
      <c r="C36" s="19"/>
      <c r="D36" s="10">
        <f>SUM(D26:D35)</f>
        <v>4702</v>
      </c>
      <c r="E36" s="11">
        <f>SUM(E25:E35)</f>
        <v>428320.25</v>
      </c>
      <c r="F36" s="11"/>
      <c r="G36" s="10">
        <f t="shared" ref="G36" si="13">SUM(G25:G35)</f>
        <v>2847</v>
      </c>
      <c r="H36" s="11">
        <f>SUM(H25:H35)</f>
        <v>245857.25</v>
      </c>
      <c r="I36" s="11"/>
      <c r="J36" s="10">
        <f t="shared" ref="J36:K36" si="14">SUM(J25:J35)</f>
        <v>263.5</v>
      </c>
      <c r="K36" s="10">
        <f t="shared" si="14"/>
        <v>28268</v>
      </c>
      <c r="L36" s="11"/>
      <c r="M36" s="11">
        <f t="shared" ref="M36:N36" si="15">SUM(M25:M35)</f>
        <v>20.25</v>
      </c>
      <c r="N36" s="11">
        <f t="shared" si="15"/>
        <v>2286.75</v>
      </c>
      <c r="O36" s="11"/>
      <c r="P36" s="11"/>
      <c r="Q36" s="12">
        <f>SUM(Q25:Q35)</f>
        <v>704732.25</v>
      </c>
    </row>
    <row r="39" spans="1:19" x14ac:dyDescent="0.2">
      <c r="A39" t="s">
        <v>30</v>
      </c>
    </row>
    <row r="40" spans="1:19" x14ac:dyDescent="0.2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3"/>
    </row>
    <row r="41" spans="1:19" x14ac:dyDescent="0.2">
      <c r="A41" s="20" t="s">
        <v>1</v>
      </c>
      <c r="B41" s="21"/>
      <c r="C41" s="4" t="s">
        <v>2</v>
      </c>
      <c r="D41" s="5" t="s">
        <v>15</v>
      </c>
      <c r="E41" s="6" t="s">
        <v>16</v>
      </c>
      <c r="F41" s="6"/>
      <c r="G41" s="6" t="s">
        <v>17</v>
      </c>
      <c r="H41" s="6" t="s">
        <v>16</v>
      </c>
      <c r="I41" s="6"/>
      <c r="J41" s="6" t="s">
        <v>18</v>
      </c>
      <c r="K41" s="6" t="s">
        <v>16</v>
      </c>
      <c r="L41" s="6"/>
      <c r="M41" s="6" t="s">
        <v>19</v>
      </c>
      <c r="N41" s="6" t="s">
        <v>16</v>
      </c>
      <c r="O41" s="6"/>
      <c r="P41" s="6"/>
      <c r="Q41" s="7" t="s">
        <v>3</v>
      </c>
    </row>
    <row r="42" spans="1:19" x14ac:dyDescent="0.2">
      <c r="A42" s="17">
        <v>145</v>
      </c>
      <c r="B42" s="18"/>
      <c r="C42" s="4" t="s">
        <v>4</v>
      </c>
      <c r="E42" s="8"/>
      <c r="F42" s="8"/>
      <c r="G42" s="13">
        <v>0</v>
      </c>
      <c r="H42" s="8">
        <f>G42*A42</f>
        <v>0</v>
      </c>
      <c r="I42" s="8"/>
      <c r="J42" s="8"/>
      <c r="K42" s="8"/>
      <c r="L42" s="8"/>
      <c r="M42" s="8"/>
      <c r="N42" s="8"/>
      <c r="O42" s="8"/>
      <c r="P42" s="8"/>
      <c r="Q42" s="9">
        <f>E42+H42+K42+N42</f>
        <v>0</v>
      </c>
      <c r="S42" s="14"/>
    </row>
    <row r="43" spans="1:19" x14ac:dyDescent="0.2">
      <c r="A43" s="17">
        <v>122</v>
      </c>
      <c r="B43" s="18"/>
      <c r="C43" s="4" t="s">
        <v>5</v>
      </c>
      <c r="D43" s="13">
        <v>1235.75</v>
      </c>
      <c r="E43" s="8">
        <f>D43*A43</f>
        <v>150761.5</v>
      </c>
      <c r="F43" s="8"/>
      <c r="G43" s="13">
        <v>381</v>
      </c>
      <c r="H43" s="8">
        <f t="shared" ref="H43:H50" si="16">G43*A43</f>
        <v>46482</v>
      </c>
      <c r="I43" s="8"/>
      <c r="J43" s="13">
        <v>81</v>
      </c>
      <c r="K43" s="8">
        <f>J43*A43</f>
        <v>9882</v>
      </c>
      <c r="L43" s="8"/>
      <c r="M43" s="13">
        <v>78</v>
      </c>
      <c r="N43" s="8">
        <f>M43*A43</f>
        <v>9516</v>
      </c>
      <c r="O43" s="8"/>
      <c r="P43" s="8"/>
      <c r="Q43" s="9">
        <f t="shared" ref="Q43:Q49" si="17">E43+H43+K43+N43</f>
        <v>216641.5</v>
      </c>
      <c r="S43" s="14"/>
    </row>
    <row r="44" spans="1:19" x14ac:dyDescent="0.2">
      <c r="A44" s="17">
        <v>95</v>
      </c>
      <c r="B44" s="18"/>
      <c r="C44" s="4" t="s">
        <v>6</v>
      </c>
      <c r="D44" s="13">
        <v>822.25</v>
      </c>
      <c r="E44" s="8">
        <f t="shared" ref="E44:E50" si="18">D44*A44</f>
        <v>78113.75</v>
      </c>
      <c r="F44" s="8"/>
      <c r="G44" s="13">
        <v>1222.25</v>
      </c>
      <c r="H44" s="8">
        <f t="shared" si="16"/>
        <v>116113.75</v>
      </c>
      <c r="I44" s="8"/>
      <c r="J44" s="13">
        <v>49</v>
      </c>
      <c r="K44" s="8">
        <f t="shared" ref="K44:K45" si="19">J44*A44</f>
        <v>4655</v>
      </c>
      <c r="L44" s="8"/>
      <c r="M44" s="13">
        <v>0</v>
      </c>
      <c r="N44" s="8">
        <f t="shared" ref="N44:N47" si="20">M44*A44</f>
        <v>0</v>
      </c>
      <c r="O44" s="8"/>
      <c r="P44" s="8"/>
      <c r="Q44" s="9">
        <f t="shared" si="17"/>
        <v>198882.5</v>
      </c>
      <c r="S44" s="14"/>
    </row>
    <row r="45" spans="1:19" x14ac:dyDescent="0.2">
      <c r="A45" s="17">
        <v>86</v>
      </c>
      <c r="B45" s="18"/>
      <c r="C45" s="4" t="s">
        <v>7</v>
      </c>
      <c r="D45" s="13">
        <v>785.25</v>
      </c>
      <c r="E45" s="8">
        <f t="shared" si="18"/>
        <v>67531.5</v>
      </c>
      <c r="F45" s="8"/>
      <c r="G45" s="13">
        <v>801.5</v>
      </c>
      <c r="H45" s="8">
        <f t="shared" si="16"/>
        <v>68929</v>
      </c>
      <c r="I45" s="8"/>
      <c r="J45" s="13">
        <v>81</v>
      </c>
      <c r="K45" s="8">
        <f t="shared" si="19"/>
        <v>6966</v>
      </c>
      <c r="L45" s="8"/>
      <c r="M45" s="13">
        <v>149.5</v>
      </c>
      <c r="N45" s="8">
        <f t="shared" si="20"/>
        <v>12857</v>
      </c>
      <c r="O45" s="8"/>
      <c r="P45" s="8"/>
      <c r="Q45" s="9">
        <f t="shared" si="17"/>
        <v>156283.5</v>
      </c>
      <c r="S45" s="14"/>
    </row>
    <row r="46" spans="1:19" x14ac:dyDescent="0.2">
      <c r="A46" s="17">
        <v>62</v>
      </c>
      <c r="B46" s="18"/>
      <c r="C46" s="4" t="s">
        <v>8</v>
      </c>
      <c r="D46" s="13">
        <v>11.5</v>
      </c>
      <c r="E46" s="8">
        <f t="shared" si="18"/>
        <v>713</v>
      </c>
      <c r="F46" s="8"/>
      <c r="G46" s="13">
        <v>409.75</v>
      </c>
      <c r="H46" s="8">
        <f t="shared" si="16"/>
        <v>25404.5</v>
      </c>
      <c r="I46" s="8"/>
      <c r="J46" s="8"/>
      <c r="K46" s="8"/>
      <c r="L46" s="8"/>
      <c r="M46" s="13">
        <v>2.25</v>
      </c>
      <c r="N46" s="8">
        <f t="shared" si="20"/>
        <v>139.5</v>
      </c>
      <c r="O46" s="8"/>
      <c r="P46" s="8"/>
      <c r="Q46" s="9">
        <f t="shared" si="17"/>
        <v>26257</v>
      </c>
      <c r="S46" s="14"/>
    </row>
    <row r="47" spans="1:19" x14ac:dyDescent="0.2">
      <c r="A47" s="17">
        <v>50</v>
      </c>
      <c r="B47" s="18"/>
      <c r="C47" s="4" t="s">
        <v>9</v>
      </c>
      <c r="D47" s="13">
        <v>371.25</v>
      </c>
      <c r="E47" s="8">
        <f t="shared" si="18"/>
        <v>18562.5</v>
      </c>
      <c r="F47" s="8"/>
      <c r="G47" s="13">
        <v>25</v>
      </c>
      <c r="H47" s="8">
        <f t="shared" si="16"/>
        <v>1250</v>
      </c>
      <c r="I47" s="8"/>
      <c r="J47" s="8"/>
      <c r="K47" s="8"/>
      <c r="L47" s="8"/>
      <c r="M47" s="13">
        <v>0</v>
      </c>
      <c r="N47" s="8">
        <f t="shared" si="20"/>
        <v>0</v>
      </c>
      <c r="O47" s="8"/>
      <c r="P47" s="8"/>
      <c r="Q47" s="9">
        <f t="shared" si="17"/>
        <v>19812.5</v>
      </c>
      <c r="S47" s="14"/>
    </row>
    <row r="48" spans="1:19" x14ac:dyDescent="0.2">
      <c r="A48" s="17">
        <v>8</v>
      </c>
      <c r="B48" s="18"/>
      <c r="C48" s="4" t="s">
        <v>10</v>
      </c>
      <c r="D48" s="13"/>
      <c r="E48" s="8">
        <f t="shared" si="18"/>
        <v>0</v>
      </c>
      <c r="F48" s="8"/>
      <c r="G48" s="13">
        <v>0</v>
      </c>
      <c r="H48" s="8">
        <f t="shared" si="16"/>
        <v>0</v>
      </c>
      <c r="I48" s="8"/>
      <c r="J48" s="8"/>
      <c r="K48" s="8"/>
      <c r="L48" s="8"/>
      <c r="M48" s="13">
        <v>0</v>
      </c>
      <c r="N48" s="8">
        <f>M48*A48</f>
        <v>0</v>
      </c>
      <c r="O48" s="8"/>
      <c r="P48" s="8"/>
      <c r="Q48" s="9">
        <f t="shared" si="17"/>
        <v>0</v>
      </c>
      <c r="S48" s="14"/>
    </row>
    <row r="49" spans="1:19" x14ac:dyDescent="0.2">
      <c r="A49" s="17">
        <v>4</v>
      </c>
      <c r="B49" s="18"/>
      <c r="C49" s="4" t="s">
        <v>12</v>
      </c>
      <c r="D49" s="13">
        <v>156.5</v>
      </c>
      <c r="E49" s="8">
        <f t="shared" si="18"/>
        <v>626</v>
      </c>
      <c r="F49" s="8"/>
      <c r="G49" s="13">
        <v>89.25</v>
      </c>
      <c r="H49" s="8">
        <f t="shared" si="16"/>
        <v>357</v>
      </c>
      <c r="I49" s="8"/>
      <c r="J49" s="8"/>
      <c r="K49" s="8"/>
      <c r="L49" s="8"/>
      <c r="M49" s="13">
        <v>83.5</v>
      </c>
      <c r="N49" s="8">
        <f>M49*A49</f>
        <v>334</v>
      </c>
      <c r="O49" s="8"/>
      <c r="P49" s="8"/>
      <c r="Q49" s="9">
        <f t="shared" si="17"/>
        <v>1317</v>
      </c>
      <c r="S49" s="14"/>
    </row>
    <row r="50" spans="1:19" x14ac:dyDescent="0.2">
      <c r="A50" s="17">
        <v>6</v>
      </c>
      <c r="B50" s="18"/>
      <c r="C50" s="4" t="s">
        <v>11</v>
      </c>
      <c r="D50" s="13">
        <v>30.5</v>
      </c>
      <c r="E50" s="8">
        <f t="shared" si="18"/>
        <v>183</v>
      </c>
      <c r="F50" s="8"/>
      <c r="G50" s="13">
        <v>32.25</v>
      </c>
      <c r="H50" s="8">
        <f t="shared" si="16"/>
        <v>193.5</v>
      </c>
      <c r="I50" s="8"/>
      <c r="J50" s="8"/>
      <c r="K50" s="8"/>
      <c r="L50" s="8"/>
      <c r="M50" s="8"/>
      <c r="N50" s="8"/>
      <c r="O50" s="8"/>
      <c r="P50" s="8"/>
      <c r="Q50" s="9">
        <f>E50+H50+K50+N50</f>
        <v>376.5</v>
      </c>
      <c r="S50" s="14"/>
    </row>
    <row r="51" spans="1:19" x14ac:dyDescent="0.2">
      <c r="A51" s="17">
        <v>13.5625</v>
      </c>
      <c r="B51" s="18"/>
      <c r="C51" s="4" t="s">
        <v>13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9">
        <f t="shared" ref="Q51:Q52" si="21">SUM(C51:P51)</f>
        <v>0</v>
      </c>
      <c r="S51" s="14"/>
    </row>
    <row r="52" spans="1:19" x14ac:dyDescent="0.2">
      <c r="A52" s="17">
        <v>27.125</v>
      </c>
      <c r="B52" s="18"/>
      <c r="C52" s="4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9">
        <f t="shared" si="21"/>
        <v>0</v>
      </c>
      <c r="S52" s="14"/>
    </row>
    <row r="53" spans="1:19" x14ac:dyDescent="0.2">
      <c r="A53" s="19" t="s">
        <v>3</v>
      </c>
      <c r="B53" s="19"/>
      <c r="C53" s="19"/>
      <c r="D53" s="10">
        <f>SUM(D43:D52)</f>
        <v>3413</v>
      </c>
      <c r="E53" s="11">
        <f>SUM(E42:E52)</f>
        <v>316491.25</v>
      </c>
      <c r="F53" s="11"/>
      <c r="G53" s="10">
        <f t="shared" ref="G53" si="22">SUM(G42:G52)</f>
        <v>2961</v>
      </c>
      <c r="H53" s="11">
        <f>SUM(H42:H52)</f>
        <v>258729.75</v>
      </c>
      <c r="I53" s="11"/>
      <c r="J53" s="10">
        <f t="shared" ref="J53:K53" si="23">SUM(J42:J52)</f>
        <v>211</v>
      </c>
      <c r="K53" s="10">
        <f t="shared" si="23"/>
        <v>21503</v>
      </c>
      <c r="L53" s="11"/>
      <c r="M53" s="11">
        <f t="shared" ref="M53:N53" si="24">SUM(M42:M52)</f>
        <v>313.25</v>
      </c>
      <c r="N53" s="11">
        <f t="shared" si="24"/>
        <v>22846.5</v>
      </c>
      <c r="O53" s="11"/>
      <c r="P53" s="11"/>
      <c r="Q53" s="12">
        <f>SUM(Q42:Q52)</f>
        <v>619570.5</v>
      </c>
      <c r="S53" s="14"/>
    </row>
    <row r="56" spans="1:19" x14ac:dyDescent="0.2">
      <c r="A56" t="s">
        <v>31</v>
      </c>
    </row>
    <row r="57" spans="1:19" x14ac:dyDescent="0.2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</row>
    <row r="58" spans="1:19" x14ac:dyDescent="0.2">
      <c r="A58" s="20" t="s">
        <v>1</v>
      </c>
      <c r="B58" s="21"/>
      <c r="C58" s="4" t="s">
        <v>2</v>
      </c>
      <c r="D58" s="5" t="s">
        <v>15</v>
      </c>
      <c r="E58" s="6" t="s">
        <v>16</v>
      </c>
      <c r="F58" s="6"/>
      <c r="G58" s="6" t="s">
        <v>17</v>
      </c>
      <c r="H58" s="6" t="s">
        <v>16</v>
      </c>
      <c r="I58" s="6"/>
      <c r="J58" s="6" t="s">
        <v>18</v>
      </c>
      <c r="K58" s="6" t="s">
        <v>16</v>
      </c>
      <c r="L58" s="6"/>
      <c r="M58" s="6" t="s">
        <v>19</v>
      </c>
      <c r="N58" s="6" t="s">
        <v>16</v>
      </c>
      <c r="O58" s="6"/>
      <c r="P58" s="6"/>
      <c r="Q58" s="7" t="s">
        <v>3</v>
      </c>
    </row>
    <row r="59" spans="1:19" x14ac:dyDescent="0.2">
      <c r="A59" s="17">
        <v>145</v>
      </c>
      <c r="B59" s="18"/>
      <c r="C59" s="4" t="s">
        <v>4</v>
      </c>
      <c r="D59" s="13">
        <f>D8+D25+D42</f>
        <v>0</v>
      </c>
      <c r="E59" s="8"/>
      <c r="F59" s="8"/>
      <c r="G59" s="13">
        <f t="shared" ref="G59:G67" si="25">G8+G25+G42</f>
        <v>12.75</v>
      </c>
      <c r="H59" s="8">
        <f>G59*A59</f>
        <v>1848.75</v>
      </c>
      <c r="I59" s="8"/>
      <c r="J59" s="8">
        <f t="shared" ref="J59:J67" si="26">J8+J25+J42</f>
        <v>0</v>
      </c>
      <c r="K59" s="8"/>
      <c r="L59" s="8"/>
      <c r="M59" s="8"/>
      <c r="N59" s="8"/>
      <c r="O59" s="8"/>
      <c r="P59" s="8"/>
      <c r="Q59" s="9">
        <f>E59+H59+K59+N59</f>
        <v>1848.75</v>
      </c>
      <c r="S59" s="14"/>
    </row>
    <row r="60" spans="1:19" x14ac:dyDescent="0.2">
      <c r="A60" s="17">
        <v>122</v>
      </c>
      <c r="B60" s="18"/>
      <c r="C60" s="4" t="s">
        <v>5</v>
      </c>
      <c r="D60" s="13">
        <f t="shared" ref="D60:D68" si="27">D9+D26+D43</f>
        <v>2651.5</v>
      </c>
      <c r="E60" s="8">
        <f>D60*A60</f>
        <v>323483</v>
      </c>
      <c r="F60" s="8"/>
      <c r="G60" s="13">
        <f t="shared" si="25"/>
        <v>672</v>
      </c>
      <c r="H60" s="8">
        <f t="shared" ref="H60:H67" si="28">G60*A60</f>
        <v>81984</v>
      </c>
      <c r="I60" s="8"/>
      <c r="J60" s="13">
        <f t="shared" si="26"/>
        <v>209.5</v>
      </c>
      <c r="K60" s="8">
        <f>J60*A60</f>
        <v>25559</v>
      </c>
      <c r="L60" s="8"/>
      <c r="M60" s="13">
        <f t="shared" ref="M60:M66" si="29">M9+M26+M43</f>
        <v>91.75</v>
      </c>
      <c r="N60" s="8">
        <f>M60*A60</f>
        <v>11193.5</v>
      </c>
      <c r="O60" s="8"/>
      <c r="P60" s="8"/>
      <c r="Q60" s="9">
        <f t="shared" ref="Q60:Q66" si="30">E60+H60+K60+N60</f>
        <v>442219.5</v>
      </c>
      <c r="S60" s="14"/>
    </row>
    <row r="61" spans="1:19" x14ac:dyDescent="0.2">
      <c r="A61" s="17">
        <v>95</v>
      </c>
      <c r="B61" s="18"/>
      <c r="C61" s="4" t="s">
        <v>6</v>
      </c>
      <c r="D61" s="13">
        <f t="shared" si="27"/>
        <v>2509.75</v>
      </c>
      <c r="E61" s="8">
        <f t="shared" ref="E61:E67" si="31">D61*A61</f>
        <v>238426.25</v>
      </c>
      <c r="F61" s="8"/>
      <c r="G61" s="13">
        <f t="shared" si="25"/>
        <v>2168.75</v>
      </c>
      <c r="H61" s="8">
        <f t="shared" si="28"/>
        <v>206031.25</v>
      </c>
      <c r="I61" s="8"/>
      <c r="J61" s="13">
        <f t="shared" si="26"/>
        <v>192</v>
      </c>
      <c r="K61" s="8">
        <f t="shared" ref="K61:K62" si="32">J61*A61</f>
        <v>18240</v>
      </c>
      <c r="L61" s="8"/>
      <c r="M61" s="13">
        <f t="shared" si="29"/>
        <v>6.25</v>
      </c>
      <c r="N61" s="8">
        <f t="shared" ref="N61:N64" si="33">M61*A61</f>
        <v>593.75</v>
      </c>
      <c r="O61" s="8"/>
      <c r="P61" s="8"/>
      <c r="Q61" s="9">
        <f t="shared" si="30"/>
        <v>463291.25</v>
      </c>
      <c r="S61" s="14"/>
    </row>
    <row r="62" spans="1:19" x14ac:dyDescent="0.2">
      <c r="A62" s="17">
        <v>86</v>
      </c>
      <c r="B62" s="18"/>
      <c r="C62" s="4" t="s">
        <v>7</v>
      </c>
      <c r="D62" s="13">
        <f t="shared" si="27"/>
        <v>1593.75</v>
      </c>
      <c r="E62" s="8">
        <f t="shared" si="31"/>
        <v>137062.5</v>
      </c>
      <c r="F62" s="8"/>
      <c r="G62" s="13">
        <f t="shared" si="25"/>
        <v>2137</v>
      </c>
      <c r="H62" s="8">
        <f t="shared" si="28"/>
        <v>183782</v>
      </c>
      <c r="I62" s="8"/>
      <c r="J62" s="13">
        <f t="shared" si="26"/>
        <v>81.5</v>
      </c>
      <c r="K62" s="8">
        <f t="shared" si="32"/>
        <v>7009</v>
      </c>
      <c r="L62" s="8"/>
      <c r="M62" s="13">
        <f t="shared" si="29"/>
        <v>149.5</v>
      </c>
      <c r="N62" s="8">
        <f t="shared" si="33"/>
        <v>12857</v>
      </c>
      <c r="O62" s="8"/>
      <c r="P62" s="8"/>
      <c r="Q62" s="9">
        <f t="shared" si="30"/>
        <v>340710.5</v>
      </c>
      <c r="S62" s="14"/>
    </row>
    <row r="63" spans="1:19" x14ac:dyDescent="0.2">
      <c r="A63" s="17">
        <v>62</v>
      </c>
      <c r="B63" s="18"/>
      <c r="C63" s="4" t="s">
        <v>8</v>
      </c>
      <c r="D63" s="13">
        <f t="shared" si="27"/>
        <v>626.75</v>
      </c>
      <c r="E63" s="8">
        <f t="shared" si="31"/>
        <v>38858.5</v>
      </c>
      <c r="F63" s="8"/>
      <c r="G63" s="13">
        <f t="shared" si="25"/>
        <v>698.75</v>
      </c>
      <c r="H63" s="8">
        <f t="shared" si="28"/>
        <v>43322.5</v>
      </c>
      <c r="I63" s="8"/>
      <c r="J63" s="8">
        <f t="shared" si="26"/>
        <v>0</v>
      </c>
      <c r="K63" s="8"/>
      <c r="L63" s="8"/>
      <c r="M63" s="13">
        <f t="shared" si="29"/>
        <v>2.5</v>
      </c>
      <c r="N63" s="8">
        <f t="shared" si="33"/>
        <v>155</v>
      </c>
      <c r="O63" s="8"/>
      <c r="P63" s="8"/>
      <c r="Q63" s="9">
        <f t="shared" si="30"/>
        <v>82336</v>
      </c>
      <c r="S63" s="14"/>
    </row>
    <row r="64" spans="1:19" x14ac:dyDescent="0.2">
      <c r="A64" s="17">
        <v>50</v>
      </c>
      <c r="B64" s="18"/>
      <c r="C64" s="4" t="s">
        <v>9</v>
      </c>
      <c r="D64" s="13">
        <f t="shared" si="27"/>
        <v>837.75</v>
      </c>
      <c r="E64" s="8">
        <f t="shared" si="31"/>
        <v>41887.5</v>
      </c>
      <c r="F64" s="8"/>
      <c r="G64" s="13">
        <f t="shared" si="25"/>
        <v>25</v>
      </c>
      <c r="H64" s="8">
        <f t="shared" si="28"/>
        <v>1250</v>
      </c>
      <c r="I64" s="8"/>
      <c r="J64" s="8">
        <f t="shared" si="26"/>
        <v>0</v>
      </c>
      <c r="K64" s="8"/>
      <c r="L64" s="8"/>
      <c r="M64" s="13">
        <f t="shared" si="29"/>
        <v>0</v>
      </c>
      <c r="N64" s="8">
        <f t="shared" si="33"/>
        <v>0</v>
      </c>
      <c r="O64" s="8"/>
      <c r="P64" s="8"/>
      <c r="Q64" s="9">
        <f t="shared" si="30"/>
        <v>43137.5</v>
      </c>
      <c r="S64" s="14"/>
    </row>
    <row r="65" spans="1:19" x14ac:dyDescent="0.2">
      <c r="A65" s="17">
        <v>8</v>
      </c>
      <c r="B65" s="18"/>
      <c r="C65" s="4" t="s">
        <v>10</v>
      </c>
      <c r="D65" s="13">
        <f t="shared" si="27"/>
        <v>0</v>
      </c>
      <c r="E65" s="8">
        <f t="shared" si="31"/>
        <v>0</v>
      </c>
      <c r="F65" s="8"/>
      <c r="G65" s="13">
        <f t="shared" si="25"/>
        <v>45.75</v>
      </c>
      <c r="H65" s="8">
        <f t="shared" si="28"/>
        <v>366</v>
      </c>
      <c r="I65" s="8"/>
      <c r="J65" s="8">
        <f t="shared" si="26"/>
        <v>0</v>
      </c>
      <c r="K65" s="8"/>
      <c r="L65" s="8"/>
      <c r="M65" s="13">
        <f t="shared" si="29"/>
        <v>0</v>
      </c>
      <c r="N65" s="8">
        <f>M65*A65</f>
        <v>0</v>
      </c>
      <c r="O65" s="8"/>
      <c r="P65" s="8"/>
      <c r="Q65" s="9">
        <f t="shared" si="30"/>
        <v>366</v>
      </c>
      <c r="S65" s="14"/>
    </row>
    <row r="66" spans="1:19" x14ac:dyDescent="0.2">
      <c r="A66" s="17">
        <v>4</v>
      </c>
      <c r="B66" s="18"/>
      <c r="C66" s="4" t="s">
        <v>12</v>
      </c>
      <c r="D66" s="13">
        <f t="shared" si="27"/>
        <v>204.5</v>
      </c>
      <c r="E66" s="8">
        <f t="shared" si="31"/>
        <v>818</v>
      </c>
      <c r="F66" s="8"/>
      <c r="G66" s="13">
        <f t="shared" si="25"/>
        <v>95.25</v>
      </c>
      <c r="H66" s="8">
        <f t="shared" si="28"/>
        <v>381</v>
      </c>
      <c r="I66" s="8"/>
      <c r="J66" s="8">
        <f t="shared" si="26"/>
        <v>0</v>
      </c>
      <c r="K66" s="8"/>
      <c r="L66" s="8"/>
      <c r="M66" s="13">
        <f t="shared" si="29"/>
        <v>83.5</v>
      </c>
      <c r="N66" s="8">
        <f>M66*A66</f>
        <v>334</v>
      </c>
      <c r="O66" s="8"/>
      <c r="P66" s="8"/>
      <c r="Q66" s="9">
        <f t="shared" si="30"/>
        <v>1533</v>
      </c>
      <c r="S66" s="14"/>
    </row>
    <row r="67" spans="1:19" x14ac:dyDescent="0.2">
      <c r="A67" s="17">
        <v>6</v>
      </c>
      <c r="B67" s="18"/>
      <c r="C67" s="4" t="s">
        <v>11</v>
      </c>
      <c r="D67" s="13">
        <f t="shared" si="27"/>
        <v>60.5</v>
      </c>
      <c r="E67" s="8">
        <f t="shared" si="31"/>
        <v>363</v>
      </c>
      <c r="F67" s="8"/>
      <c r="G67" s="13">
        <f t="shared" si="25"/>
        <v>103.25</v>
      </c>
      <c r="H67" s="8">
        <f t="shared" si="28"/>
        <v>619.5</v>
      </c>
      <c r="I67" s="8"/>
      <c r="J67" s="8">
        <f t="shared" si="26"/>
        <v>0</v>
      </c>
      <c r="K67" s="8"/>
      <c r="L67" s="8"/>
      <c r="M67" s="8"/>
      <c r="N67" s="8"/>
      <c r="O67" s="8"/>
      <c r="P67" s="8"/>
      <c r="Q67" s="9">
        <f>E67+H67+K67+N67</f>
        <v>982.5</v>
      </c>
      <c r="S67" s="14"/>
    </row>
    <row r="68" spans="1:19" x14ac:dyDescent="0.2">
      <c r="A68" s="17">
        <v>13.5625</v>
      </c>
      <c r="B68" s="18"/>
      <c r="C68" s="4" t="s">
        <v>13</v>
      </c>
      <c r="D68" s="8">
        <f t="shared" si="27"/>
        <v>0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9">
        <f t="shared" ref="Q68:Q69" si="34">SUM(C68:P68)</f>
        <v>0</v>
      </c>
      <c r="S68" s="14"/>
    </row>
    <row r="69" spans="1:19" x14ac:dyDescent="0.2">
      <c r="A69" s="17">
        <v>27.125</v>
      </c>
      <c r="B69" s="18"/>
      <c r="C69" s="4" t="s">
        <v>14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9">
        <f t="shared" si="34"/>
        <v>0</v>
      </c>
      <c r="S69" s="14"/>
    </row>
    <row r="70" spans="1:19" x14ac:dyDescent="0.2">
      <c r="A70" s="19" t="s">
        <v>3</v>
      </c>
      <c r="B70" s="19"/>
      <c r="C70" s="19"/>
      <c r="D70" s="10">
        <f>SUM(D60:D69)</f>
        <v>8484.5</v>
      </c>
      <c r="E70" s="11">
        <f>SUM(E59:E69)</f>
        <v>780898.75</v>
      </c>
      <c r="F70" s="11"/>
      <c r="G70" s="10">
        <f t="shared" ref="G70" si="35">SUM(G59:G69)</f>
        <v>5958.5</v>
      </c>
      <c r="H70" s="11">
        <f>SUM(H59:H69)</f>
        <v>519585</v>
      </c>
      <c r="I70" s="11"/>
      <c r="J70" s="10">
        <f t="shared" ref="J70:K70" si="36">SUM(J59:J69)</f>
        <v>483</v>
      </c>
      <c r="K70" s="10">
        <f t="shared" si="36"/>
        <v>50808</v>
      </c>
      <c r="L70" s="11"/>
      <c r="M70" s="11">
        <f t="shared" ref="M70:N70" si="37">SUM(M59:M69)</f>
        <v>333.5</v>
      </c>
      <c r="N70" s="11">
        <f t="shared" si="37"/>
        <v>25133.25</v>
      </c>
      <c r="O70" s="11"/>
      <c r="P70" s="11"/>
      <c r="Q70" s="12">
        <f>SUM(Q59:Q69)</f>
        <v>1376425</v>
      </c>
      <c r="S70" s="14"/>
    </row>
  </sheetData>
  <mergeCells count="52">
    <mergeCell ref="A67:B67"/>
    <mergeCell ref="A68:B68"/>
    <mergeCell ref="A69:B69"/>
    <mergeCell ref="A70:C70"/>
    <mergeCell ref="A61:B61"/>
    <mergeCell ref="A62:B62"/>
    <mergeCell ref="A63:B63"/>
    <mergeCell ref="A64:B64"/>
    <mergeCell ref="A65:B65"/>
    <mergeCell ref="A66:B66"/>
    <mergeCell ref="A51:B51"/>
    <mergeCell ref="A52:B52"/>
    <mergeCell ref="A53:C53"/>
    <mergeCell ref="A58:B58"/>
    <mergeCell ref="A59:B59"/>
    <mergeCell ref="A60:B60"/>
    <mergeCell ref="A45:B45"/>
    <mergeCell ref="A46:B46"/>
    <mergeCell ref="A47:B47"/>
    <mergeCell ref="A48:B48"/>
    <mergeCell ref="A49:B49"/>
    <mergeCell ref="A50:B50"/>
    <mergeCell ref="A35:B35"/>
    <mergeCell ref="A36:C36"/>
    <mergeCell ref="A41:B41"/>
    <mergeCell ref="A42:B42"/>
    <mergeCell ref="A43:B43"/>
    <mergeCell ref="A44:B44"/>
    <mergeCell ref="A29:B29"/>
    <mergeCell ref="A30:B30"/>
    <mergeCell ref="A31:B31"/>
    <mergeCell ref="A32:B32"/>
    <mergeCell ref="A33:B33"/>
    <mergeCell ref="A34:B34"/>
    <mergeCell ref="A19:C19"/>
    <mergeCell ref="A24:B24"/>
    <mergeCell ref="A25:B25"/>
    <mergeCell ref="A26:B26"/>
    <mergeCell ref="A27:B27"/>
    <mergeCell ref="A28:B28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EK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dcterms:created xsi:type="dcterms:W3CDTF">2023-10-26T12:05:09Z</dcterms:created>
  <dcterms:modified xsi:type="dcterms:W3CDTF">2023-10-27T12:55:06Z</dcterms:modified>
</cp:coreProperties>
</file>