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00_PL-Daten\EKP EK-MK_Rueckmeldung\EKP2021\"/>
    </mc:Choice>
  </mc:AlternateContent>
  <bookViews>
    <workbookView xWindow="0" yWindow="0" windowWidth="28800" windowHeight="14295" firstSheet="1" activeTab="2"/>
  </bookViews>
  <sheets>
    <sheet name="Synthese und T-U" sheetId="6" r:id="rId1"/>
    <sheet name="Triage EK-MK" sheetId="3" r:id="rId2"/>
    <sheet name="2021_Synthese und T-U" sheetId="2" r:id="rId3"/>
    <sheet name="Triage EK-MK FCh" sheetId="4" r:id="rId4"/>
    <sheet name="Tabelle1" sheetId="5" r:id="rId5"/>
  </sheets>
  <definedNames>
    <definedName name="_xlnm.Print_Area" localSheetId="2">'2021_Synthese und T-U'!$A$1:$K$118</definedName>
    <definedName name="_xlnm.Print_Area" localSheetId="0">'Synthese und T-U'!$A$1:$K$118</definedName>
    <definedName name="_xlnm.Print_Area" localSheetId="3">'Triage EK-MK FCh'!$A$1:$E$46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4" l="1"/>
  <c r="B11" i="4" l="1"/>
  <c r="D40" i="4"/>
  <c r="D39" i="4"/>
  <c r="D36" i="4"/>
  <c r="D33" i="4"/>
  <c r="D32" i="4"/>
  <c r="D29" i="4"/>
  <c r="B16" i="4"/>
  <c r="D16" i="4" s="1"/>
  <c r="B42" i="4" l="1"/>
  <c r="K117" i="6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D26" i="4" l="1"/>
  <c r="D23" i="4"/>
  <c r="D11" i="4"/>
  <c r="D42" i="4" s="1"/>
  <c r="D23" i="3" l="1"/>
  <c r="B25" i="3" l="1"/>
  <c r="C25" i="3"/>
  <c r="D17" i="3"/>
  <c r="D12" i="3"/>
  <c r="D25" i="3" l="1"/>
  <c r="F117" i="2"/>
  <c r="F116" i="2"/>
  <c r="E117" i="2"/>
  <c r="E116" i="2"/>
  <c r="F115" i="2"/>
  <c r="E115" i="2"/>
  <c r="I118" i="2" l="1"/>
  <c r="J118" i="2"/>
  <c r="K116" i="2"/>
  <c r="K117" i="2"/>
  <c r="K115" i="2"/>
  <c r="G35" i="2" l="1"/>
  <c r="G92" i="2" l="1"/>
  <c r="O107" i="2" l="1"/>
  <c r="O61" i="2"/>
  <c r="R8" i="2" l="1"/>
  <c r="Q8" i="2"/>
  <c r="S8" i="2" l="1"/>
  <c r="R107" i="2" l="1"/>
  <c r="Q107" i="2"/>
  <c r="S107" i="2" l="1"/>
  <c r="N103" i="2"/>
  <c r="N109" i="2" s="1"/>
  <c r="Q92" i="2"/>
  <c r="Q82" i="2"/>
  <c r="S82" i="2" s="1"/>
  <c r="Q77" i="2"/>
  <c r="Q35" i="2"/>
  <c r="Q16" i="2"/>
  <c r="S16" i="2" s="1"/>
  <c r="O103" i="2"/>
  <c r="O109" i="2" s="1"/>
  <c r="S35" i="2" l="1"/>
  <c r="S77" i="2"/>
  <c r="S92" i="2"/>
  <c r="P61" i="2"/>
  <c r="Q61" i="2" s="1"/>
  <c r="S61" i="2" l="1"/>
  <c r="R92" i="2"/>
  <c r="R87" i="2"/>
  <c r="R82" i="2"/>
  <c r="R77" i="2"/>
  <c r="R72" i="2"/>
  <c r="R61" i="2"/>
  <c r="R54" i="2"/>
  <c r="R49" i="2"/>
  <c r="R35" i="2"/>
  <c r="R16" i="2"/>
  <c r="R103" i="2" l="1"/>
  <c r="P103" i="2" l="1"/>
  <c r="P109" i="2" s="1"/>
  <c r="R109" i="2"/>
  <c r="H8" i="2"/>
  <c r="I8" i="2"/>
  <c r="J8" i="2"/>
  <c r="G8" i="2"/>
  <c r="H61" i="2"/>
  <c r="I61" i="2"/>
  <c r="J61" i="2"/>
  <c r="H54" i="2"/>
  <c r="I54" i="2"/>
  <c r="J54" i="2"/>
  <c r="Q103" i="2" l="1"/>
  <c r="Q109" i="2" s="1"/>
  <c r="S103" i="2"/>
  <c r="S109" i="2" s="1"/>
  <c r="H87" i="2"/>
  <c r="G87" i="2"/>
  <c r="H82" i="2"/>
  <c r="G82" i="2"/>
  <c r="H77" i="2"/>
  <c r="G77" i="2"/>
  <c r="H72" i="2"/>
  <c r="G72" i="2"/>
  <c r="G61" i="2"/>
  <c r="G54" i="2"/>
  <c r="H44" i="2"/>
  <c r="G44" i="2"/>
  <c r="H16" i="2"/>
  <c r="G16" i="2"/>
  <c r="G49" i="2" l="1"/>
  <c r="H49" i="2"/>
  <c r="I49" i="2"/>
  <c r="J49" i="2"/>
  <c r="K49" i="2" l="1"/>
  <c r="H92" i="2"/>
  <c r="I92" i="2"/>
  <c r="J92" i="2"/>
  <c r="I87" i="2"/>
  <c r="J87" i="2"/>
  <c r="I82" i="2"/>
  <c r="J82" i="2"/>
  <c r="I77" i="2"/>
  <c r="J77" i="2"/>
  <c r="I72" i="2"/>
  <c r="J72" i="2"/>
  <c r="K61" i="2"/>
  <c r="I44" i="2"/>
  <c r="J44" i="2"/>
  <c r="G103" i="2"/>
  <c r="H35" i="2"/>
  <c r="I35" i="2"/>
  <c r="J35" i="2"/>
  <c r="I16" i="2"/>
  <c r="J16" i="2"/>
  <c r="G105" i="2" l="1"/>
  <c r="G109" i="2" s="1"/>
  <c r="G113" i="2" s="1"/>
  <c r="G118" i="2" s="1"/>
  <c r="J103" i="2"/>
  <c r="H103" i="2"/>
  <c r="I103" i="2"/>
  <c r="K92" i="2"/>
  <c r="K8" i="2"/>
  <c r="K35" i="2"/>
  <c r="K72" i="2"/>
  <c r="K82" i="2"/>
  <c r="K77" i="2"/>
  <c r="K87" i="2"/>
  <c r="K54" i="2"/>
  <c r="K44" i="2"/>
  <c r="K16" i="2"/>
  <c r="H105" i="2" l="1"/>
  <c r="H109" i="2" s="1"/>
  <c r="H113" i="2" s="1"/>
  <c r="H118" i="2" s="1"/>
  <c r="J105" i="2"/>
  <c r="J109" i="2"/>
  <c r="J113" i="2" s="1"/>
  <c r="I105" i="2"/>
  <c r="I109" i="2" s="1"/>
  <c r="I113" i="2" s="1"/>
  <c r="K103" i="2"/>
  <c r="F107" i="2" l="1"/>
  <c r="F109" i="2" s="1"/>
  <c r="F113" i="2" s="1"/>
  <c r="F118" i="2" s="1"/>
  <c r="K105" i="2"/>
  <c r="E107" i="2"/>
  <c r="E109" i="2" l="1"/>
  <c r="E113" i="2" s="1"/>
  <c r="K107" i="2"/>
  <c r="K109" i="2" s="1"/>
  <c r="K113" i="2" l="1"/>
  <c r="K118" i="2" s="1"/>
  <c r="E118" i="2"/>
</calcChain>
</file>

<file path=xl/sharedStrings.xml><?xml version="1.0" encoding="utf-8"?>
<sst xmlns="http://schemas.openxmlformats.org/spreadsheetml/2006/main" count="558" uniqueCount="221">
  <si>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</si>
  <si>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</si>
  <si>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</si>
  <si>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</si>
  <si>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</si>
  <si>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</si>
  <si>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</si>
  <si>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</si>
  <si>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</si>
  <si>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</si>
  <si>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</si>
  <si>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</si>
  <si>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</si>
  <si>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</si>
  <si>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</si>
  <si>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</si>
  <si>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</si>
  <si>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</si>
  <si>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</si>
  <si>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</si>
  <si>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</si>
  <si>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</si>
  <si>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</si>
  <si>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</si>
  <si>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</si>
  <si>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</si>
  <si>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</si>
  <si>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</si>
  <si>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</si>
  <si>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</si>
  <si>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</si>
  <si>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</si>
  <si>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</si>
  <si>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</si>
  <si>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</si>
  <si>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</si>
  <si>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</si>
  <si>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</si>
  <si>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</si>
  <si>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</si>
  <si>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</si>
  <si>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</si>
  <si>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</si>
  <si>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</si>
  <si>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</si>
  <si>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</si>
  <si>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</si>
  <si>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</si>
  <si>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</si>
  <si>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</si>
  <si>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</si>
  <si>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</si>
  <si>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</si>
  <si>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</si>
  <si>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</si>
  <si>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</si>
  <si>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</si>
  <si>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</si>
  <si>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</si>
  <si>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</si>
  <si>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</si>
  <si>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</si>
  <si>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</si>
  <si>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</si>
  <si>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</si>
  <si>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</si>
  <si>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</si>
  <si>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</si>
  <si>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</si>
  <si>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</si>
  <si>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</si>
  <si>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</si>
  <si>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</si>
  <si>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</si>
  <si>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</si>
  <si>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</si>
  <si>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</si>
  <si>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</si>
  <si>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</si>
  <si>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</si>
  <si>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</si>
  <si>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</si>
  <si>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</si>
  <si>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</si>
  <si>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</si>
  <si>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</si>
  <si>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</si>
  <si>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</si>
  <si>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</si>
  <si>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</si>
  <si>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</si>
  <si>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</si>
  <si>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</si>
  <si>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</si>
  <si>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</si>
  <si>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</si>
  <si>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</si>
  <si>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</si>
  <si>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</si>
  <si>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</si>
  <si>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</si>
  <si>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</si>
  <si>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</si>
  <si>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</si>
  <si>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</si>
  <si>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</si>
  <si>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</si>
  <si>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</si>
  <si>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</si>
  <si>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</si>
  <si>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</si>
  <si>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</si>
  <si>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</si>
  <si>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</si>
  <si>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</si>
  <si>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</si>
  <si>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</si>
  <si>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</si>
  <si>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</si>
  <si>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</si>
  <si>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</si>
  <si>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</si>
  <si>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</si>
  <si>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</si>
  <si>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</si>
  <si>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</si>
  <si>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</si>
  <si>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</si>
  <si>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</si>
  <si>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</si>
  <si>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</si>
  <si>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</si>
  <si>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</si>
  <si>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</si>
  <si>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</si>
  <si>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</si>
  <si>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</si>
  <si>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</si>
  <si>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</si>
  <si>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</si>
  <si>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</si>
  <si>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</si>
  <si>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</si>
  <si>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</si>
  <si>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</si>
  <si>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</si>
  <si>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</si>
  <si>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</si>
  <si>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</si>
  <si>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</si>
  <si>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</si>
  <si>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</si>
  <si>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</si>
  <si>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</si>
  <si>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</si>
  <si>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</si>
  <si>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</si>
  <si>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</si>
  <si>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</si>
  <si>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</si>
  <si>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</si>
  <si>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</si>
  <si>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</si>
  <si>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</si>
  <si>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</si>
  <si>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</si>
  <si>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</si>
  <si>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</si>
  <si>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</si>
  <si>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</si>
  <si>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</si>
  <si>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Variante A</t>
  </si>
  <si>
    <t>Betrachtung Honorare, exkl. NK und exkl. MWST</t>
  </si>
  <si>
    <t>EK</t>
  </si>
  <si>
    <t xml:space="preserve">Vertrag inkl. </t>
  </si>
  <si>
    <t>NO1-NO3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</si>
  <si>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</si>
  <si>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</si>
  <si>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</si>
  <si>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</si>
  <si>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</si>
  <si>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</si>
  <si>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</si>
  <si>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</si>
  <si>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</si>
  <si>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</si>
  <si>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</si>
  <si>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</si>
  <si>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</si>
  <si>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Variante B</t>
  </si>
  <si>
    <t>Abgrenzung EK-MK: gesamthaft für alle Leistungen per 31.10.2020</t>
  </si>
  <si>
    <t>Nachteile: - Bedarf NO für EK</t>
  </si>
  <si>
    <t>Vorteile:   - Wechsel EK-MK zu gleichem Zeitpunkt für alle Leistungen</t>
  </si>
  <si>
    <t xml:space="preserve">               - Entlastung MK</t>
  </si>
  <si>
    <t>Vorteile:    - Insgesamt Leistungsschätzung in etwa im Rahmen des Vertragshonorars</t>
  </si>
  <si>
    <t>Nachteile: - Leistungsschätzung knapp an KD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</si>
  <si>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</si>
  <si>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</si>
  <si>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Schätzung Aufwand Option Lärm folgt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</si>
  <si>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</si>
  <si>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</si>
  <si>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</si>
  <si>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</si>
  <si>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Angaben aktualisiert nach Vorliegen der Angaben Stand 30.07.2020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</si>
  <si>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</si>
  <si>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</si>
  <si>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</si>
  <si>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</si>
  <si>
    <t>- Honorarschätzung in Arbeit</t>
  </si>
  <si>
    <t>PGV</t>
  </si>
  <si>
    <t>NZ
(inkl Option)</t>
  </si>
  <si>
    <t>Honorar-reserve</t>
  </si>
  <si>
    <t>NK</t>
  </si>
  <si>
    <t>Vertrag inkl. NO1-3</t>
  </si>
  <si>
    <t xml:space="preserve">Vertrag </t>
  </si>
  <si>
    <t>inkl. NO1-NO3</t>
  </si>
  <si>
    <t>Betrachtung Honorare, exkl. MWST</t>
  </si>
  <si>
    <r>
      <t xml:space="preserve">Abgrenzung zu EK gemäss "Triage Leistungen EK&lt;-&gt;MK/AP, 12.02.2021, Shd", </t>
    </r>
    <r>
      <rPr>
        <sz val="10"/>
        <color rgb="FF0070C0"/>
        <rFont val="Arial"/>
        <family val="2"/>
      </rPr>
      <t>Aktualisierung FCh, 12.02.2021</t>
    </r>
  </si>
  <si>
    <t>- T/U: Aufwendungen angepasst gem. Mail-Korrespondenz mit BHU, Beilage Synthese und T/U</t>
  </si>
  <si>
    <t>Nachteile: - Leistungsschätzung knapp über KD</t>
  </si>
  <si>
    <t>akt. 02/2021 FCh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</si>
</sst>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z val="10"/>
      <color rgb="FF0070C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5" xfId="0" quotePrefix="1" applyBorder="1"/>
    <xf numFmtId="0" fontId="0" fillId="0" borderId="27" xfId="0" quotePrefix="1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2" xfId="0" applyBorder="1" applyAlignment="1">
      <alignment horizontal="center"/>
    </xf>
    <xf numFmtId="43" fontId="0" fillId="0" borderId="33" xfId="1" applyFont="1" applyBorder="1"/>
    <xf numFmtId="0" fontId="0" fillId="0" borderId="34" xfId="0" applyBorder="1"/>
    <xf numFmtId="0" fontId="0" fillId="0" borderId="18" xfId="0" applyBorder="1"/>
    <xf numFmtId="43" fontId="0" fillId="0" borderId="19" xfId="1" applyFont="1" applyBorder="1"/>
    <xf numFmtId="0" fontId="0" fillId="0" borderId="32" xfId="0" applyBorder="1"/>
    <xf numFmtId="43" fontId="0" fillId="0" borderId="8" xfId="1" applyFont="1" applyBorder="1"/>
    <xf numFmtId="43" fontId="0" fillId="7" borderId="1" xfId="1" applyFont="1" applyFill="1" applyBorder="1"/>
    <xf numFmtId="43" fontId="0" fillId="0" borderId="1" xfId="1" applyFont="1" applyFill="1" applyBorder="1"/>
    <xf numFmtId="0" fontId="0" fillId="7" borderId="0" xfId="0" applyFill="1"/>
    <xf numFmtId="0" fontId="15" fillId="0" borderId="27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0" fillId="0" borderId="11" xfId="0" applyBorder="1"/>
    <xf numFmtId="0" fontId="0" fillId="0" borderId="35" xfId="0" applyBorder="1"/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43" fontId="0" fillId="0" borderId="0" xfId="1" applyFont="1" applyFill="1" applyBorder="1"/>
    <xf numFmtId="43" fontId="11" fillId="0" borderId="1" xfId="1" applyFont="1" applyFill="1" applyBorder="1"/>
    <xf numFmtId="43" fontId="13" fillId="0" borderId="1" xfId="1" applyFont="1" applyFill="1" applyBorder="1"/>
    <xf numFmtId="43" fontId="13" fillId="0" borderId="0" xfId="1" applyFont="1" applyFill="1" applyBorder="1"/>
    <xf numFmtId="0" fontId="15" fillId="0" borderId="22" xfId="0" applyFont="1" applyFill="1" applyBorder="1"/>
    <xf numFmtId="0" fontId="0" fillId="0" borderId="1" xfId="0" applyBorder="1" applyAlignment="1">
      <alignment wrapText="1"/>
    </xf>
    <xf numFmtId="0" fontId="15" fillId="0" borderId="2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horizontal="center"/>
    </xf>
    <xf numFmtId="0" fontId="16" fillId="0" borderId="27" xfId="0" quotePrefix="1" applyFont="1" applyFill="1" applyBorder="1"/>
    <xf numFmtId="0" fontId="16" fillId="0" borderId="27" xfId="0" quotePrefix="1" applyFont="1" applyBorder="1"/>
    <xf numFmtId="43" fontId="16" fillId="0" borderId="3" xfId="1" applyFont="1" applyBorder="1"/>
    <xf numFmtId="43" fontId="16" fillId="0" borderId="1" xfId="1" applyFont="1" applyFill="1" applyBorder="1"/>
    <xf numFmtId="43" fontId="16" fillId="0" borderId="1" xfId="1" applyFont="1" applyBorder="1"/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6" fillId="0" borderId="0" xfId="0" applyFont="1"/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40" t="s">
        <v>121</v>
      </c>
      <c r="O2" s="241"/>
      <c r="P2" s="241"/>
      <c r="Q2" s="241"/>
      <c r="R2" s="241"/>
      <c r="S2" s="241"/>
      <c r="T2" s="242"/>
    </row>
    <row r="3" spans="1:20" ht="15.75" x14ac:dyDescent="0.25">
      <c r="B3" s="1" t="s">
        <v>73</v>
      </c>
    </row>
    <row r="4" spans="1:20" ht="15.75" x14ac:dyDescent="0.25">
      <c r="B4" s="1"/>
      <c r="E4" s="243" t="s">
        <v>204</v>
      </c>
      <c r="F4" s="244"/>
      <c r="G4" s="244"/>
      <c r="H4" s="244"/>
      <c r="I4" s="244"/>
      <c r="J4" s="244"/>
      <c r="K4" s="244"/>
      <c r="L4" s="244"/>
      <c r="M4" s="245"/>
      <c r="N4" s="243" t="s">
        <v>60</v>
      </c>
      <c r="O4" s="244"/>
      <c r="P4" s="244"/>
      <c r="Q4" s="244"/>
      <c r="R4" s="244"/>
      <c r="S4" s="244"/>
      <c r="T4" s="245"/>
    </row>
    <row r="5" spans="1:20" x14ac:dyDescent="0.2">
      <c r="H5" s="134"/>
    </row>
    <row r="6" spans="1:20" x14ac:dyDescent="0.2">
      <c r="A6" s="180" t="s">
        <v>61</v>
      </c>
      <c r="B6" s="20" t="s">
        <v>1</v>
      </c>
      <c r="C6" s="20" t="s">
        <v>2</v>
      </c>
      <c r="D6" s="10" t="s">
        <v>3</v>
      </c>
      <c r="E6" s="245" t="s">
        <v>8</v>
      </c>
      <c r="F6" s="246"/>
      <c r="G6" s="43" t="s">
        <v>4</v>
      </c>
      <c r="H6" s="18" t="s">
        <v>5</v>
      </c>
      <c r="I6" s="44" t="s">
        <v>6</v>
      </c>
      <c r="J6" s="19" t="s">
        <v>7</v>
      </c>
      <c r="K6" s="181" t="s">
        <v>51</v>
      </c>
      <c r="L6" s="10" t="s">
        <v>101</v>
      </c>
      <c r="M6" s="178" t="s">
        <v>100</v>
      </c>
      <c r="N6" s="247" t="s">
        <v>66</v>
      </c>
      <c r="O6" s="247"/>
      <c r="P6" s="248" t="s">
        <v>63</v>
      </c>
      <c r="Q6" s="248"/>
      <c r="R6" s="247" t="s">
        <v>51</v>
      </c>
      <c r="S6" s="247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179" t="s">
        <v>65</v>
      </c>
      <c r="T7" s="116" t="s">
        <v>68</v>
      </c>
    </row>
    <row r="8" spans="1:20" ht="15" x14ac:dyDescent="0.25">
      <c r="A8" s="180">
        <v>1</v>
      </c>
      <c r="B8" s="235" t="s">
        <v>74</v>
      </c>
      <c r="C8" s="235"/>
      <c r="D8" s="235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7" t="s">
        <v>199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200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36" t="s">
        <v>75</v>
      </c>
      <c r="C15" s="237"/>
      <c r="D15" s="238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80">
        <v>2.1</v>
      </c>
      <c r="B16" s="178"/>
      <c r="C16" s="225" t="s">
        <v>30</v>
      </c>
      <c r="D16" s="225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31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80">
        <v>2.2000000000000002</v>
      </c>
      <c r="B35" s="8"/>
      <c r="C35" s="225" t="s">
        <v>31</v>
      </c>
      <c r="D35" s="225"/>
      <c r="E35" s="54"/>
      <c r="F35" s="55"/>
      <c r="G35" s="144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80">
        <v>2.2999999999999998</v>
      </c>
      <c r="B44" s="8"/>
      <c r="C44" s="225" t="s">
        <v>27</v>
      </c>
      <c r="D44" s="225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81">
        <f>SUM(E44:J44)</f>
        <v>650</v>
      </c>
      <c r="L44" s="49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80">
        <v>2.4</v>
      </c>
      <c r="B49" s="8"/>
      <c r="C49" s="225" t="s">
        <v>32</v>
      </c>
      <c r="D49" s="225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81">
        <f>SUM(E49:J49)</f>
        <v>170</v>
      </c>
      <c r="L49" s="49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7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180">
        <v>2.5</v>
      </c>
      <c r="B54" s="8"/>
      <c r="C54" s="225" t="s">
        <v>33</v>
      </c>
      <c r="D54" s="225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81">
        <f>SUM(E54:J54)</f>
        <v>680</v>
      </c>
      <c r="L54" s="49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57"/>
      <c r="L55" s="137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7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31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180">
        <v>2.6</v>
      </c>
      <c r="B61" s="8"/>
      <c r="C61" s="239" t="s">
        <v>38</v>
      </c>
      <c r="D61" s="239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81">
        <f>SUM(E61:J61)</f>
        <v>1750</v>
      </c>
      <c r="L61" s="49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57"/>
      <c r="L66" s="49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5"/>
      <c r="L67" s="49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5"/>
      <c r="L68" s="49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5"/>
      <c r="L69" s="49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5"/>
      <c r="L70" s="49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180">
        <v>2.8</v>
      </c>
      <c r="B72" s="8"/>
      <c r="C72" s="225" t="s">
        <v>42</v>
      </c>
      <c r="D72" s="225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81">
        <f>SUM(E72:J72)</f>
        <v>160</v>
      </c>
      <c r="L72" s="49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25" t="s">
        <v>43</v>
      </c>
      <c r="D77" s="225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81">
        <f>SUM(E77:J77)</f>
        <v>810</v>
      </c>
      <c r="L77" s="49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40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80">
        <v>2.9</v>
      </c>
      <c r="B82" s="8"/>
      <c r="C82" s="225" t="s">
        <v>44</v>
      </c>
      <c r="D82" s="225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81">
        <f>SUM(E82:J82)</f>
        <v>500</v>
      </c>
      <c r="L82" s="49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40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25" t="s">
        <v>45</v>
      </c>
      <c r="D87" s="225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81">
        <f>SUM(E87:J87)</f>
        <v>260</v>
      </c>
      <c r="L87" s="49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31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80">
        <v>2.13</v>
      </c>
      <c r="B92" s="8"/>
      <c r="C92" s="225" t="s">
        <v>46</v>
      </c>
      <c r="D92" s="225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81">
        <f>SUM(E92:J92)</f>
        <v>60</v>
      </c>
      <c r="L92" s="133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5"/>
      <c r="L93" s="142" t="s">
        <v>152</v>
      </c>
      <c r="M93" s="231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32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32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32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32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32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32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32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32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33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34" t="s">
        <v>53</v>
      </c>
      <c r="D103" s="234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184.5</v>
      </c>
      <c r="H105" s="145">
        <f t="shared" ref="H105:J105" si="11">0.05*H103</f>
        <v>129.5</v>
      </c>
      <c r="I105" s="145">
        <f t="shared" si="11"/>
        <v>0</v>
      </c>
      <c r="J105" s="145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25" t="s">
        <v>153</v>
      </c>
      <c r="C107" s="225"/>
      <c r="D107" s="225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25" t="s">
        <v>155</v>
      </c>
      <c r="C109" s="225"/>
      <c r="D109" s="225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30" t="s">
        <v>76</v>
      </c>
      <c r="C111" s="230"/>
      <c r="D111" s="230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23" t="s">
        <v>71</v>
      </c>
      <c r="Q111" s="224"/>
      <c r="R111" s="224"/>
      <c r="S111" s="224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25" t="s">
        <v>156</v>
      </c>
      <c r="C113" s="225"/>
      <c r="D113" s="225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26" t="s">
        <v>160</v>
      </c>
      <c r="C115" s="227"/>
      <c r="D115" s="228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29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26" t="s">
        <v>122</v>
      </c>
      <c r="C116" s="227"/>
      <c r="D116" s="228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29"/>
      <c r="O116" s="25"/>
      <c r="P116" s="76"/>
      <c r="Q116" s="76"/>
      <c r="R116" s="22"/>
      <c r="S116" s="22"/>
      <c r="T116" s="22"/>
    </row>
    <row r="117" spans="2:20" x14ac:dyDescent="0.2">
      <c r="B117" s="226" t="s">
        <v>123</v>
      </c>
      <c r="C117" s="227"/>
      <c r="D117" s="228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29"/>
      <c r="O117" s="25"/>
      <c r="P117" s="84"/>
      <c r="Q117" s="84"/>
      <c r="R117" s="22"/>
      <c r="S117" s="22"/>
      <c r="T117" s="22"/>
    </row>
    <row r="118" spans="2:20" x14ac:dyDescent="0.2">
      <c r="B118" s="220" t="s">
        <v>205</v>
      </c>
      <c r="C118" s="221"/>
      <c r="D118" s="222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8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N2:T2"/>
    <mergeCell ref="E4:M4"/>
    <mergeCell ref="N4:T4"/>
    <mergeCell ref="E6:F6"/>
    <mergeCell ref="N6:O6"/>
    <mergeCell ref="P6:Q6"/>
    <mergeCell ref="R6:S6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C92:D92"/>
    <mergeCell ref="M93:M102"/>
    <mergeCell ref="C103:D103"/>
    <mergeCell ref="B107:D107"/>
    <mergeCell ref="B109:D109"/>
    <mergeCell ref="B118:D118"/>
    <mergeCell ref="P111:S111"/>
    <mergeCell ref="B113:D113"/>
    <mergeCell ref="B115:D115"/>
    <mergeCell ref="M115:M117"/>
    <mergeCell ref="B116:D116"/>
    <mergeCell ref="B117:D117"/>
    <mergeCell ref="B111:D111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19" sqref="C19"/>
    </sheetView>
  </sheetViews>
  <sheetFormatPr baseColWidth="10" defaultRowHeight="12.75" x14ac:dyDescent="0.2"/>
  <cols>
    <col min="2" max="2" width="12.28515625" bestFit="1" customWidth="1"/>
    <col min="3" max="3" width="13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172</v>
      </c>
    </row>
    <row r="6" spans="1:5" ht="15.75" x14ac:dyDescent="0.25">
      <c r="A6" s="1" t="s">
        <v>171</v>
      </c>
    </row>
    <row r="7" spans="1:5" ht="6.75" customHeight="1" thickBot="1" x14ac:dyDescent="0.25"/>
    <row r="8" spans="1:5" x14ac:dyDescent="0.2">
      <c r="A8" s="156" t="s">
        <v>73</v>
      </c>
      <c r="B8" s="157"/>
      <c r="C8" s="157"/>
      <c r="D8" s="157"/>
      <c r="E8" s="158"/>
    </row>
    <row r="9" spans="1:5" ht="6.75" customHeight="1" x14ac:dyDescent="0.2">
      <c r="A9" s="159"/>
      <c r="B9" s="25"/>
      <c r="C9" s="25"/>
      <c r="D9" s="25"/>
      <c r="E9" s="160"/>
    </row>
    <row r="10" spans="1:5" x14ac:dyDescent="0.2">
      <c r="A10" s="249" t="s">
        <v>173</v>
      </c>
      <c r="B10" s="94" t="s">
        <v>174</v>
      </c>
      <c r="C10" s="94" t="s">
        <v>176</v>
      </c>
      <c r="D10" s="150" t="s">
        <v>178</v>
      </c>
      <c r="E10" s="161" t="s">
        <v>188</v>
      </c>
    </row>
    <row r="11" spans="1:5" x14ac:dyDescent="0.2">
      <c r="A11" s="250"/>
      <c r="B11" s="53" t="s">
        <v>175</v>
      </c>
      <c r="C11" s="53" t="s">
        <v>177</v>
      </c>
      <c r="D11" s="95"/>
      <c r="E11" s="162"/>
    </row>
    <row r="12" spans="1:5" x14ac:dyDescent="0.2">
      <c r="A12" s="250"/>
      <c r="B12" s="151">
        <v>1414308</v>
      </c>
      <c r="C12" s="174">
        <v>1419000</v>
      </c>
      <c r="D12" s="151">
        <f>B12-C12</f>
        <v>-4692</v>
      </c>
      <c r="E12" s="163" t="s">
        <v>179</v>
      </c>
    </row>
    <row r="13" spans="1:5" x14ac:dyDescent="0.2">
      <c r="A13" s="250"/>
      <c r="B13" s="152"/>
      <c r="C13" s="152"/>
      <c r="D13" s="152"/>
      <c r="E13" s="163" t="s">
        <v>201</v>
      </c>
    </row>
    <row r="14" spans="1:5" x14ac:dyDescent="0.2">
      <c r="A14" s="251"/>
      <c r="B14" s="153"/>
      <c r="C14" s="153"/>
      <c r="D14" s="153"/>
      <c r="E14" s="164" t="s">
        <v>202</v>
      </c>
    </row>
    <row r="15" spans="1:5" ht="6.75" customHeight="1" x14ac:dyDescent="0.2">
      <c r="A15" s="159"/>
      <c r="B15" s="25"/>
      <c r="C15" s="25"/>
      <c r="D15" s="25"/>
      <c r="E15" s="160"/>
    </row>
    <row r="16" spans="1:5" x14ac:dyDescent="0.2">
      <c r="A16" s="252" t="s">
        <v>180</v>
      </c>
      <c r="B16" s="155" t="s">
        <v>181</v>
      </c>
      <c r="C16" s="154" t="s">
        <v>182</v>
      </c>
      <c r="D16" s="150" t="s">
        <v>178</v>
      </c>
      <c r="E16" s="161" t="s">
        <v>188</v>
      </c>
    </row>
    <row r="17" spans="1:5" x14ac:dyDescent="0.2">
      <c r="A17" s="253"/>
      <c r="B17" s="151">
        <v>1129575</v>
      </c>
      <c r="C17" s="151">
        <v>1327000</v>
      </c>
      <c r="D17" s="151">
        <f>B17-C17</f>
        <v>-197425</v>
      </c>
      <c r="E17" s="162" t="s">
        <v>183</v>
      </c>
    </row>
    <row r="18" spans="1:5" x14ac:dyDescent="0.2">
      <c r="A18" s="253"/>
      <c r="B18" s="152"/>
      <c r="C18" s="152"/>
      <c r="D18" s="152"/>
      <c r="E18" s="163" t="s">
        <v>184</v>
      </c>
    </row>
    <row r="19" spans="1:5" x14ac:dyDescent="0.2">
      <c r="A19" s="253"/>
      <c r="B19" s="152"/>
      <c r="C19" s="152"/>
      <c r="D19" s="152"/>
      <c r="E19" s="163" t="s">
        <v>185</v>
      </c>
    </row>
    <row r="20" spans="1:5" x14ac:dyDescent="0.2">
      <c r="A20" s="254"/>
      <c r="B20" s="25"/>
      <c r="C20" s="25"/>
      <c r="D20" s="25"/>
      <c r="E20" s="164" t="s">
        <v>186</v>
      </c>
    </row>
    <row r="21" spans="1:5" ht="6.75" customHeight="1" x14ac:dyDescent="0.2">
      <c r="A21" s="159"/>
      <c r="B21" s="25"/>
      <c r="C21" s="25"/>
      <c r="D21" s="25"/>
      <c r="E21" s="160"/>
    </row>
    <row r="22" spans="1:5" x14ac:dyDescent="0.2">
      <c r="A22" s="252" t="s">
        <v>187</v>
      </c>
      <c r="B22" s="8" t="s">
        <v>181</v>
      </c>
      <c r="C22" s="8" t="s">
        <v>182</v>
      </c>
      <c r="D22" s="8" t="s">
        <v>178</v>
      </c>
      <c r="E22" s="161" t="s">
        <v>188</v>
      </c>
    </row>
    <row r="23" spans="1:5" x14ac:dyDescent="0.2">
      <c r="A23" s="254"/>
      <c r="B23" s="151">
        <v>136575</v>
      </c>
      <c r="C23" s="174">
        <v>88000</v>
      </c>
      <c r="D23" s="175">
        <f>B23-C23</f>
        <v>48575</v>
      </c>
      <c r="E23" s="177" t="s">
        <v>198</v>
      </c>
    </row>
    <row r="24" spans="1:5" ht="6.75" customHeight="1" x14ac:dyDescent="0.2">
      <c r="A24" s="159"/>
      <c r="B24" s="25"/>
      <c r="C24" s="25"/>
      <c r="D24" s="25"/>
      <c r="E24" s="160"/>
    </row>
    <row r="25" spans="1:5" x14ac:dyDescent="0.2">
      <c r="A25" s="165" t="s">
        <v>51</v>
      </c>
      <c r="B25" s="151">
        <f t="shared" ref="B25:C25" si="0">B12+B17+B23</f>
        <v>2680458</v>
      </c>
      <c r="C25" s="151">
        <f t="shared" si="0"/>
        <v>2834000</v>
      </c>
      <c r="D25" s="173">
        <f>D12+D17+D23</f>
        <v>-153542</v>
      </c>
      <c r="E25" s="161" t="s">
        <v>194</v>
      </c>
    </row>
    <row r="26" spans="1:5" x14ac:dyDescent="0.2">
      <c r="A26" s="166"/>
      <c r="B26" s="152"/>
      <c r="C26" s="152"/>
      <c r="D26" s="152"/>
      <c r="E26" s="162" t="s">
        <v>197</v>
      </c>
    </row>
    <row r="27" spans="1:5" x14ac:dyDescent="0.2">
      <c r="A27" s="166"/>
      <c r="B27" s="152"/>
      <c r="C27" s="152"/>
      <c r="D27" s="152"/>
      <c r="E27" s="162" t="s">
        <v>196</v>
      </c>
    </row>
    <row r="28" spans="1:5" ht="6.75" customHeight="1" x14ac:dyDescent="0.2">
      <c r="A28" s="159"/>
      <c r="B28" s="25"/>
      <c r="C28" s="25"/>
      <c r="D28" s="25"/>
      <c r="E28" s="162"/>
    </row>
    <row r="29" spans="1:5" ht="13.5" thickBot="1" x14ac:dyDescent="0.25">
      <c r="A29" s="167"/>
      <c r="B29" s="168"/>
      <c r="C29" s="168"/>
      <c r="D29" s="168"/>
      <c r="E29" s="169" t="s">
        <v>195</v>
      </c>
    </row>
    <row r="30" spans="1:5" x14ac:dyDescent="0.2">
      <c r="A30" s="121"/>
      <c r="B30" s="152"/>
      <c r="C30" s="152"/>
      <c r="D30" s="152"/>
    </row>
    <row r="31" spans="1:5" ht="15.75" x14ac:dyDescent="0.25">
      <c r="A31" s="1" t="s">
        <v>189</v>
      </c>
      <c r="B31" s="149"/>
      <c r="C31" s="149"/>
      <c r="D31" s="149"/>
    </row>
    <row r="32" spans="1:5" ht="13.5" thickBot="1" x14ac:dyDescent="0.25">
      <c r="B32" s="149"/>
      <c r="C32" s="149"/>
      <c r="D32" s="149"/>
    </row>
    <row r="33" spans="1:5" x14ac:dyDescent="0.2">
      <c r="A33" s="170" t="s">
        <v>190</v>
      </c>
      <c r="B33" s="171"/>
      <c r="C33" s="171"/>
      <c r="D33" s="171"/>
      <c r="E33" s="158"/>
    </row>
    <row r="34" spans="1:5" ht="6.75" customHeight="1" x14ac:dyDescent="0.2">
      <c r="A34" s="159"/>
      <c r="B34" s="152"/>
      <c r="C34" s="152"/>
      <c r="D34" s="152"/>
      <c r="E34" s="160"/>
    </row>
    <row r="35" spans="1:5" x14ac:dyDescent="0.2">
      <c r="A35" s="159"/>
      <c r="B35" s="152"/>
      <c r="C35" s="152"/>
      <c r="D35" s="152"/>
      <c r="E35" s="161" t="s">
        <v>192</v>
      </c>
    </row>
    <row r="36" spans="1:5" x14ac:dyDescent="0.2">
      <c r="A36" s="159"/>
      <c r="B36" s="152"/>
      <c r="C36" s="152"/>
      <c r="D36" s="152"/>
      <c r="E36" s="162" t="s">
        <v>193</v>
      </c>
    </row>
    <row r="37" spans="1:5" ht="6.75" customHeight="1" x14ac:dyDescent="0.2">
      <c r="A37" s="159"/>
      <c r="B37" s="152"/>
      <c r="C37" s="152"/>
      <c r="D37" s="152"/>
      <c r="E37" s="162"/>
    </row>
    <row r="38" spans="1:5" ht="13.5" thickBot="1" x14ac:dyDescent="0.25">
      <c r="A38" s="172"/>
      <c r="B38" s="168"/>
      <c r="C38" s="168"/>
      <c r="D38" s="168"/>
      <c r="E38" s="169" t="s">
        <v>191</v>
      </c>
    </row>
    <row r="39" spans="1:5" x14ac:dyDescent="0.2">
      <c r="B39" s="149"/>
      <c r="C39" s="149"/>
      <c r="D39" s="149"/>
    </row>
    <row r="40" spans="1:5" x14ac:dyDescent="0.2">
      <c r="B40" s="149"/>
      <c r="C40" s="149"/>
      <c r="D40" s="149"/>
    </row>
    <row r="41" spans="1:5" x14ac:dyDescent="0.2">
      <c r="A41" s="176" t="s">
        <v>203</v>
      </c>
      <c r="B41" s="176"/>
      <c r="C41" s="176"/>
      <c r="D41" s="176"/>
      <c r="E41" s="176"/>
    </row>
  </sheetData>
  <mergeCells count="3">
    <mergeCell ref="A10:A14"/>
    <mergeCell ref="A16:A20"/>
    <mergeCell ref="A22:A2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79"/>
  <sheetViews>
    <sheetView tabSelected="1" view="pageBreakPreview" zoomScale="85" zoomScaleNormal="84" zoomScaleSheetLayoutView="8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L50" sqref="L50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40" t="s">
        <v>121</v>
      </c>
      <c r="O2" s="241"/>
      <c r="P2" s="241"/>
      <c r="Q2" s="241"/>
      <c r="R2" s="241"/>
      <c r="S2" s="241"/>
      <c r="T2" s="242"/>
    </row>
    <row r="3" spans="1:20" ht="15.75" x14ac:dyDescent="0.25">
      <c r="B3" s="1" t="s">
        <v>73</v>
      </c>
    </row>
    <row r="4" spans="1:20" x14ac:dyDescent="0.2">
      <c r="B4" s="219" t="s">
        <v>220</v>
      </c>
      <c r="E4" s="243" t="s">
        <v>204</v>
      </c>
      <c r="F4" s="244"/>
      <c r="G4" s="244"/>
      <c r="H4" s="244"/>
      <c r="I4" s="244"/>
      <c r="J4" s="244"/>
      <c r="K4" s="244"/>
      <c r="L4" s="244"/>
      <c r="M4" s="245"/>
      <c r="N4" s="243" t="s">
        <v>60</v>
      </c>
      <c r="O4" s="244"/>
      <c r="P4" s="244"/>
      <c r="Q4" s="244"/>
      <c r="R4" s="244"/>
      <c r="S4" s="244"/>
      <c r="T4" s="245"/>
    </row>
    <row r="5" spans="1:20" x14ac:dyDescent="0.2">
      <c r="H5" s="134"/>
    </row>
    <row r="6" spans="1:20" x14ac:dyDescent="0.2">
      <c r="A6" s="87" t="s">
        <v>61</v>
      </c>
      <c r="B6" s="20" t="s">
        <v>1</v>
      </c>
      <c r="C6" s="20" t="s">
        <v>2</v>
      </c>
      <c r="D6" s="10" t="s">
        <v>3</v>
      </c>
      <c r="E6" s="245" t="s">
        <v>8</v>
      </c>
      <c r="F6" s="246"/>
      <c r="G6" s="43" t="s">
        <v>4</v>
      </c>
      <c r="H6" s="18" t="s">
        <v>5</v>
      </c>
      <c r="I6" s="44" t="s">
        <v>6</v>
      </c>
      <c r="J6" s="19" t="s">
        <v>7</v>
      </c>
      <c r="K6" s="197" t="s">
        <v>51</v>
      </c>
      <c r="L6" s="205" t="s">
        <v>101</v>
      </c>
      <c r="M6" s="7" t="s">
        <v>100</v>
      </c>
      <c r="N6" s="247" t="s">
        <v>66</v>
      </c>
      <c r="O6" s="247"/>
      <c r="P6" s="248" t="s">
        <v>63</v>
      </c>
      <c r="Q6" s="248"/>
      <c r="R6" s="247" t="s">
        <v>51</v>
      </c>
      <c r="S6" s="247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23"/>
      <c r="L7" s="27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91" t="s">
        <v>65</v>
      </c>
      <c r="T7" s="116" t="s">
        <v>68</v>
      </c>
    </row>
    <row r="8" spans="1:20" ht="15" x14ac:dyDescent="0.25">
      <c r="A8" s="87">
        <v>1</v>
      </c>
      <c r="B8" s="235" t="s">
        <v>74</v>
      </c>
      <c r="C8" s="235"/>
      <c r="D8" s="235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214">
        <f>SUM(E8:J8)</f>
        <v>420</v>
      </c>
      <c r="L8" s="27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86"/>
      <c r="L9" s="27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86"/>
      <c r="L10" s="27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86"/>
      <c r="L11" s="206" t="s">
        <v>199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86"/>
      <c r="L12" s="27" t="s">
        <v>200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86"/>
      <c r="L13" s="27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86"/>
      <c r="L14" s="27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36" t="s">
        <v>75</v>
      </c>
      <c r="C15" s="237"/>
      <c r="D15" s="238"/>
      <c r="E15" s="62"/>
      <c r="F15" s="63"/>
      <c r="G15" s="12"/>
      <c r="H15" s="40"/>
      <c r="I15" s="14"/>
      <c r="J15" s="47"/>
      <c r="K15" s="86"/>
      <c r="L15" s="27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87">
        <v>2.1</v>
      </c>
      <c r="B16" s="7"/>
      <c r="C16" s="225" t="s">
        <v>30</v>
      </c>
      <c r="D16" s="225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214">
        <f>SUM(E16:J16)</f>
        <v>980</v>
      </c>
      <c r="L16" s="27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215"/>
      <c r="L17" s="27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86"/>
      <c r="L18" s="27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86"/>
      <c r="L20" s="27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86"/>
      <c r="L21" s="27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86"/>
      <c r="L22" s="207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86"/>
      <c r="L23" s="27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86"/>
      <c r="L24" s="27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86"/>
      <c r="L25" s="27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86"/>
      <c r="L26" s="27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86"/>
      <c r="L27" s="27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86"/>
      <c r="L29" s="27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86"/>
      <c r="L30" s="27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86"/>
      <c r="L31" s="27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86"/>
      <c r="L32" s="27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86"/>
      <c r="L33" s="27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86"/>
      <c r="L34" s="27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87">
        <v>2.2000000000000002</v>
      </c>
      <c r="B35" s="8"/>
      <c r="C35" s="225" t="s">
        <v>31</v>
      </c>
      <c r="D35" s="225"/>
      <c r="E35" s="54"/>
      <c r="F35" s="55"/>
      <c r="G35" s="144">
        <f>SUM(G36:G43)</f>
        <v>140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214">
        <f>SUM(E35:J35)</f>
        <v>140</v>
      </c>
      <c r="L35" s="27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86"/>
      <c r="L36" s="27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86"/>
      <c r="L37" s="27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215"/>
      <c r="L38" s="27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87">
        <v>80</v>
      </c>
      <c r="H39" s="59"/>
      <c r="I39" s="62"/>
      <c r="J39" s="63"/>
      <c r="K39" s="215"/>
      <c r="L39" s="20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215"/>
      <c r="L40" s="27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215"/>
      <c r="L41" s="27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86"/>
      <c r="L42" s="27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86"/>
      <c r="L43" s="27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87">
        <v>2.2999999999999998</v>
      </c>
      <c r="B44" s="8"/>
      <c r="C44" s="225" t="s">
        <v>27</v>
      </c>
      <c r="D44" s="225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97">
        <f>SUM(E44:J44)</f>
        <v>650</v>
      </c>
      <c r="L44" s="27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216"/>
      <c r="L45" s="27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217"/>
      <c r="L46" s="27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217"/>
      <c r="L47" s="27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217"/>
      <c r="L48" s="27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87">
        <v>2.4</v>
      </c>
      <c r="B49" s="8"/>
      <c r="C49" s="225" t="s">
        <v>32</v>
      </c>
      <c r="D49" s="225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97">
        <f>SUM(E49:J49)</f>
        <v>170</v>
      </c>
      <c r="L49" s="27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217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217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217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217"/>
      <c r="L53" s="206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87">
        <v>2.5</v>
      </c>
      <c r="B54" s="8"/>
      <c r="C54" s="225" t="s">
        <v>33</v>
      </c>
      <c r="D54" s="225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97">
        <f>SUM(E54:J54)</f>
        <v>680</v>
      </c>
      <c r="L54" s="27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216"/>
      <c r="L55" s="206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217"/>
      <c r="L56" s="27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217"/>
      <c r="L57" s="206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217"/>
      <c r="L58" s="27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217"/>
      <c r="L59" s="27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217"/>
      <c r="L60" s="207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87">
        <v>2.6</v>
      </c>
      <c r="B61" s="8"/>
      <c r="C61" s="239" t="s">
        <v>38</v>
      </c>
      <c r="D61" s="239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97">
        <f>SUM(E61:J61)</f>
        <v>1750</v>
      </c>
      <c r="L61" s="27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216"/>
      <c r="L62" s="27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216"/>
      <c r="L63" s="27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216"/>
      <c r="L64" s="27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216"/>
      <c r="L65" s="27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216"/>
      <c r="L66" s="27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217"/>
      <c r="L67" s="27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217"/>
      <c r="L68" s="27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217"/>
      <c r="L69" s="27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217"/>
      <c r="L70" s="27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217"/>
      <c r="L71" s="27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87">
        <v>2.8</v>
      </c>
      <c r="B72" s="8"/>
      <c r="C72" s="225" t="s">
        <v>42</v>
      </c>
      <c r="D72" s="225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97">
        <f>SUM(E72:J72)</f>
        <v>160</v>
      </c>
      <c r="L72" s="27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216"/>
      <c r="L73" s="27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216"/>
      <c r="L74" s="27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217"/>
      <c r="L75" s="27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217"/>
      <c r="L76" s="27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25" t="s">
        <v>43</v>
      </c>
      <c r="D77" s="225"/>
      <c r="E77" s="54"/>
      <c r="F77" s="55"/>
      <c r="G77" s="35">
        <f>SUM(G78:G81)</f>
        <v>660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97">
        <f>SUM(E77:J77)</f>
        <v>660</v>
      </c>
      <c r="L77" s="27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216"/>
      <c r="L78" s="27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86">
        <v>230</v>
      </c>
      <c r="H79" s="61"/>
      <c r="I79" s="74"/>
      <c r="J79" s="75"/>
      <c r="K79" s="216"/>
      <c r="L79" s="27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217"/>
      <c r="L80" s="27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217"/>
      <c r="L81" s="27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87">
        <v>2.9</v>
      </c>
      <c r="B82" s="8"/>
      <c r="C82" s="225" t="s">
        <v>44</v>
      </c>
      <c r="D82" s="225"/>
      <c r="E82" s="54"/>
      <c r="F82" s="55"/>
      <c r="G82" s="35">
        <f>SUM(G83:G86)</f>
        <v>400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97">
        <f>SUM(E82:J82)</f>
        <v>400</v>
      </c>
      <c r="L82" s="27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216"/>
      <c r="L83" s="27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86">
        <v>120</v>
      </c>
      <c r="H84" s="61"/>
      <c r="I84" s="74"/>
      <c r="J84" s="75"/>
      <c r="K84" s="216"/>
      <c r="L84" s="27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217"/>
      <c r="L85" s="27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217"/>
      <c r="L86" s="27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25" t="s">
        <v>45</v>
      </c>
      <c r="D87" s="225"/>
      <c r="E87" s="54"/>
      <c r="F87" s="55"/>
      <c r="G87" s="35">
        <f>SUM(G88:G91)</f>
        <v>0</v>
      </c>
      <c r="H87" s="18">
        <f>SUM(H88:H91)</f>
        <v>130</v>
      </c>
      <c r="I87" s="44">
        <f t="shared" ref="I87:J87" si="8">SUM(I90:I91)</f>
        <v>0</v>
      </c>
      <c r="J87" s="19">
        <f t="shared" si="8"/>
        <v>0</v>
      </c>
      <c r="K87" s="197">
        <f>SUM(E87:J87)</f>
        <v>130</v>
      </c>
      <c r="L87" s="27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185">
        <v>50</v>
      </c>
      <c r="I88" s="74"/>
      <c r="J88" s="75"/>
      <c r="K88" s="216"/>
      <c r="L88" s="27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216"/>
      <c r="L89" s="27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217"/>
      <c r="L90" s="27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217"/>
      <c r="L91" s="207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87">
        <v>2.13</v>
      </c>
      <c r="B92" s="8"/>
      <c r="C92" s="225" t="s">
        <v>46</v>
      </c>
      <c r="D92" s="225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97">
        <f>SUM(E92:J92)</f>
        <v>60</v>
      </c>
      <c r="L92" s="209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217"/>
      <c r="L93" s="210" t="s">
        <v>152</v>
      </c>
      <c r="M93" s="231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217"/>
      <c r="L94" s="211"/>
      <c r="M94" s="232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217"/>
      <c r="L95" s="211"/>
      <c r="M95" s="232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217"/>
      <c r="L96" s="211"/>
      <c r="M96" s="232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217"/>
      <c r="L97" s="211"/>
      <c r="M97" s="232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217"/>
      <c r="L98" s="211"/>
      <c r="M98" s="232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217"/>
      <c r="L99" s="211"/>
      <c r="M99" s="232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217"/>
      <c r="L100" s="211"/>
      <c r="M100" s="232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217"/>
      <c r="L101" s="211"/>
      <c r="M101" s="232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217"/>
      <c r="L102" s="211"/>
      <c r="M102" s="233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34" t="s">
        <v>53</v>
      </c>
      <c r="D103" s="234"/>
      <c r="E103" s="56"/>
      <c r="F103" s="64"/>
      <c r="G103" s="36">
        <f>G8+G16+G35+G44+G49+G54+G61+G72+G77+G82+G87+G92</f>
        <v>3320</v>
      </c>
      <c r="H103" s="36">
        <f t="shared" ref="H103:K103" si="10">H8+H16+H35+H44+H49+H54+H61+H72+H77+H82+H87+H92</f>
        <v>2460</v>
      </c>
      <c r="I103" s="36">
        <f t="shared" si="10"/>
        <v>0</v>
      </c>
      <c r="J103" s="36">
        <f t="shared" si="10"/>
        <v>420</v>
      </c>
      <c r="K103" s="218">
        <f t="shared" si="10"/>
        <v>6200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218"/>
      <c r="L104" s="212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166</v>
      </c>
      <c r="H105" s="145">
        <f t="shared" ref="H105:J105" si="11">0.05*H103</f>
        <v>123</v>
      </c>
      <c r="I105" s="145">
        <f t="shared" si="11"/>
        <v>0</v>
      </c>
      <c r="J105" s="145">
        <f t="shared" si="11"/>
        <v>21</v>
      </c>
      <c r="K105" s="218">
        <f>SUM(G105:J105)</f>
        <v>310</v>
      </c>
      <c r="L105" s="212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86"/>
      <c r="L106" s="212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25" t="s">
        <v>153</v>
      </c>
      <c r="C107" s="225"/>
      <c r="D107" s="225"/>
      <c r="E107" s="37">
        <f>0.1*0.8*K103</f>
        <v>496.00000000000011</v>
      </c>
      <c r="F107" s="17">
        <f>0.1*0.2*K103</f>
        <v>124.00000000000003</v>
      </c>
      <c r="G107" s="70"/>
      <c r="H107" s="71"/>
      <c r="I107" s="70"/>
      <c r="J107" s="71"/>
      <c r="K107" s="214">
        <f>SUM(E107:F107)</f>
        <v>620.00000000000011</v>
      </c>
      <c r="L107" s="212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86"/>
      <c r="L108" s="212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25" t="s">
        <v>155</v>
      </c>
      <c r="C109" s="225"/>
      <c r="D109" s="225"/>
      <c r="E109" s="38">
        <f>E103+E107</f>
        <v>496.00000000000011</v>
      </c>
      <c r="F109" s="9">
        <f t="shared" ref="F109" si="12">F103+F107</f>
        <v>124.00000000000003</v>
      </c>
      <c r="G109" s="9">
        <f>G103+G105</f>
        <v>3486</v>
      </c>
      <c r="H109" s="9">
        <f t="shared" ref="H109:J109" si="13">H103+H105</f>
        <v>2583</v>
      </c>
      <c r="I109" s="9">
        <f t="shared" si="13"/>
        <v>0</v>
      </c>
      <c r="J109" s="9">
        <f t="shared" si="13"/>
        <v>441</v>
      </c>
      <c r="K109" s="214">
        <f>K103+K105+K107</f>
        <v>7130</v>
      </c>
      <c r="L109" s="213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3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30" t="s">
        <v>76</v>
      </c>
      <c r="C111" s="230"/>
      <c r="D111" s="230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23" t="s">
        <v>71</v>
      </c>
      <c r="Q111" s="224"/>
      <c r="R111" s="224"/>
      <c r="S111" s="224"/>
      <c r="T111" s="93"/>
    </row>
    <row r="112" spans="2:20" x14ac:dyDescent="0.2">
      <c r="C112" s="3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25" t="s">
        <v>156</v>
      </c>
      <c r="C113" s="225"/>
      <c r="D113" s="225"/>
      <c r="E113" s="9">
        <f>E111*E109</f>
        <v>49600.000000000015</v>
      </c>
      <c r="F113" s="9">
        <f t="shared" ref="F113:J113" si="15">F111*F109</f>
        <v>12400.000000000004</v>
      </c>
      <c r="G113" s="9">
        <f t="shared" si="15"/>
        <v>288640.8</v>
      </c>
      <c r="H113" s="9">
        <f>H111*H109</f>
        <v>213872.4</v>
      </c>
      <c r="I113" s="9">
        <f t="shared" si="15"/>
        <v>0</v>
      </c>
      <c r="J113" s="9">
        <f t="shared" si="15"/>
        <v>36514.799999999996</v>
      </c>
      <c r="K113" s="9">
        <f>SUM(E113:J113)</f>
        <v>601028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26" t="s">
        <v>160</v>
      </c>
      <c r="C115" s="227"/>
      <c r="D115" s="228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29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26" t="s">
        <v>122</v>
      </c>
      <c r="C116" s="227"/>
      <c r="D116" s="228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29"/>
      <c r="O116" s="25"/>
      <c r="P116" s="76"/>
      <c r="Q116" s="76"/>
      <c r="R116" s="22"/>
      <c r="S116" s="22"/>
      <c r="T116" s="22"/>
    </row>
    <row r="117" spans="2:20" x14ac:dyDescent="0.2">
      <c r="B117" s="226" t="s">
        <v>123</v>
      </c>
      <c r="C117" s="227"/>
      <c r="D117" s="228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29"/>
      <c r="O117" s="25"/>
      <c r="P117" s="84"/>
      <c r="Q117" s="84"/>
      <c r="R117" s="22"/>
      <c r="S117" s="22"/>
      <c r="T117" s="22"/>
    </row>
    <row r="118" spans="2:20" x14ac:dyDescent="0.2">
      <c r="B118" s="220" t="s">
        <v>205</v>
      </c>
      <c r="C118" s="221"/>
      <c r="D118" s="222"/>
      <c r="E118" s="9">
        <f>E113+E115+E116+E117</f>
        <v>78177.560000000012</v>
      </c>
      <c r="F118" s="9">
        <f>F113+F115+F116+F117</f>
        <v>19544.390000000003</v>
      </c>
      <c r="G118" s="9">
        <f t="shared" ref="G118:J118" si="17">G113+G115+G116+G117</f>
        <v>687363.8</v>
      </c>
      <c r="H118" s="9">
        <f t="shared" si="17"/>
        <v>382204.4</v>
      </c>
      <c r="I118" s="9">
        <f t="shared" si="17"/>
        <v>147384</v>
      </c>
      <c r="J118" s="9">
        <f t="shared" si="17"/>
        <v>36514.799999999996</v>
      </c>
      <c r="K118" s="148">
        <f>SUM(K113:K117)</f>
        <v>1351188.95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M115:M117"/>
    <mergeCell ref="C82:D82"/>
    <mergeCell ref="E4:M4"/>
    <mergeCell ref="N6:O6"/>
    <mergeCell ref="P6:Q6"/>
    <mergeCell ref="C72:D72"/>
    <mergeCell ref="C77:D77"/>
    <mergeCell ref="N4:T4"/>
    <mergeCell ref="C49:D49"/>
    <mergeCell ref="C54:D54"/>
    <mergeCell ref="C61:D61"/>
    <mergeCell ref="E6:F6"/>
    <mergeCell ref="B8:D8"/>
    <mergeCell ref="B15:D15"/>
    <mergeCell ref="C16:D16"/>
    <mergeCell ref="C44:D44"/>
    <mergeCell ref="N2:T2"/>
    <mergeCell ref="B115:D115"/>
    <mergeCell ref="B116:D116"/>
    <mergeCell ref="B117:D117"/>
    <mergeCell ref="B118:D118"/>
    <mergeCell ref="P111:S111"/>
    <mergeCell ref="B113:D113"/>
    <mergeCell ref="B111:D111"/>
    <mergeCell ref="C87:D87"/>
    <mergeCell ref="C92:D92"/>
    <mergeCell ref="C103:D103"/>
    <mergeCell ref="B107:D107"/>
    <mergeCell ref="M93:M102"/>
    <mergeCell ref="C35:D35"/>
    <mergeCell ref="B109:D109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6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E51"/>
  <sheetViews>
    <sheetView view="pageBreakPreview" topLeftCell="A5" zoomScaleNormal="100" zoomScaleSheetLayoutView="100" workbookViewId="0">
      <selection activeCell="E53" sqref="E53"/>
    </sheetView>
  </sheetViews>
  <sheetFormatPr baseColWidth="10" defaultRowHeight="12.75" x14ac:dyDescent="0.2"/>
  <cols>
    <col min="2" max="2" width="13.140625" customWidth="1"/>
    <col min="3" max="3" width="13.42578125" customWidth="1"/>
    <col min="4" max="4" width="11.42578125" customWidth="1"/>
    <col min="5" max="5" width="84.42578125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216</v>
      </c>
    </row>
    <row r="5" spans="1:5" ht="15.75" x14ac:dyDescent="0.25">
      <c r="A5" s="1"/>
    </row>
    <row r="6" spans="1:5" ht="6.75" customHeight="1" thickBot="1" x14ac:dyDescent="0.25"/>
    <row r="7" spans="1:5" x14ac:dyDescent="0.2">
      <c r="A7" s="156" t="s">
        <v>217</v>
      </c>
      <c r="B7" s="157"/>
      <c r="C7" s="157"/>
      <c r="D7" s="157"/>
      <c r="E7" s="158"/>
    </row>
    <row r="8" spans="1:5" ht="6.75" customHeight="1" x14ac:dyDescent="0.2">
      <c r="A8" s="159"/>
      <c r="B8" s="25"/>
      <c r="C8" s="25"/>
      <c r="D8" s="25"/>
      <c r="E8" s="160"/>
    </row>
    <row r="9" spans="1:5" x14ac:dyDescent="0.2">
      <c r="A9" s="252" t="s">
        <v>173</v>
      </c>
      <c r="B9" s="94" t="s">
        <v>214</v>
      </c>
      <c r="C9" s="94" t="s">
        <v>176</v>
      </c>
      <c r="D9" s="150" t="s">
        <v>178</v>
      </c>
      <c r="E9" s="161" t="s">
        <v>188</v>
      </c>
    </row>
    <row r="10" spans="1:5" x14ac:dyDescent="0.2">
      <c r="A10" s="253"/>
      <c r="B10" s="53" t="s">
        <v>215</v>
      </c>
      <c r="C10" s="53" t="s">
        <v>177</v>
      </c>
      <c r="D10" s="95"/>
      <c r="E10" s="162"/>
    </row>
    <row r="11" spans="1:5" x14ac:dyDescent="0.2">
      <c r="A11" s="253"/>
      <c r="B11" s="200">
        <f>1290265.75+123630</f>
        <v>1413895.75</v>
      </c>
      <c r="C11" s="201">
        <v>1325715.5</v>
      </c>
      <c r="D11" s="151">
        <f>B11-C11</f>
        <v>88180.25</v>
      </c>
      <c r="E11" s="163" t="s">
        <v>179</v>
      </c>
    </row>
    <row r="12" spans="1:5" x14ac:dyDescent="0.2">
      <c r="A12" s="253"/>
      <c r="B12" s="152"/>
      <c r="C12" s="152"/>
      <c r="D12" s="152"/>
      <c r="E12" s="163" t="s">
        <v>201</v>
      </c>
    </row>
    <row r="13" spans="1:5" x14ac:dyDescent="0.2">
      <c r="A13" s="254"/>
      <c r="B13" s="153"/>
      <c r="C13" s="153"/>
      <c r="D13" s="153"/>
      <c r="E13" s="164" t="s">
        <v>202</v>
      </c>
    </row>
    <row r="14" spans="1:5" ht="6.75" customHeight="1" x14ac:dyDescent="0.2">
      <c r="A14" s="159"/>
      <c r="B14" s="25"/>
      <c r="C14" s="25"/>
      <c r="D14" s="25"/>
      <c r="E14" s="160"/>
    </row>
    <row r="15" spans="1:5" x14ac:dyDescent="0.2">
      <c r="A15" s="252" t="s">
        <v>180</v>
      </c>
      <c r="B15" s="155" t="s">
        <v>181</v>
      </c>
      <c r="C15" s="154" t="s">
        <v>182</v>
      </c>
      <c r="D15" s="150" t="s">
        <v>178</v>
      </c>
      <c r="E15" s="161" t="s">
        <v>188</v>
      </c>
    </row>
    <row r="16" spans="1:5" x14ac:dyDescent="0.2">
      <c r="A16" s="253"/>
      <c r="B16" s="151">
        <f>982355+147320</f>
        <v>1129675</v>
      </c>
      <c r="C16" s="202">
        <v>1351188.95</v>
      </c>
      <c r="D16" s="151">
        <f>B16-C16</f>
        <v>-221513.94999999995</v>
      </c>
      <c r="E16" s="162" t="s">
        <v>183</v>
      </c>
    </row>
    <row r="17" spans="1:5" x14ac:dyDescent="0.2">
      <c r="A17" s="253"/>
      <c r="B17" s="152"/>
      <c r="C17" s="152"/>
      <c r="D17" s="152"/>
      <c r="E17" s="163" t="s">
        <v>184</v>
      </c>
    </row>
    <row r="18" spans="1:5" x14ac:dyDescent="0.2">
      <c r="A18" s="253"/>
      <c r="B18" s="152"/>
      <c r="C18" s="152"/>
      <c r="D18" s="152"/>
      <c r="E18" s="163" t="s">
        <v>185</v>
      </c>
    </row>
    <row r="19" spans="1:5" x14ac:dyDescent="0.2">
      <c r="A19" s="253"/>
      <c r="B19" s="152"/>
      <c r="C19" s="152"/>
      <c r="D19" s="152"/>
      <c r="E19" s="163" t="s">
        <v>186</v>
      </c>
    </row>
    <row r="20" spans="1:5" x14ac:dyDescent="0.2">
      <c r="A20" s="254"/>
      <c r="B20" s="95"/>
      <c r="C20" s="183"/>
      <c r="D20" s="184"/>
      <c r="E20" s="199" t="s">
        <v>218</v>
      </c>
    </row>
    <row r="21" spans="1:5" ht="6.75" customHeight="1" x14ac:dyDescent="0.2">
      <c r="A21" s="159"/>
      <c r="B21" s="25"/>
      <c r="C21" s="25"/>
      <c r="D21" s="25"/>
      <c r="E21" s="160"/>
    </row>
    <row r="22" spans="1:5" x14ac:dyDescent="0.2">
      <c r="A22" s="252" t="s">
        <v>187</v>
      </c>
      <c r="B22" s="8" t="s">
        <v>181</v>
      </c>
      <c r="C22" s="8" t="s">
        <v>182</v>
      </c>
      <c r="D22" s="8" t="s">
        <v>178</v>
      </c>
      <c r="E22" s="161" t="s">
        <v>188</v>
      </c>
    </row>
    <row r="23" spans="1:5" x14ac:dyDescent="0.2">
      <c r="A23" s="254"/>
      <c r="B23" s="151">
        <v>136575</v>
      </c>
      <c r="C23" s="189">
        <v>88000</v>
      </c>
      <c r="D23" s="175">
        <f>B23-C23</f>
        <v>48575</v>
      </c>
      <c r="E23" s="177"/>
    </row>
    <row r="24" spans="1:5" ht="6.75" customHeight="1" x14ac:dyDescent="0.2">
      <c r="A24" s="159"/>
      <c r="B24" s="25"/>
      <c r="C24" s="25"/>
      <c r="D24" s="25"/>
      <c r="E24" s="160"/>
    </row>
    <row r="25" spans="1:5" x14ac:dyDescent="0.2">
      <c r="A25" s="252" t="s">
        <v>206</v>
      </c>
      <c r="B25" s="8" t="s">
        <v>181</v>
      </c>
      <c r="C25" s="8" t="s">
        <v>182</v>
      </c>
      <c r="D25" s="8" t="s">
        <v>178</v>
      </c>
      <c r="E25" s="161" t="s">
        <v>188</v>
      </c>
    </row>
    <row r="26" spans="1:5" x14ac:dyDescent="0.2">
      <c r="A26" s="254"/>
      <c r="B26" s="151">
        <v>688725</v>
      </c>
      <c r="C26" s="190">
        <v>688725</v>
      </c>
      <c r="D26" s="175">
        <f>B26-C26</f>
        <v>0</v>
      </c>
      <c r="E26" s="198" t="s">
        <v>208</v>
      </c>
    </row>
    <row r="27" spans="1:5" ht="6.75" customHeight="1" x14ac:dyDescent="0.2">
      <c r="A27" s="159"/>
      <c r="B27" s="25"/>
      <c r="C27" s="25"/>
      <c r="D27" s="25"/>
      <c r="E27" s="160"/>
    </row>
    <row r="28" spans="1:5" ht="12.75" customHeight="1" x14ac:dyDescent="0.2">
      <c r="A28" s="258" t="s">
        <v>209</v>
      </c>
      <c r="B28" s="8" t="s">
        <v>181</v>
      </c>
      <c r="C28" s="8" t="s">
        <v>182</v>
      </c>
      <c r="D28" s="8" t="s">
        <v>178</v>
      </c>
      <c r="E28" s="161" t="s">
        <v>188</v>
      </c>
    </row>
    <row r="29" spans="1:5" ht="12.75" customHeight="1" x14ac:dyDescent="0.2">
      <c r="A29" s="259"/>
      <c r="B29" s="151">
        <v>92075</v>
      </c>
      <c r="C29" s="189">
        <v>92075</v>
      </c>
      <c r="D29" s="175">
        <f>B29-C29</f>
        <v>0</v>
      </c>
      <c r="E29" s="177"/>
    </row>
    <row r="30" spans="1:5" ht="12.75" customHeight="1" x14ac:dyDescent="0.2">
      <c r="A30" s="203"/>
      <c r="B30" s="152"/>
      <c r="C30" s="191"/>
      <c r="D30" s="188"/>
      <c r="E30" s="192"/>
    </row>
    <row r="31" spans="1:5" ht="12.75" customHeight="1" x14ac:dyDescent="0.2">
      <c r="A31" s="255" t="s">
        <v>210</v>
      </c>
      <c r="B31" s="8" t="s">
        <v>181</v>
      </c>
      <c r="C31" s="8" t="s">
        <v>182</v>
      </c>
      <c r="D31" s="8" t="s">
        <v>178</v>
      </c>
      <c r="E31" s="192"/>
    </row>
    <row r="32" spans="1:5" ht="12.75" customHeight="1" x14ac:dyDescent="0.2">
      <c r="A32" s="253"/>
      <c r="B32" s="151">
        <v>10171.879999999999</v>
      </c>
      <c r="C32" s="189">
        <v>10171.879999999999</v>
      </c>
      <c r="D32" s="175">
        <f>B32-C32</f>
        <v>0</v>
      </c>
      <c r="E32" s="192"/>
    </row>
    <row r="33" spans="1:5" ht="12.75" customHeight="1" x14ac:dyDescent="0.2">
      <c r="A33" s="254"/>
      <c r="B33" s="151">
        <v>10510.93</v>
      </c>
      <c r="C33" s="189">
        <v>10510.93</v>
      </c>
      <c r="D33" s="175">
        <f>B33-C33</f>
        <v>0</v>
      </c>
      <c r="E33" s="192"/>
    </row>
    <row r="34" spans="1:5" ht="12.75" customHeight="1" x14ac:dyDescent="0.2">
      <c r="A34" s="203"/>
      <c r="B34" s="152"/>
      <c r="C34" s="191"/>
      <c r="D34" s="188"/>
      <c r="E34" s="192"/>
    </row>
    <row r="35" spans="1:5" ht="12.75" customHeight="1" x14ac:dyDescent="0.2">
      <c r="A35" s="256" t="s">
        <v>211</v>
      </c>
      <c r="B35" s="8" t="s">
        <v>181</v>
      </c>
      <c r="C35" s="8" t="s">
        <v>182</v>
      </c>
      <c r="D35" s="8" t="s">
        <v>178</v>
      </c>
      <c r="E35" s="192"/>
    </row>
    <row r="36" spans="1:5" ht="12.75" customHeight="1" x14ac:dyDescent="0.2">
      <c r="A36" s="257"/>
      <c r="B36" s="151">
        <v>371784.94</v>
      </c>
      <c r="C36" s="151">
        <v>371784.94</v>
      </c>
      <c r="D36" s="175">
        <f>B36-C36</f>
        <v>0</v>
      </c>
      <c r="E36" s="192"/>
    </row>
    <row r="37" spans="1:5" ht="12.75" customHeight="1" x14ac:dyDescent="0.2">
      <c r="A37" s="204"/>
      <c r="B37" s="152"/>
      <c r="C37" s="152"/>
      <c r="D37" s="188"/>
      <c r="E37" s="192"/>
    </row>
    <row r="38" spans="1:5" s="195" customFormat="1" ht="25.5" x14ac:dyDescent="0.2">
      <c r="A38" s="255" t="s">
        <v>212</v>
      </c>
      <c r="B38" s="193" t="s">
        <v>213</v>
      </c>
      <c r="C38" s="196" t="s">
        <v>182</v>
      </c>
      <c r="D38" s="196" t="s">
        <v>178</v>
      </c>
      <c r="E38" s="194"/>
    </row>
    <row r="39" spans="1:5" ht="12.75" customHeight="1" x14ac:dyDescent="0.2">
      <c r="A39" s="253"/>
      <c r="B39" s="151">
        <v>39525</v>
      </c>
      <c r="C39" s="189">
        <v>39525</v>
      </c>
      <c r="D39" s="175">
        <f>B39-C39</f>
        <v>0</v>
      </c>
      <c r="E39" s="192"/>
    </row>
    <row r="40" spans="1:5" ht="12.75" customHeight="1" x14ac:dyDescent="0.2">
      <c r="A40" s="254"/>
      <c r="B40" s="151">
        <v>30115.599999999999</v>
      </c>
      <c r="C40" s="189">
        <v>30115.599999999999</v>
      </c>
      <c r="D40" s="175">
        <f>B40-C40</f>
        <v>0</v>
      </c>
      <c r="E40" s="192"/>
    </row>
    <row r="41" spans="1:5" ht="6.75" customHeight="1" x14ac:dyDescent="0.2">
      <c r="A41" s="159"/>
      <c r="B41" s="25"/>
      <c r="C41" s="25"/>
      <c r="D41" s="25"/>
      <c r="E41" s="160"/>
    </row>
    <row r="42" spans="1:5" x14ac:dyDescent="0.2">
      <c r="A42" s="165" t="s">
        <v>51</v>
      </c>
      <c r="B42" s="151">
        <f>B11+B16+B23+B26+B29+B32+B33+B36+B39+B40</f>
        <v>3923054.1</v>
      </c>
      <c r="C42" s="151">
        <f>C11+C16+C23+C26+C29+C32+C33+C36+C39+C40</f>
        <v>4007812.8000000003</v>
      </c>
      <c r="D42" s="173">
        <f>D11+D16+D23+D26+D29+D32+D33+D36+D39+D40</f>
        <v>-84758.699999999953</v>
      </c>
      <c r="E42" s="161" t="s">
        <v>194</v>
      </c>
    </row>
    <row r="43" spans="1:5" x14ac:dyDescent="0.2">
      <c r="A43" s="166"/>
      <c r="B43" s="152"/>
      <c r="C43" s="152"/>
      <c r="D43" s="152"/>
      <c r="E43" s="162" t="s">
        <v>197</v>
      </c>
    </row>
    <row r="44" spans="1:5" x14ac:dyDescent="0.2">
      <c r="A44" s="166"/>
      <c r="B44" s="152"/>
      <c r="C44" s="152"/>
      <c r="D44" s="152"/>
      <c r="E44" s="162" t="s">
        <v>196</v>
      </c>
    </row>
    <row r="45" spans="1:5" x14ac:dyDescent="0.2">
      <c r="A45" s="159"/>
      <c r="B45" s="25"/>
      <c r="C45" s="25"/>
      <c r="D45" s="25"/>
      <c r="E45" s="162"/>
    </row>
    <row r="46" spans="1:5" ht="13.5" thickBot="1" x14ac:dyDescent="0.25">
      <c r="A46" s="167"/>
      <c r="B46" s="168"/>
      <c r="C46" s="168"/>
      <c r="D46" s="168"/>
      <c r="E46" s="169" t="s">
        <v>219</v>
      </c>
    </row>
    <row r="47" spans="1:5" x14ac:dyDescent="0.2">
      <c r="A47" s="121"/>
      <c r="B47" s="152"/>
      <c r="C47" s="152"/>
      <c r="D47" s="152"/>
    </row>
    <row r="48" spans="1:5" x14ac:dyDescent="0.2">
      <c r="B48" s="149"/>
      <c r="C48" s="149"/>
      <c r="D48" s="149"/>
    </row>
    <row r="49" spans="1:5" x14ac:dyDescent="0.2">
      <c r="B49" s="149"/>
      <c r="C49" s="149"/>
      <c r="D49" s="149"/>
    </row>
    <row r="50" spans="1:5" x14ac:dyDescent="0.2">
      <c r="A50" s="182" t="s">
        <v>207</v>
      </c>
      <c r="B50" s="176"/>
      <c r="C50" s="176"/>
      <c r="D50" s="176"/>
      <c r="E50" s="176"/>
    </row>
    <row r="51" spans="1:5" ht="6.75" customHeight="1" x14ac:dyDescent="0.2"/>
  </sheetData>
  <mergeCells count="8">
    <mergeCell ref="A31:A33"/>
    <mergeCell ref="A35:A36"/>
    <mergeCell ref="A38:A40"/>
    <mergeCell ref="A9:A13"/>
    <mergeCell ref="A15:A20"/>
    <mergeCell ref="A22:A23"/>
    <mergeCell ref="A25:A26"/>
    <mergeCell ref="A28:A29"/>
  </mergeCells>
  <pageMargins left="0.70866141732283472" right="0.70866141732283472" top="0.78740157480314965" bottom="0.78740157480314965" header="0.31496062992125984" footer="0.31496062992125984"/>
  <pageSetup paperSize="9" scale="86" orientation="landscape" r:id="rId1"/>
  <headerFooter>
    <oddHeader xml:space="preserve">&amp;R&amp;"Arial,Fett"&amp;9IG EP RF BB </oddHeader>
    <oddFooter>&amp;L&amp;8&amp;F
&amp;A&amp;R&amp;8&amp;D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3</vt:i4>
      </vt:variant>
    </vt:vector>
  </HeadingPairs>
  <TitlesOfParts>
    <vt:vector size="8" baseType="lpstr">
      <vt:lpstr>Synthese und T-U</vt:lpstr>
      <vt:lpstr>Triage EK-MK</vt:lpstr>
      <vt:lpstr>2021_Synthese und T-U</vt:lpstr>
      <vt:lpstr>Triage EK-MK FCh</vt:lpstr>
      <vt:lpstr>Tabelle1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2021-02-12T13:40:37Z</cp:lastPrinted>
  <dcterms:created xsi:type="dcterms:W3CDTF">2019-02-25T12:33:26Z</dcterms:created>
  <dcterms:modified xsi:type="dcterms:W3CDTF">2021-04-23T14:40:42Z</dcterms:modified>
</cp:coreProperties>
</file>