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00_PL-Daten\MK-Aufwand_04-2021\"/>
    </mc:Choice>
  </mc:AlternateContent>
  <bookViews>
    <workbookView xWindow="0" yWindow="0" windowWidth="28800" windowHeight="14295" firstSheet="1" activeTab="2"/>
  </bookViews>
  <sheets>
    <sheet name="Synthese und T-U" sheetId="6" r:id="rId1"/>
    <sheet name="2021_Synthese und T-U" sheetId="2" r:id="rId2"/>
    <sheet name="Triage EK-MK FCh" sheetId="4" r:id="rId3"/>
  </sheets>
  <definedNames>
    <definedName name="_xlnm.Print_Area" localSheetId="1">'2021_Synthese und T-U'!$A$1:$K$119</definedName>
    <definedName name="_xlnm.Print_Area" localSheetId="0">'Synthese und T-U'!$A$1:$K$118</definedName>
    <definedName name="_xlnm.Print_Area" localSheetId="2">'Triage EK-MK FCh'!$A$1:$E$47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F116" i="2" l="1"/>
  <c r="C43" i="4" l="1"/>
  <c r="B11" i="4" l="1"/>
  <c r="D41" i="4"/>
  <c r="D40" i="4"/>
  <c r="D37" i="4"/>
  <c r="D34" i="4"/>
  <c r="D33" i="4"/>
  <c r="D30" i="4"/>
  <c r="B16" i="4"/>
  <c r="D16" i="4" s="1"/>
  <c r="B43" i="4" l="1"/>
  <c r="K117" i="6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87" i="6" l="1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D27" i="4" l="1"/>
  <c r="D24" i="4"/>
  <c r="D11" i="4"/>
  <c r="D43" i="4" s="1"/>
  <c r="F118" i="2" l="1"/>
  <c r="F117" i="2"/>
  <c r="E118" i="2"/>
  <c r="E117" i="2"/>
  <c r="E116" i="2"/>
  <c r="I119" i="2" l="1"/>
  <c r="J119" i="2"/>
  <c r="K117" i="2"/>
  <c r="K118" i="2"/>
  <c r="K116" i="2"/>
  <c r="G36" i="2" l="1"/>
  <c r="G93" i="2" l="1"/>
  <c r="O108" i="2" l="1"/>
  <c r="O62" i="2"/>
  <c r="R9" i="2" l="1"/>
  <c r="Q9" i="2"/>
  <c r="S9" i="2" l="1"/>
  <c r="R108" i="2" l="1"/>
  <c r="Q108" i="2"/>
  <c r="S108" i="2" l="1"/>
  <c r="N104" i="2"/>
  <c r="N110" i="2" s="1"/>
  <c r="Q93" i="2"/>
  <c r="Q83" i="2"/>
  <c r="S83" i="2" s="1"/>
  <c r="Q78" i="2"/>
  <c r="Q36" i="2"/>
  <c r="Q17" i="2"/>
  <c r="S17" i="2" s="1"/>
  <c r="O104" i="2"/>
  <c r="O110" i="2" s="1"/>
  <c r="S36" i="2" l="1"/>
  <c r="S78" i="2"/>
  <c r="S93" i="2"/>
  <c r="P62" i="2"/>
  <c r="Q62" i="2" s="1"/>
  <c r="S62" i="2" l="1"/>
  <c r="R93" i="2"/>
  <c r="R88" i="2"/>
  <c r="R83" i="2"/>
  <c r="R78" i="2"/>
  <c r="R73" i="2"/>
  <c r="R62" i="2"/>
  <c r="R55" i="2"/>
  <c r="R50" i="2"/>
  <c r="R36" i="2"/>
  <c r="R17" i="2"/>
  <c r="R104" i="2" l="1"/>
  <c r="P104" i="2" l="1"/>
  <c r="P110" i="2" s="1"/>
  <c r="R110" i="2"/>
  <c r="H9" i="2"/>
  <c r="I9" i="2"/>
  <c r="J9" i="2"/>
  <c r="G9" i="2"/>
  <c r="H62" i="2"/>
  <c r="I62" i="2"/>
  <c r="J62" i="2"/>
  <c r="H55" i="2"/>
  <c r="I55" i="2"/>
  <c r="J55" i="2"/>
  <c r="Q104" i="2" l="1"/>
  <c r="Q110" i="2" s="1"/>
  <c r="S104" i="2"/>
  <c r="S110" i="2" s="1"/>
  <c r="H88" i="2"/>
  <c r="G88" i="2"/>
  <c r="H83" i="2"/>
  <c r="G83" i="2"/>
  <c r="H78" i="2"/>
  <c r="G78" i="2"/>
  <c r="H73" i="2"/>
  <c r="G73" i="2"/>
  <c r="G62" i="2"/>
  <c r="G55" i="2"/>
  <c r="H45" i="2"/>
  <c r="G45" i="2"/>
  <c r="H17" i="2"/>
  <c r="G17" i="2"/>
  <c r="G50" i="2" l="1"/>
  <c r="H50" i="2"/>
  <c r="I50" i="2"/>
  <c r="J50" i="2"/>
  <c r="K50" i="2" l="1"/>
  <c r="H93" i="2"/>
  <c r="I93" i="2"/>
  <c r="J93" i="2"/>
  <c r="I88" i="2"/>
  <c r="J88" i="2"/>
  <c r="I83" i="2"/>
  <c r="J83" i="2"/>
  <c r="I78" i="2"/>
  <c r="J78" i="2"/>
  <c r="I73" i="2"/>
  <c r="J73" i="2"/>
  <c r="K62" i="2"/>
  <c r="I45" i="2"/>
  <c r="J45" i="2"/>
  <c r="G104" i="2"/>
  <c r="H36" i="2"/>
  <c r="I36" i="2"/>
  <c r="J36" i="2"/>
  <c r="I17" i="2"/>
  <c r="J17" i="2"/>
  <c r="G106" i="2" l="1"/>
  <c r="G110" i="2" s="1"/>
  <c r="G114" i="2" s="1"/>
  <c r="G119" i="2" s="1"/>
  <c r="J104" i="2"/>
  <c r="H104" i="2"/>
  <c r="I104" i="2"/>
  <c r="K93" i="2"/>
  <c r="K9" i="2"/>
  <c r="K36" i="2"/>
  <c r="K73" i="2"/>
  <c r="K83" i="2"/>
  <c r="K78" i="2"/>
  <c r="K88" i="2"/>
  <c r="K55" i="2"/>
  <c r="K45" i="2"/>
  <c r="K17" i="2"/>
  <c r="H106" i="2" l="1"/>
  <c r="H110" i="2" s="1"/>
  <c r="H114" i="2" s="1"/>
  <c r="H119" i="2" s="1"/>
  <c r="J106" i="2"/>
  <c r="J110" i="2"/>
  <c r="J114" i="2" s="1"/>
  <c r="I106" i="2"/>
  <c r="I110" i="2" s="1"/>
  <c r="I114" i="2" s="1"/>
  <c r="K104" i="2"/>
  <c r="F108" i="2" l="1"/>
  <c r="F110" i="2" s="1"/>
  <c r="F114" i="2" s="1"/>
  <c r="F119" i="2" s="1"/>
  <c r="K106" i="2"/>
  <c r="E108" i="2"/>
  <c r="E110" i="2" l="1"/>
  <c r="E114" i="2" s="1"/>
  <c r="K108" i="2"/>
  <c r="K110" i="2" s="1"/>
  <c r="K114" i="2" l="1"/>
  <c r="K119" i="2" s="1"/>
  <c r="E119" i="2"/>
</calcChain>
</file>

<file path=xl/comments1.xml><?xml version="1.0" encoding="utf-8"?>
<comments xmlns="http://schemas.openxmlformats.org/spreadsheetml/2006/main">
  <authors>
    <author>Fuchs Christian</author>
  </authors>
  <commentList>
    <comment ref="G116" authorId="0" shapeId="0">
      <text>
        <r>
          <rPr>
            <b/>
            <sz val="9"/>
            <color indexed="81"/>
            <rFont val="Segoe UI"/>
            <charset val="1"/>
          </rPr>
          <t>Fuchs Christian:</t>
        </r>
        <r>
          <rPr>
            <sz val="9"/>
            <color indexed="81"/>
            <rFont val="Segoe UI"/>
            <charset val="1"/>
          </rPr>
          <t xml:space="preserve">
gem. FL vom 07.05.2021 nach Plan, Wert daher beibehalten</t>
        </r>
      </text>
    </comment>
    <comment ref="H117" authorId="0" shapeId="0">
      <text>
        <r>
          <rPr>
            <b/>
            <sz val="9"/>
            <color indexed="81"/>
            <rFont val="Segoe UI"/>
            <charset val="1"/>
          </rPr>
          <t>Fuchs Christian:</t>
        </r>
        <r>
          <rPr>
            <sz val="9"/>
            <color indexed="81"/>
            <rFont val="Segoe UI"/>
            <charset val="1"/>
          </rPr>
          <t xml:space="preserve">
gem Sfo vom 30.04.2021</t>
        </r>
      </text>
    </comment>
    <comment ref="I118" authorId="0" shapeId="0">
      <text>
        <r>
          <rPr>
            <b/>
            <sz val="9"/>
            <color indexed="81"/>
            <rFont val="Segoe UI"/>
            <charset val="1"/>
          </rPr>
          <t>Fuchs Christian:</t>
        </r>
        <r>
          <rPr>
            <sz val="9"/>
            <color indexed="81"/>
            <rFont val="Segoe UI"/>
            <charset val="1"/>
          </rPr>
          <t xml:space="preserve">
gem Lei keine Mehraufwendungen MK, hingegen Prüfungsbedarf AP SABA</t>
        </r>
      </text>
    </comment>
  </commentList>
</comments>
</file>

<file path=xl/sharedStrings.xml><?xml version="1.0" encoding="utf-8"?>
<sst xmlns="http://schemas.openxmlformats.org/spreadsheetml/2006/main" count="519" uniqueCount="211">
  <si>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</si>
  <si>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</si>
  <si>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</si>
  <si>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</si>
  <si>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</si>
  <si>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</si>
  <si>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</si>
  <si>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</si>
  <si>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</si>
  <si>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</si>
  <si>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</si>
  <si>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</si>
  <si>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</si>
  <si>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</si>
  <si>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</si>
  <si>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</si>
  <si>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</si>
  <si>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</si>
  <si>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</si>
  <si>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</si>
  <si>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</si>
  <si>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</si>
  <si>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</si>
  <si>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</si>
  <si>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</si>
  <si>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</si>
  <si>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</si>
  <si>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</si>
  <si>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</si>
  <si>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</si>
  <si>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</si>
  <si>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</si>
  <si>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</si>
  <si>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</si>
  <si>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</si>
  <si>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</si>
  <si>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</si>
  <si>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</si>
  <si>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</si>
  <si>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</si>
  <si>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</si>
  <si>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</si>
  <si>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</si>
  <si>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</si>
  <si>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</si>
  <si>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</si>
  <si>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</si>
  <si>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</si>
  <si>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</si>
  <si>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</si>
  <si>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</si>
  <si>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</si>
  <si>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</si>
  <si>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</si>
  <si>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</si>
  <si>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</si>
  <si>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</si>
  <si>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</si>
  <si>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</si>
  <si>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</si>
  <si>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</si>
  <si>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</si>
  <si>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</si>
  <si>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</si>
  <si>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</si>
  <si>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</si>
  <si>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</si>
  <si>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</si>
  <si>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</si>
  <si>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</si>
  <si>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</si>
  <si>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</si>
  <si>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</si>
  <si>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</si>
  <si>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</si>
  <si>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</si>
  <si>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</si>
  <si>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</si>
  <si>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</si>
  <si>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</si>
  <si>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</si>
  <si>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</si>
  <si>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</si>
  <si>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</si>
  <si>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</si>
  <si>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</si>
  <si>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</si>
  <si>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</si>
  <si>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</si>
  <si>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</si>
  <si>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</si>
  <si>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</si>
  <si>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</si>
  <si>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</si>
  <si>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</si>
  <si>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</si>
  <si>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</si>
  <si>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</si>
  <si>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</si>
  <si>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</si>
  <si>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</si>
  <si>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</si>
  <si>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</si>
  <si>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</si>
  <si>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</si>
  <si>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</si>
  <si>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</si>
  <si>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</si>
  <si>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</si>
  <si>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</si>
  <si>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</si>
  <si>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</si>
  <si>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</si>
  <si>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</si>
  <si>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</si>
  <si>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</si>
  <si>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</si>
  <si>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</si>
  <si>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</si>
  <si>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</si>
  <si>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</si>
  <si>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</si>
  <si>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</si>
  <si>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</si>
  <si>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</si>
  <si>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</si>
  <si>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</si>
  <si>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</si>
  <si>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</si>
  <si>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</si>
  <si>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</si>
  <si>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</si>
  <si>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</si>
  <si>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</si>
  <si>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</si>
  <si>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</si>
  <si>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</si>
  <si>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</si>
  <si>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</si>
  <si>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</si>
  <si>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</si>
  <si>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</si>
  <si>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</si>
  <si>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</si>
  <si>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</si>
  <si>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</si>
  <si>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</si>
  <si>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</si>
  <si>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</si>
  <si>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</si>
  <si>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</si>
  <si>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</si>
  <si>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</si>
  <si>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</si>
  <si>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</si>
  <si>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</si>
  <si>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</si>
  <si>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</si>
  <si>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</si>
  <si>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</si>
  <si>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</si>
  <si>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</si>
  <si>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</si>
  <si>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</si>
  <si>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</si>
  <si>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</si>
  <si>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</si>
  <si>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</si>
  <si>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</si>
  <si>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</si>
  <si>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Triage EK-MK</t>
  </si>
  <si>
    <t>EK</t>
  </si>
  <si>
    <t>Voraussichtl.</t>
  </si>
  <si>
    <t>Leistungen</t>
  </si>
  <si>
    <t>Verbleibend</t>
  </si>
  <si>
    <t>- per Nov. 2019 angemeldete Zusatzleistungen von ca. 190'000.- erbracht, ohne KD-Erhöhung</t>
  </si>
  <si>
    <t>MK</t>
  </si>
  <si>
    <t>Vertrag</t>
  </si>
  <si>
    <t>Hon.schätzung</t>
  </si>
  <si>
    <t xml:space="preserve">Vergleich MK zu Pro-Gen: </t>
  </si>
  <si>
    <t>- K: viele Objekte mit stat. Überprüfung und 6 zusätzliche Objekte mit Erdbebenüberprüfung</t>
  </si>
  <si>
    <t>- SM: aufwändige Lösungsfindung in Bezug auf Bohrpfähle und Anker</t>
  </si>
  <si>
    <t>- T/U: Umgang mit Fremdwasser, Drainagen, Versickerung aufwändig</t>
  </si>
  <si>
    <t>Option Lärm</t>
  </si>
  <si>
    <t>Bemerkungen:</t>
  </si>
  <si>
    <t>Vorteile:    - Insgesamt Leistungsschätzung in etwa im Rahmen des Vertragshonorars</t>
  </si>
  <si>
    <t xml:space="preserve">                - In Kenntnis von konkreten Mehrleistungen im MK konkreten NO zu gegebenem Zeitpunkt</t>
  </si>
  <si>
    <t xml:space="preserve">                - Erbrachte Mehrleistungen EK ohne Vertragsanpassung versus "fehlendes EK-Dossier"</t>
  </si>
  <si>
    <t>Teil Konzept, Rest aus EK</t>
  </si>
  <si>
    <t>Teil Genehmigungsplan</t>
  </si>
  <si>
    <t>- zusätzlich Mehraufwand Herbeiführung Grundsatzentscheide, überdeckte BSA-Schächte</t>
  </si>
  <si>
    <t>- weitere Mehrleistungen s. Detailangaben T-U, K, T-G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</si>
  <si>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</si>
  <si>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</si>
  <si>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Option SABA</t>
  </si>
  <si>
    <t>Angaben aktualisiert nach Vorliegen der Angaben Stand 01.12.2021 x  x  x  x  x  in Arbeit x  x  x  x  x  x</t>
  </si>
  <si>
    <t>PGV</t>
  </si>
  <si>
    <t>NZ
(inkl Option)</t>
  </si>
  <si>
    <t>Honorar-reserve</t>
  </si>
  <si>
    <t>NK</t>
  </si>
  <si>
    <t>Vertrag inkl. NO1-3</t>
  </si>
  <si>
    <t xml:space="preserve">Vertrag </t>
  </si>
  <si>
    <t>inkl. NO1-NO3</t>
  </si>
  <si>
    <t>Betrachtung Honorare, exkl. MWST</t>
  </si>
  <si>
    <t>- T/U: Aufwendungen angepasst gem. Mail-Korrespondenz mit BHU, Beilage Synthese und T/U</t>
  </si>
  <si>
    <t>Nachteile: - Leistungsschätzung knapp über KD</t>
  </si>
  <si>
    <t>Basis 02/2021 FCh</t>
  </si>
  <si>
    <t>Überprüfung per 30.04.2021</t>
  </si>
  <si>
    <r>
      <t xml:space="preserve">Abgrenzung zu EK gemäss "Triage Leistungen EK&lt;-&gt;MK/AP, 12.02.2021, Shd", </t>
    </r>
    <r>
      <rPr>
        <sz val="10"/>
        <color rgb="FF0070C0"/>
        <rFont val="Arial"/>
        <family val="2"/>
      </rPr>
      <t xml:space="preserve">Aktualisierung FCh, 12.02.2021, </t>
    </r>
    <r>
      <rPr>
        <sz val="10"/>
        <color rgb="FF7030A0"/>
        <rFont val="Arial"/>
        <family val="2"/>
      </rPr>
      <t>Überprüfung per 30.04.2021</t>
    </r>
  </si>
  <si>
    <t xml:space="preserve">- auf Kurs (aber: weitere Detaillierung Entflechtungsproblematik nicht enthalten) </t>
  </si>
  <si>
    <t>- T/G: Aufwendungen angepasst gem. Ergänzungen btr. Objekte N3-360 und N3-350 (+300h) und
Senkungsmulde Rheinfelden sowie weitere Aspekte (+400 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</si>
</sst>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7030A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43" fontId="0" fillId="0" borderId="0" xfId="1" applyFont="1"/>
    <xf numFmtId="0" fontId="0" fillId="0" borderId="12" xfId="0" applyBorder="1"/>
    <xf numFmtId="43" fontId="0" fillId="0" borderId="1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2" xfId="1" applyFont="1" applyBorder="1"/>
    <xf numFmtId="43" fontId="0" fillId="0" borderId="13" xfId="1" applyFont="1" applyBorder="1"/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quotePrefix="1" applyBorder="1"/>
    <xf numFmtId="0" fontId="0" fillId="0" borderId="25" xfId="0" quotePrefix="1" applyBorder="1"/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43" fontId="0" fillId="0" borderId="31" xfId="1" applyFont="1" applyBorder="1"/>
    <xf numFmtId="0" fontId="0" fillId="0" borderId="32" xfId="0" applyBorder="1"/>
    <xf numFmtId="43" fontId="0" fillId="0" borderId="8" xfId="1" applyFont="1" applyBorder="1"/>
    <xf numFmtId="43" fontId="0" fillId="0" borderId="1" xfId="1" applyFont="1" applyFill="1" applyBorder="1"/>
    <xf numFmtId="0" fontId="0" fillId="7" borderId="0" xfId="0" applyFill="1"/>
    <xf numFmtId="0" fontId="15" fillId="0" borderId="25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7" borderId="0" xfId="0" applyFont="1" applyFill="1"/>
    <xf numFmtId="0" fontId="0" fillId="0" borderId="11" xfId="0" applyBorder="1"/>
    <xf numFmtId="0" fontId="0" fillId="0" borderId="33" xfId="0" applyBorder="1"/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  <xf numFmtId="43" fontId="0" fillId="0" borderId="0" xfId="1" applyFont="1" applyFill="1" applyBorder="1"/>
    <xf numFmtId="43" fontId="11" fillId="0" borderId="1" xfId="1" applyFont="1" applyFill="1" applyBorder="1"/>
    <xf numFmtId="43" fontId="13" fillId="0" borderId="0" xfId="1" applyFont="1" applyFill="1" applyBorder="1"/>
    <xf numFmtId="0" fontId="15" fillId="0" borderId="22" xfId="0" applyFont="1" applyFill="1" applyBorder="1"/>
    <xf numFmtId="0" fontId="0" fillId="0" borderId="1" xfId="0" applyBorder="1" applyAlignment="1">
      <alignment wrapText="1"/>
    </xf>
    <xf numFmtId="0" fontId="15" fillId="0" borderId="2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2" fillId="0" borderId="3" xfId="0" applyFont="1" applyBorder="1" applyAlignment="1">
      <alignment horizontal="center"/>
    </xf>
    <xf numFmtId="43" fontId="16" fillId="0" borderId="3" xfId="1" applyFont="1" applyBorder="1"/>
    <xf numFmtId="43" fontId="16" fillId="0" borderId="1" xfId="1" applyFont="1" applyFill="1" applyBorder="1"/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2" fillId="0" borderId="3" xfId="0" applyFont="1" applyBorder="1"/>
    <xf numFmtId="0" fontId="11" fillId="0" borderId="5" xfId="0" applyFont="1" applyBorder="1"/>
    <xf numFmtId="0" fontId="13" fillId="0" borderId="5" xfId="0" applyFont="1" applyBorder="1"/>
    <xf numFmtId="0" fontId="0" fillId="0" borderId="5" xfId="0" applyFill="1" applyBorder="1"/>
    <xf numFmtId="0" fontId="13" fillId="0" borderId="5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164" fontId="2" fillId="0" borderId="3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3" xfId="1" applyNumberFormat="1" applyFont="1" applyFill="1" applyBorder="1"/>
    <xf numFmtId="0" fontId="16" fillId="0" borderId="0" xfId="0" applyFont="1"/>
    <xf numFmtId="0" fontId="2" fillId="0" borderId="8" xfId="0" applyFont="1" applyBorder="1" applyAlignment="1"/>
    <xf numFmtId="0" fontId="2" fillId="0" borderId="3" xfId="0" applyFont="1" applyBorder="1" applyAlignment="1"/>
    <xf numFmtId="0" fontId="0" fillId="0" borderId="0" xfId="0" applyFont="1"/>
    <xf numFmtId="164" fontId="2" fillId="13" borderId="1" xfId="1" applyNumberFormat="1" applyFont="1" applyFill="1" applyBorder="1"/>
    <xf numFmtId="0" fontId="16" fillId="0" borderId="24" xfId="0" quotePrefix="1" applyFont="1" applyBorder="1"/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0" fillId="0" borderId="25" xfId="0" quotePrefix="1" applyFont="1" applyBorder="1" applyAlignment="1">
      <alignment wrapText="1"/>
    </xf>
    <xf numFmtId="0" fontId="20" fillId="0" borderId="25" xfId="0" quotePrefix="1" applyFont="1" applyFill="1" applyBorder="1"/>
    <xf numFmtId="43" fontId="20" fillId="0" borderId="1" xfId="1" applyFont="1" applyFill="1" applyBorder="1"/>
    <xf numFmtId="43" fontId="20" fillId="0" borderId="1" xfId="1" applyFont="1" applyBorder="1"/>
    <xf numFmtId="4" fontId="0" fillId="0" borderId="0" xfId="0" applyNumberFormat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16</xdr:row>
      <xdr:rowOff>133350</xdr:rowOff>
    </xdr:from>
    <xdr:to>
      <xdr:col>3</xdr:col>
      <xdr:colOff>352425</xdr:colOff>
      <xdr:row>19</xdr:row>
      <xdr:rowOff>104775</xdr:rowOff>
    </xdr:to>
    <xdr:sp macro="" textlink="">
      <xdr:nvSpPr>
        <xdr:cNvPr id="2" name="Textfeld 1"/>
        <xdr:cNvSpPr txBox="1"/>
      </xdr:nvSpPr>
      <xdr:spPr>
        <a:xfrm>
          <a:off x="1428750" y="2638425"/>
          <a:ext cx="1457325" cy="45720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Delta zu 12.02.2021:</a:t>
          </a:r>
        </a:p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+ 89 766.00.-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view="pageBreakPreview" zoomScale="115" zoomScaleNormal="84" zoomScaleSheetLayoutView="11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37" t="s">
        <v>121</v>
      </c>
      <c r="O2" s="238"/>
      <c r="P2" s="238"/>
      <c r="Q2" s="238"/>
      <c r="R2" s="238"/>
      <c r="S2" s="238"/>
      <c r="T2" s="239"/>
    </row>
    <row r="3" spans="1:20" ht="15.75" x14ac:dyDescent="0.25">
      <c r="B3" s="1" t="s">
        <v>73</v>
      </c>
    </row>
    <row r="4" spans="1:20" ht="15.75" x14ac:dyDescent="0.25">
      <c r="B4" s="1"/>
      <c r="E4" s="240" t="s">
        <v>192</v>
      </c>
      <c r="F4" s="241"/>
      <c r="G4" s="241"/>
      <c r="H4" s="241"/>
      <c r="I4" s="241"/>
      <c r="J4" s="241"/>
      <c r="K4" s="241"/>
      <c r="L4" s="241"/>
      <c r="M4" s="242"/>
      <c r="N4" s="240" t="s">
        <v>60</v>
      </c>
      <c r="O4" s="241"/>
      <c r="P4" s="241"/>
      <c r="Q4" s="241"/>
      <c r="R4" s="241"/>
      <c r="S4" s="241"/>
      <c r="T4" s="242"/>
    </row>
    <row r="5" spans="1:20" x14ac:dyDescent="0.2">
      <c r="H5" s="134"/>
    </row>
    <row r="6" spans="1:20" x14ac:dyDescent="0.2">
      <c r="A6" s="176" t="s">
        <v>61</v>
      </c>
      <c r="B6" s="20" t="s">
        <v>1</v>
      </c>
      <c r="C6" s="20" t="s">
        <v>2</v>
      </c>
      <c r="D6" s="10" t="s">
        <v>3</v>
      </c>
      <c r="E6" s="242" t="s">
        <v>8</v>
      </c>
      <c r="F6" s="243"/>
      <c r="G6" s="43" t="s">
        <v>4</v>
      </c>
      <c r="H6" s="18" t="s">
        <v>5</v>
      </c>
      <c r="I6" s="44" t="s">
        <v>6</v>
      </c>
      <c r="J6" s="19" t="s">
        <v>7</v>
      </c>
      <c r="K6" s="177" t="s">
        <v>51</v>
      </c>
      <c r="L6" s="10" t="s">
        <v>101</v>
      </c>
      <c r="M6" s="174" t="s">
        <v>100</v>
      </c>
      <c r="N6" s="244" t="s">
        <v>66</v>
      </c>
      <c r="O6" s="244"/>
      <c r="P6" s="245" t="s">
        <v>63</v>
      </c>
      <c r="Q6" s="245"/>
      <c r="R6" s="244" t="s">
        <v>51</v>
      </c>
      <c r="S6" s="244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6"/>
      <c r="L7" s="49"/>
      <c r="M7" s="123" t="s">
        <v>56</v>
      </c>
      <c r="N7" s="92" t="s">
        <v>64</v>
      </c>
      <c r="O7" s="108" t="s">
        <v>65</v>
      </c>
      <c r="P7" s="69" t="s">
        <v>64</v>
      </c>
      <c r="Q7" s="109" t="s">
        <v>65</v>
      </c>
      <c r="R7" s="69" t="s">
        <v>64</v>
      </c>
      <c r="S7" s="175" t="s">
        <v>65</v>
      </c>
      <c r="T7" s="116" t="s">
        <v>68</v>
      </c>
    </row>
    <row r="8" spans="1:20" ht="15" x14ac:dyDescent="0.25">
      <c r="A8" s="176">
        <v>1</v>
      </c>
      <c r="B8" s="232" t="s">
        <v>74</v>
      </c>
      <c r="C8" s="232"/>
      <c r="D8" s="232"/>
      <c r="E8" s="54"/>
      <c r="F8" s="55"/>
      <c r="G8" s="124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38">
        <f>SUM(E8:J8)</f>
        <v>420</v>
      </c>
      <c r="L8" s="49"/>
      <c r="M8" s="49" t="s">
        <v>50</v>
      </c>
      <c r="N8" s="96">
        <v>0</v>
      </c>
      <c r="O8" s="97"/>
      <c r="P8" s="113">
        <v>385</v>
      </c>
      <c r="Q8" s="112">
        <f>P8*80</f>
        <v>30800</v>
      </c>
      <c r="R8" s="112">
        <f>N8+P8</f>
        <v>385</v>
      </c>
      <c r="S8" s="112">
        <f>O8+Q8</f>
        <v>30800</v>
      </c>
      <c r="T8" s="100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4"/>
      <c r="L9" s="49" t="s">
        <v>90</v>
      </c>
      <c r="M9" s="136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4"/>
      <c r="L10" s="49"/>
      <c r="M10" s="49"/>
      <c r="N10" s="105"/>
      <c r="O10" s="85"/>
      <c r="P10" s="106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4"/>
      <c r="L11" s="137" t="s">
        <v>188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4"/>
      <c r="L12" s="49" t="s">
        <v>189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4"/>
      <c r="L13" s="49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4"/>
      <c r="L14" s="49"/>
      <c r="M14" s="136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33" t="s">
        <v>75</v>
      </c>
      <c r="C15" s="234"/>
      <c r="D15" s="235"/>
      <c r="E15" s="62"/>
      <c r="F15" s="63"/>
      <c r="G15" s="12"/>
      <c r="H15" s="40"/>
      <c r="I15" s="14"/>
      <c r="J15" s="47"/>
      <c r="K15" s="4"/>
      <c r="L15" s="49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176">
        <v>2.1</v>
      </c>
      <c r="B16" s="174"/>
      <c r="C16" s="222" t="s">
        <v>30</v>
      </c>
      <c r="D16" s="222"/>
      <c r="E16" s="54"/>
      <c r="F16" s="55"/>
      <c r="G16" s="125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38">
        <f>SUM(E16:J16)</f>
        <v>980</v>
      </c>
      <c r="L16" s="49"/>
      <c r="M16" s="24" t="s">
        <v>50</v>
      </c>
      <c r="N16" s="97">
        <v>0</v>
      </c>
      <c r="O16" s="98"/>
      <c r="P16" s="97">
        <v>302</v>
      </c>
      <c r="Q16" s="113">
        <f>P16*80</f>
        <v>24160</v>
      </c>
      <c r="R16" s="98">
        <f>N16+P16</f>
        <v>302</v>
      </c>
      <c r="S16" s="112">
        <f>O16+Q16</f>
        <v>24160</v>
      </c>
      <c r="T16" s="97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76"/>
      <c r="L17" s="49"/>
      <c r="M17" s="132"/>
      <c r="N17" s="49"/>
      <c r="O17" s="25"/>
      <c r="P17" s="100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4"/>
      <c r="L18" s="49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4"/>
      <c r="L19" s="49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4"/>
      <c r="L20" s="49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4"/>
      <c r="L21" s="49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4"/>
      <c r="L22" s="131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4"/>
      <c r="L23" s="49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4"/>
      <c r="L24" s="49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6">
        <v>0</v>
      </c>
      <c r="H25" s="40">
        <v>0</v>
      </c>
      <c r="I25" s="62"/>
      <c r="J25" s="63"/>
      <c r="K25" s="4"/>
      <c r="L25" s="49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4"/>
      <c r="L26" s="49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4"/>
      <c r="L27" s="49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4"/>
      <c r="L28" s="49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4"/>
      <c r="L29" s="49" t="s">
        <v>131</v>
      </c>
      <c r="M29" s="135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4"/>
      <c r="L30" s="49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4"/>
      <c r="L31" s="49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4"/>
      <c r="L32" s="49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4"/>
      <c r="L33" s="49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4"/>
      <c r="L34" s="49" t="s">
        <v>130</v>
      </c>
      <c r="M34" s="135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176">
        <v>2.2000000000000002</v>
      </c>
      <c r="B35" s="8"/>
      <c r="C35" s="222" t="s">
        <v>31</v>
      </c>
      <c r="D35" s="222"/>
      <c r="E35" s="54"/>
      <c r="F35" s="55"/>
      <c r="G35" s="144">
        <f>SUM(G36:G43)</f>
        <v>260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38">
        <f>SUM(E35:J35)</f>
        <v>260</v>
      </c>
      <c r="L35" s="49"/>
      <c r="M35" s="136" t="s">
        <v>48</v>
      </c>
      <c r="N35" s="103">
        <v>0</v>
      </c>
      <c r="O35" s="97"/>
      <c r="P35" s="104">
        <v>60</v>
      </c>
      <c r="Q35" s="113">
        <f>P35*80</f>
        <v>4800</v>
      </c>
      <c r="R35" s="97">
        <f>N35+P35</f>
        <v>60</v>
      </c>
      <c r="S35" s="112">
        <f>O35+Q35</f>
        <v>4800</v>
      </c>
      <c r="T35" s="102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4"/>
      <c r="L36" s="49" t="s">
        <v>135</v>
      </c>
      <c r="M36" s="136" t="s">
        <v>99</v>
      </c>
      <c r="N36" s="99"/>
      <c r="O36" s="100"/>
      <c r="P36" s="101"/>
      <c r="Q36" s="127"/>
      <c r="R36" s="101"/>
      <c r="S36" s="128"/>
      <c r="T36" s="100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4"/>
      <c r="L37" s="49"/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76"/>
      <c r="L38" s="49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2">
        <v>200</v>
      </c>
      <c r="H39" s="59"/>
      <c r="I39" s="62"/>
      <c r="J39" s="63"/>
      <c r="K39" s="76"/>
      <c r="L39" s="138"/>
      <c r="M39" s="137" t="s">
        <v>4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76"/>
      <c r="L40" s="49"/>
      <c r="M40" s="136" t="s">
        <v>99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76"/>
      <c r="L41" s="49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4"/>
      <c r="L42" s="49"/>
      <c r="M42" s="136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4"/>
      <c r="L43" s="49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176">
        <v>2.2999999999999998</v>
      </c>
      <c r="B44" s="8"/>
      <c r="C44" s="222" t="s">
        <v>27</v>
      </c>
      <c r="D44" s="222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77">
        <f>SUM(E44:J44)</f>
        <v>650</v>
      </c>
      <c r="L44" s="49"/>
      <c r="M44" s="49" t="s">
        <v>52</v>
      </c>
      <c r="N44" s="99"/>
      <c r="O44" s="100"/>
      <c r="P44" s="101"/>
      <c r="Q44" s="100"/>
      <c r="R44" s="101"/>
      <c r="S44" s="100"/>
      <c r="T44" s="100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57"/>
      <c r="L45" s="49" t="s">
        <v>136</v>
      </c>
      <c r="M45" s="136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5"/>
      <c r="L46" s="49"/>
      <c r="M46" s="137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5"/>
      <c r="L47" s="49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5"/>
      <c r="L48" s="49"/>
      <c r="M48" s="136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176">
        <v>2.4</v>
      </c>
      <c r="B49" s="8"/>
      <c r="C49" s="222" t="s">
        <v>32</v>
      </c>
      <c r="D49" s="222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77">
        <f>SUM(E49:J49)</f>
        <v>170</v>
      </c>
      <c r="L49" s="49"/>
      <c r="M49" s="49" t="s">
        <v>5</v>
      </c>
      <c r="N49" s="96">
        <v>0</v>
      </c>
      <c r="O49" s="97"/>
      <c r="P49" s="98">
        <v>0</v>
      </c>
      <c r="Q49" s="97"/>
      <c r="R49" s="97">
        <f>N49+P49</f>
        <v>0</v>
      </c>
      <c r="S49" s="112"/>
      <c r="T49" s="97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5"/>
      <c r="L50" s="139" t="s">
        <v>128</v>
      </c>
      <c r="M50" s="137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5"/>
      <c r="L51" s="139" t="s">
        <v>128</v>
      </c>
      <c r="M51" s="137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5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5"/>
      <c r="L53" s="137" t="s">
        <v>125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176">
        <v>2.5</v>
      </c>
      <c r="B54" s="8"/>
      <c r="C54" s="222" t="s">
        <v>33</v>
      </c>
      <c r="D54" s="222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77">
        <f>SUM(E54:J54)</f>
        <v>680</v>
      </c>
      <c r="L54" s="49"/>
      <c r="M54" s="49" t="s">
        <v>127</v>
      </c>
      <c r="N54" s="96">
        <v>0</v>
      </c>
      <c r="O54" s="97"/>
      <c r="P54" s="98">
        <v>0</v>
      </c>
      <c r="Q54" s="97"/>
      <c r="R54" s="97">
        <f>N54+P54</f>
        <v>0</v>
      </c>
      <c r="S54" s="112"/>
      <c r="T54" s="97"/>
    </row>
    <row r="55" spans="1:20" x14ac:dyDescent="0.2">
      <c r="A55" s="90"/>
      <c r="B55" s="24"/>
      <c r="C55" s="80"/>
      <c r="D55" s="129" t="s">
        <v>57</v>
      </c>
      <c r="E55" s="58"/>
      <c r="F55" s="59"/>
      <c r="G55" s="60"/>
      <c r="H55" s="77">
        <v>200</v>
      </c>
      <c r="I55" s="74"/>
      <c r="J55" s="75"/>
      <c r="K55" s="57"/>
      <c r="L55" s="137" t="s">
        <v>137</v>
      </c>
      <c r="M55" s="131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5"/>
      <c r="L56" s="49" t="s">
        <v>141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5"/>
      <c r="L57" s="137" t="s">
        <v>142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5"/>
      <c r="L58" s="49" t="s">
        <v>163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5"/>
      <c r="L59" s="49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5"/>
      <c r="L60" s="131"/>
      <c r="M60" s="131"/>
      <c r="N60" s="24"/>
      <c r="O60" s="49"/>
      <c r="P60" s="49"/>
      <c r="Q60" s="49"/>
      <c r="R60" s="25"/>
      <c r="S60" s="42"/>
      <c r="T60" s="49"/>
    </row>
    <row r="61" spans="1:20" x14ac:dyDescent="0.2">
      <c r="A61" s="176">
        <v>2.6</v>
      </c>
      <c r="B61" s="8"/>
      <c r="C61" s="236" t="s">
        <v>38</v>
      </c>
      <c r="D61" s="236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77">
        <f>SUM(E61:J61)</f>
        <v>1750</v>
      </c>
      <c r="L61" s="49" t="s">
        <v>157</v>
      </c>
      <c r="M61" s="49" t="s">
        <v>147</v>
      </c>
      <c r="N61" s="96">
        <v>272</v>
      </c>
      <c r="O61" s="112">
        <f t="shared" ref="O61" si="4">N61*100.1</f>
        <v>27227.199999999997</v>
      </c>
      <c r="P61" s="112">
        <f>SUM(P62:P71)</f>
        <v>1040</v>
      </c>
      <c r="Q61" s="113">
        <f>P61*80</f>
        <v>83200</v>
      </c>
      <c r="R61" s="97">
        <f>N61+P61</f>
        <v>1312</v>
      </c>
      <c r="S61" s="112">
        <f>O61+Q61</f>
        <v>110427.2</v>
      </c>
      <c r="T61" s="111" t="s">
        <v>69</v>
      </c>
    </row>
    <row r="62" spans="1:20" x14ac:dyDescent="0.2">
      <c r="A62" s="90"/>
      <c r="B62" s="24"/>
      <c r="C62" s="80"/>
      <c r="D62" s="129" t="s">
        <v>57</v>
      </c>
      <c r="E62" s="58"/>
      <c r="F62" s="59"/>
      <c r="G62" s="140">
        <v>380</v>
      </c>
      <c r="H62" s="61"/>
      <c r="I62" s="60"/>
      <c r="J62" s="75"/>
      <c r="K62" s="57"/>
      <c r="L62" s="49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9" t="s">
        <v>39</v>
      </c>
      <c r="E63" s="58"/>
      <c r="F63" s="59"/>
      <c r="G63" s="140">
        <v>290</v>
      </c>
      <c r="H63" s="61"/>
      <c r="I63" s="60"/>
      <c r="J63" s="75"/>
      <c r="K63" s="57"/>
      <c r="L63" s="49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9" t="s">
        <v>105</v>
      </c>
      <c r="E64" s="58"/>
      <c r="F64" s="59"/>
      <c r="G64" s="140">
        <v>10</v>
      </c>
      <c r="H64" s="61"/>
      <c r="I64" s="60"/>
      <c r="J64" s="75"/>
      <c r="K64" s="57"/>
      <c r="L64" s="49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9" t="s">
        <v>41</v>
      </c>
      <c r="E65" s="58"/>
      <c r="F65" s="59"/>
      <c r="G65" s="140">
        <v>100</v>
      </c>
      <c r="H65" s="61"/>
      <c r="I65" s="60"/>
      <c r="J65" s="75"/>
      <c r="K65" s="57"/>
      <c r="L65" s="49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9" t="s">
        <v>108</v>
      </c>
      <c r="E66" s="58"/>
      <c r="F66" s="59"/>
      <c r="G66" s="140">
        <v>100</v>
      </c>
      <c r="H66" s="61"/>
      <c r="I66" s="60"/>
      <c r="J66" s="143">
        <v>400</v>
      </c>
      <c r="K66" s="57"/>
      <c r="L66" s="49"/>
      <c r="M66" s="131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40">
        <v>70</v>
      </c>
      <c r="H67" s="61"/>
      <c r="I67" s="60"/>
      <c r="J67" s="48"/>
      <c r="K67" s="5"/>
      <c r="L67" s="49" t="s">
        <v>149</v>
      </c>
      <c r="M67" s="130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41">
        <v>120</v>
      </c>
      <c r="H68" s="61"/>
      <c r="I68" s="60"/>
      <c r="J68" s="48"/>
      <c r="K68" s="5"/>
      <c r="L68" s="49"/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41">
        <v>40</v>
      </c>
      <c r="H69" s="61"/>
      <c r="I69" s="60"/>
      <c r="J69" s="48"/>
      <c r="K69" s="5"/>
      <c r="L69" s="49"/>
      <c r="M69" s="130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41">
        <v>90</v>
      </c>
      <c r="H70" s="61"/>
      <c r="I70" s="60"/>
      <c r="J70" s="48"/>
      <c r="K70" s="5"/>
      <c r="L70" s="49"/>
      <c r="M70" s="130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5"/>
      <c r="L71" s="49" t="s">
        <v>158</v>
      </c>
      <c r="M71" s="130" t="s">
        <v>5</v>
      </c>
      <c r="N71" s="24"/>
      <c r="O71" s="49"/>
      <c r="P71" s="107">
        <v>100</v>
      </c>
      <c r="Q71" s="49"/>
      <c r="R71" s="25"/>
      <c r="S71" s="42"/>
      <c r="T71" s="49"/>
    </row>
    <row r="72" spans="1:20" x14ac:dyDescent="0.2">
      <c r="A72" s="176">
        <v>2.8</v>
      </c>
      <c r="B72" s="8"/>
      <c r="C72" s="222" t="s">
        <v>42</v>
      </c>
      <c r="D72" s="222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77">
        <f>SUM(E72:J72)</f>
        <v>160</v>
      </c>
      <c r="L72" s="49"/>
      <c r="M72" s="52" t="s">
        <v>5</v>
      </c>
      <c r="N72" s="96">
        <v>0</v>
      </c>
      <c r="O72" s="97"/>
      <c r="P72" s="98">
        <v>0</v>
      </c>
      <c r="Q72" s="97"/>
      <c r="R72" s="97">
        <f>N72+P72</f>
        <v>0</v>
      </c>
      <c r="S72" s="112"/>
      <c r="T72" s="97"/>
    </row>
    <row r="73" spans="1:20" x14ac:dyDescent="0.2">
      <c r="A73" s="90"/>
      <c r="B73" s="24"/>
      <c r="C73" s="73"/>
      <c r="D73" s="129" t="s">
        <v>57</v>
      </c>
      <c r="E73" s="58"/>
      <c r="F73" s="59"/>
      <c r="G73" s="60"/>
      <c r="H73" s="77">
        <v>80</v>
      </c>
      <c r="I73" s="74"/>
      <c r="J73" s="75"/>
      <c r="K73" s="57"/>
      <c r="L73" s="49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9" t="s">
        <v>34</v>
      </c>
      <c r="E74" s="58"/>
      <c r="F74" s="59"/>
      <c r="G74" s="60"/>
      <c r="H74" s="77">
        <v>60</v>
      </c>
      <c r="I74" s="74"/>
      <c r="J74" s="75"/>
      <c r="K74" s="57"/>
      <c r="L74" s="49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5"/>
      <c r="L75" s="49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5"/>
      <c r="L76" s="49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22" t="s">
        <v>43</v>
      </c>
      <c r="D77" s="222"/>
      <c r="E77" s="54"/>
      <c r="F77" s="55"/>
      <c r="G77" s="35">
        <f>SUM(G78:G81)</f>
        <v>810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77">
        <f>SUM(E77:J77)</f>
        <v>810</v>
      </c>
      <c r="L77" s="49"/>
      <c r="M77" s="49" t="s">
        <v>4</v>
      </c>
      <c r="N77" s="96">
        <v>0</v>
      </c>
      <c r="O77" s="97"/>
      <c r="P77" s="98">
        <v>310</v>
      </c>
      <c r="Q77" s="113">
        <f>P77*80</f>
        <v>24800</v>
      </c>
      <c r="R77" s="97">
        <f>N77+P77</f>
        <v>310</v>
      </c>
      <c r="S77" s="112">
        <f>O77+Q77</f>
        <v>24800</v>
      </c>
      <c r="T77" s="97"/>
    </row>
    <row r="78" spans="1:20" x14ac:dyDescent="0.2">
      <c r="A78" s="90"/>
      <c r="B78" s="24"/>
      <c r="C78" s="73"/>
      <c r="D78" s="129" t="s">
        <v>57</v>
      </c>
      <c r="E78" s="58"/>
      <c r="F78" s="59"/>
      <c r="G78" s="140">
        <v>320</v>
      </c>
      <c r="H78" s="61"/>
      <c r="I78" s="74"/>
      <c r="J78" s="75"/>
      <c r="K78" s="57"/>
      <c r="L78" s="49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40">
        <v>380</v>
      </c>
      <c r="H79" s="61"/>
      <c r="I79" s="74"/>
      <c r="J79" s="75"/>
      <c r="K79" s="57"/>
      <c r="L79" s="49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41">
        <v>110</v>
      </c>
      <c r="H80" s="61"/>
      <c r="I80" s="60"/>
      <c r="J80" s="61"/>
      <c r="K80" s="5"/>
      <c r="L80" s="49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41">
        <v>0</v>
      </c>
      <c r="H81" s="61"/>
      <c r="I81" s="60"/>
      <c r="J81" s="61"/>
      <c r="K81" s="5"/>
      <c r="L81" s="49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176">
        <v>2.9</v>
      </c>
      <c r="B82" s="8"/>
      <c r="C82" s="222" t="s">
        <v>44</v>
      </c>
      <c r="D82" s="222"/>
      <c r="E82" s="54"/>
      <c r="F82" s="55"/>
      <c r="G82" s="35">
        <f>SUM(G83:G86)</f>
        <v>500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77">
        <f>SUM(E82:J82)</f>
        <v>500</v>
      </c>
      <c r="L82" s="49"/>
      <c r="M82" s="49" t="s">
        <v>4</v>
      </c>
      <c r="N82" s="96">
        <v>0</v>
      </c>
      <c r="O82" s="97"/>
      <c r="P82" s="98">
        <v>160</v>
      </c>
      <c r="Q82" s="113">
        <f>P82*80</f>
        <v>12800</v>
      </c>
      <c r="R82" s="97">
        <f>N82+P82</f>
        <v>160</v>
      </c>
      <c r="S82" s="112">
        <f>O82+Q82</f>
        <v>12800</v>
      </c>
      <c r="T82" s="97"/>
    </row>
    <row r="83" spans="1:20" x14ac:dyDescent="0.2">
      <c r="A83" s="90"/>
      <c r="B83" s="24"/>
      <c r="C83" s="73"/>
      <c r="D83" s="129" t="s">
        <v>57</v>
      </c>
      <c r="E83" s="58"/>
      <c r="F83" s="59"/>
      <c r="G83" s="140">
        <v>210</v>
      </c>
      <c r="H83" s="61"/>
      <c r="I83" s="74"/>
      <c r="J83" s="75"/>
      <c r="K83" s="57"/>
      <c r="L83" s="49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40">
        <v>220</v>
      </c>
      <c r="H84" s="61"/>
      <c r="I84" s="74"/>
      <c r="J84" s="75"/>
      <c r="K84" s="57"/>
      <c r="L84" s="49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41">
        <v>70</v>
      </c>
      <c r="H85" s="61"/>
      <c r="I85" s="60"/>
      <c r="J85" s="61"/>
      <c r="K85" s="5"/>
      <c r="L85" s="49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41">
        <v>0</v>
      </c>
      <c r="H86" s="61"/>
      <c r="I86" s="60"/>
      <c r="J86" s="61"/>
      <c r="K86" s="5"/>
      <c r="L86" s="49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22" t="s">
        <v>45</v>
      </c>
      <c r="D87" s="222"/>
      <c r="E87" s="54"/>
      <c r="F87" s="55"/>
      <c r="G87" s="35">
        <f>SUM(G88:G91)</f>
        <v>0</v>
      </c>
      <c r="H87" s="18">
        <f>SUM(H88:H91)</f>
        <v>260</v>
      </c>
      <c r="I87" s="44">
        <f t="shared" ref="I87:J87" si="8">SUM(I90:I91)</f>
        <v>0</v>
      </c>
      <c r="J87" s="19">
        <f t="shared" si="8"/>
        <v>0</v>
      </c>
      <c r="K87" s="177">
        <f>SUM(E87:J87)</f>
        <v>260</v>
      </c>
      <c r="L87" s="49"/>
      <c r="M87" s="49" t="s">
        <v>5</v>
      </c>
      <c r="N87" s="96">
        <v>0</v>
      </c>
      <c r="O87" s="97"/>
      <c r="P87" s="98">
        <v>0</v>
      </c>
      <c r="Q87" s="97"/>
      <c r="R87" s="97">
        <f>N87+P87</f>
        <v>0</v>
      </c>
      <c r="S87" s="112"/>
      <c r="T87" s="97"/>
    </row>
    <row r="88" spans="1:20" x14ac:dyDescent="0.2">
      <c r="A88" s="90"/>
      <c r="B88" s="24"/>
      <c r="C88" s="73"/>
      <c r="D88" s="129" t="s">
        <v>57</v>
      </c>
      <c r="E88" s="58"/>
      <c r="F88" s="59"/>
      <c r="G88" s="60"/>
      <c r="H88" s="77">
        <v>180</v>
      </c>
      <c r="I88" s="74"/>
      <c r="J88" s="75"/>
      <c r="K88" s="57"/>
      <c r="L88" s="49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57"/>
      <c r="L89" s="49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5"/>
      <c r="L90" s="49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5"/>
      <c r="L91" s="131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176">
        <v>2.13</v>
      </c>
      <c r="B92" s="8"/>
      <c r="C92" s="222" t="s">
        <v>46</v>
      </c>
      <c r="D92" s="222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77">
        <f>SUM(E92:J92)</f>
        <v>60</v>
      </c>
      <c r="L92" s="133"/>
      <c r="M92" s="49" t="s">
        <v>124</v>
      </c>
      <c r="N92" s="96">
        <v>0</v>
      </c>
      <c r="O92" s="97"/>
      <c r="P92" s="98">
        <v>40</v>
      </c>
      <c r="Q92" s="113">
        <f>P92*80</f>
        <v>3200</v>
      </c>
      <c r="R92" s="97">
        <f>N92+P92</f>
        <v>40</v>
      </c>
      <c r="S92" s="112">
        <f>O92+Q92</f>
        <v>3200</v>
      </c>
      <c r="T92" s="97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40">
        <v>30</v>
      </c>
      <c r="H93" s="77">
        <v>30</v>
      </c>
      <c r="I93" s="60"/>
      <c r="J93" s="61"/>
      <c r="K93" s="5"/>
      <c r="L93" s="142" t="s">
        <v>152</v>
      </c>
      <c r="M93" s="228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5"/>
      <c r="L94" s="67"/>
      <c r="M94" s="229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5"/>
      <c r="L95" s="67"/>
      <c r="M95" s="229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5"/>
      <c r="L96" s="67"/>
      <c r="M96" s="229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5"/>
      <c r="L97" s="67"/>
      <c r="M97" s="229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5"/>
      <c r="L98" s="67"/>
      <c r="M98" s="229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5"/>
      <c r="L99" s="67"/>
      <c r="M99" s="229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5"/>
      <c r="L100" s="67"/>
      <c r="M100" s="229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5"/>
      <c r="L101" s="67"/>
      <c r="M101" s="229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5"/>
      <c r="L102" s="67"/>
      <c r="M102" s="230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31" t="s">
        <v>53</v>
      </c>
      <c r="D103" s="231"/>
      <c r="E103" s="56"/>
      <c r="F103" s="64"/>
      <c r="G103" s="36">
        <f>G8+G16+G35+G44+G49+G54+G61+G72+G77+G82+G87+G92</f>
        <v>3690</v>
      </c>
      <c r="H103" s="36">
        <f t="shared" ref="H103:K103" si="10">H8+H16+H35+H44+H49+H54+H61+H72+H77+H82+H87+H92</f>
        <v>2590</v>
      </c>
      <c r="I103" s="36">
        <f t="shared" si="10"/>
        <v>0</v>
      </c>
      <c r="J103" s="36">
        <f t="shared" si="10"/>
        <v>420</v>
      </c>
      <c r="K103" s="36">
        <f t="shared" si="10"/>
        <v>6700</v>
      </c>
      <c r="L103" s="36"/>
      <c r="M103" s="36"/>
      <c r="N103" s="114" t="e">
        <f>#REF!+N8+N16+N35+N44+N49+N54+N61+N72+N77+N82+N87+N92</f>
        <v>#REF!</v>
      </c>
      <c r="O103" s="114" t="e">
        <f>#REF!+O8+O16+O35+O44+O49+O54+O61+O72+O77+O82+O87+O92</f>
        <v>#REF!</v>
      </c>
      <c r="P103" s="114" t="e">
        <f>#REF!+P8+P16+P35+P44+P49+P54+P61+P72+P77+P82+P87+P92</f>
        <v>#REF!</v>
      </c>
      <c r="Q103" s="114" t="e">
        <f>#REF!+Q8+Q16+Q35+Q44+Q49+Q54+Q61+Q72+Q77+Q82+Q87+Q92</f>
        <v>#REF!</v>
      </c>
      <c r="R103" s="114" t="e">
        <f>#REF!+R8+R16+R35+R44+R49+R54+R61+R72+R77+R82+R87+R92</f>
        <v>#REF!</v>
      </c>
      <c r="S103" s="114" t="e">
        <f>#REF!+S8+S16+S35+S44+S49+S54+S61+S72+S77+S82+S87+S92</f>
        <v>#REF!</v>
      </c>
      <c r="T103" s="97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36"/>
      <c r="L104" s="50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6"/>
      <c r="D105" s="147"/>
      <c r="E105" s="145"/>
      <c r="F105" s="145"/>
      <c r="G105" s="145">
        <f>0.05*G103</f>
        <v>184.5</v>
      </c>
      <c r="H105" s="145">
        <f t="shared" ref="H105:J105" si="11">0.05*H103</f>
        <v>129.5</v>
      </c>
      <c r="I105" s="145">
        <f t="shared" si="11"/>
        <v>0</v>
      </c>
      <c r="J105" s="145">
        <f t="shared" si="11"/>
        <v>21</v>
      </c>
      <c r="K105" s="36">
        <f>SUM(G105:J105)</f>
        <v>335</v>
      </c>
      <c r="L105" s="50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4"/>
      <c r="L106" s="50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22" t="s">
        <v>153</v>
      </c>
      <c r="C107" s="222"/>
      <c r="D107" s="222"/>
      <c r="E107" s="37">
        <f>0.1*0.8*K103</f>
        <v>536.00000000000011</v>
      </c>
      <c r="F107" s="17">
        <f>0.1*0.2*K103</f>
        <v>134.00000000000003</v>
      </c>
      <c r="G107" s="70"/>
      <c r="H107" s="71"/>
      <c r="I107" s="70"/>
      <c r="J107" s="71"/>
      <c r="K107" s="38">
        <f>SUM(E107:F107)</f>
        <v>670.00000000000011</v>
      </c>
      <c r="L107" s="50"/>
      <c r="M107" s="49" t="s">
        <v>55</v>
      </c>
      <c r="N107" s="115">
        <v>323</v>
      </c>
      <c r="O107" s="120">
        <f>N107*100.1</f>
        <v>32332.3</v>
      </c>
      <c r="P107" s="120">
        <v>400</v>
      </c>
      <c r="Q107" s="120">
        <f>P107*99.5</f>
        <v>39800</v>
      </c>
      <c r="R107" s="120">
        <f>N107+P107</f>
        <v>723</v>
      </c>
      <c r="S107" s="120">
        <f>O107+Q107</f>
        <v>72132.3</v>
      </c>
      <c r="T107" s="110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4"/>
      <c r="L108" s="50"/>
      <c r="M108" s="24"/>
      <c r="N108" s="22"/>
      <c r="O108" s="22"/>
      <c r="P108" s="117"/>
      <c r="Q108" s="118"/>
      <c r="R108" s="117"/>
      <c r="S108" s="118"/>
      <c r="T108" s="53"/>
    </row>
    <row r="109" spans="2:20" x14ac:dyDescent="0.2">
      <c r="B109" s="222" t="s">
        <v>155</v>
      </c>
      <c r="C109" s="222"/>
      <c r="D109" s="222"/>
      <c r="E109" s="38">
        <f>E103+E107</f>
        <v>536.00000000000011</v>
      </c>
      <c r="F109" s="9">
        <f t="shared" ref="F109" si="12">F103+F107</f>
        <v>134.00000000000003</v>
      </c>
      <c r="G109" s="9">
        <f>G103+G105</f>
        <v>3874.5</v>
      </c>
      <c r="H109" s="9">
        <f t="shared" ref="H109:J109" si="13">H103+H105</f>
        <v>2719.5</v>
      </c>
      <c r="I109" s="9">
        <f t="shared" si="13"/>
        <v>0</v>
      </c>
      <c r="J109" s="9">
        <f t="shared" si="13"/>
        <v>441</v>
      </c>
      <c r="K109" s="38">
        <f>K103+K105+K107</f>
        <v>7705</v>
      </c>
      <c r="L109" s="51"/>
      <c r="M109" s="53"/>
      <c r="N109" s="119" t="e">
        <f>N103+N107</f>
        <v>#REF!</v>
      </c>
      <c r="O109" s="119" t="e">
        <f>O103+O107</f>
        <v>#REF!</v>
      </c>
      <c r="P109" s="119" t="e">
        <f t="shared" ref="P109:S109" si="14">P103+P107</f>
        <v>#REF!</v>
      </c>
      <c r="Q109" s="119" t="e">
        <f t="shared" si="14"/>
        <v>#REF!</v>
      </c>
      <c r="R109" s="119" t="e">
        <f t="shared" si="14"/>
        <v>#REF!</v>
      </c>
      <c r="S109" s="119" t="e">
        <f t="shared" si="14"/>
        <v>#REF!</v>
      </c>
      <c r="T109" s="97"/>
    </row>
    <row r="110" spans="2:20" x14ac:dyDescent="0.2">
      <c r="C110" s="5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27" t="s">
        <v>76</v>
      </c>
      <c r="C111" s="227"/>
      <c r="D111" s="227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20" t="s">
        <v>71</v>
      </c>
      <c r="Q111" s="221"/>
      <c r="R111" s="221"/>
      <c r="S111" s="221"/>
      <c r="T111" s="93"/>
    </row>
    <row r="112" spans="2:20" x14ac:dyDescent="0.2">
      <c r="C112" s="5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22" t="s">
        <v>156</v>
      </c>
      <c r="C113" s="222"/>
      <c r="D113" s="222"/>
      <c r="E113" s="9">
        <f>E111*E109</f>
        <v>53600.000000000015</v>
      </c>
      <c r="F113" s="9">
        <f t="shared" ref="F113:J113" si="15">F111*F109</f>
        <v>13400.000000000004</v>
      </c>
      <c r="G113" s="9">
        <f t="shared" si="15"/>
        <v>320808.59999999998</v>
      </c>
      <c r="H113" s="9">
        <f>H111*H109</f>
        <v>225174.6</v>
      </c>
      <c r="I113" s="9">
        <f t="shared" si="15"/>
        <v>0</v>
      </c>
      <c r="J113" s="9">
        <f t="shared" si="15"/>
        <v>36514.799999999996</v>
      </c>
      <c r="K113" s="9">
        <f>SUM(E113:J113)</f>
        <v>649498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2"/>
      <c r="Q114" s="65"/>
      <c r="R114" s="25"/>
      <c r="S114" s="25"/>
      <c r="T114" s="25"/>
    </row>
    <row r="115" spans="2:20" ht="12.75" customHeight="1" x14ac:dyDescent="0.2">
      <c r="B115" s="223" t="s">
        <v>160</v>
      </c>
      <c r="C115" s="224"/>
      <c r="D115" s="225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26" t="s">
        <v>168</v>
      </c>
      <c r="O115" s="25"/>
      <c r="P115" s="122"/>
      <c r="Q115" s="65"/>
      <c r="R115" s="25"/>
      <c r="S115" s="25"/>
      <c r="T115" s="25"/>
    </row>
    <row r="116" spans="2:20" x14ac:dyDescent="0.2">
      <c r="B116" s="223" t="s">
        <v>122</v>
      </c>
      <c r="C116" s="224"/>
      <c r="D116" s="225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26"/>
      <c r="O116" s="25"/>
      <c r="P116" s="76"/>
      <c r="Q116" s="76"/>
      <c r="R116" s="22"/>
      <c r="S116" s="22"/>
      <c r="T116" s="22"/>
    </row>
    <row r="117" spans="2:20" x14ac:dyDescent="0.2">
      <c r="B117" s="223" t="s">
        <v>123</v>
      </c>
      <c r="C117" s="224"/>
      <c r="D117" s="225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26"/>
      <c r="O117" s="25"/>
      <c r="P117" s="84"/>
      <c r="Q117" s="84"/>
      <c r="R117" s="22"/>
      <c r="S117" s="22"/>
      <c r="T117" s="22"/>
    </row>
    <row r="118" spans="2:20" x14ac:dyDescent="0.2">
      <c r="B118" s="217" t="s">
        <v>193</v>
      </c>
      <c r="C118" s="218"/>
      <c r="D118" s="219"/>
      <c r="E118" s="9">
        <f>E113+E115+E116+E117</f>
        <v>82177.560000000012</v>
      </c>
      <c r="F118" s="9">
        <f>F113+F115+F116+F117</f>
        <v>20544.390000000003</v>
      </c>
      <c r="G118" s="9">
        <f t="shared" ref="G118:J118" si="17">G113+G115+G116+G117</f>
        <v>719531.6</v>
      </c>
      <c r="H118" s="9">
        <f t="shared" si="17"/>
        <v>393506.6</v>
      </c>
      <c r="I118" s="9">
        <f t="shared" si="17"/>
        <v>147384</v>
      </c>
      <c r="J118" s="9">
        <f t="shared" si="17"/>
        <v>36514.799999999996</v>
      </c>
      <c r="K118" s="148">
        <f>SUM(K113:K117)</f>
        <v>1399658.95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N2:T2"/>
    <mergeCell ref="E4:M4"/>
    <mergeCell ref="N4:T4"/>
    <mergeCell ref="E6:F6"/>
    <mergeCell ref="N6:O6"/>
    <mergeCell ref="P6:Q6"/>
    <mergeCell ref="R6:S6"/>
    <mergeCell ref="C87:D87"/>
    <mergeCell ref="B8:D8"/>
    <mergeCell ref="B15:D15"/>
    <mergeCell ref="C16:D16"/>
    <mergeCell ref="C35:D35"/>
    <mergeCell ref="C44:D44"/>
    <mergeCell ref="C49:D49"/>
    <mergeCell ref="C54:D54"/>
    <mergeCell ref="C61:D61"/>
    <mergeCell ref="C72:D72"/>
    <mergeCell ref="C77:D77"/>
    <mergeCell ref="C82:D82"/>
    <mergeCell ref="C92:D92"/>
    <mergeCell ref="M93:M102"/>
    <mergeCell ref="C103:D103"/>
    <mergeCell ref="B107:D107"/>
    <mergeCell ref="B109:D109"/>
    <mergeCell ref="B118:D118"/>
    <mergeCell ref="P111:S111"/>
    <mergeCell ref="B113:D113"/>
    <mergeCell ref="B115:D115"/>
    <mergeCell ref="M115:M117"/>
    <mergeCell ref="B116:D116"/>
    <mergeCell ref="B117:D117"/>
    <mergeCell ref="B111:D111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0"/>
  <sheetViews>
    <sheetView view="pageBreakPreview" topLeftCell="A79" zoomScale="85" zoomScaleNormal="84" zoomScaleSheetLayoutView="85" workbookViewId="0">
      <selection activeCell="J124" sqref="J124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37" t="s">
        <v>121</v>
      </c>
      <c r="O2" s="238"/>
      <c r="P2" s="238"/>
      <c r="Q2" s="238"/>
      <c r="R2" s="238"/>
      <c r="S2" s="238"/>
      <c r="T2" s="239"/>
    </row>
    <row r="3" spans="1:20" x14ac:dyDescent="0.2">
      <c r="B3" s="214" t="s">
        <v>73</v>
      </c>
    </row>
    <row r="4" spans="1:20" x14ac:dyDescent="0.2">
      <c r="B4" s="214"/>
    </row>
    <row r="5" spans="1:20" x14ac:dyDescent="0.2">
      <c r="B5" s="211" t="s">
        <v>206</v>
      </c>
      <c r="E5" s="246" t="s">
        <v>207</v>
      </c>
      <c r="F5" s="247"/>
      <c r="G5" s="247"/>
      <c r="H5" s="247"/>
      <c r="I5" s="247"/>
      <c r="J5" s="247"/>
      <c r="K5" s="248"/>
      <c r="L5" s="212" t="s">
        <v>192</v>
      </c>
      <c r="M5" s="213"/>
      <c r="N5" s="240" t="s">
        <v>60</v>
      </c>
      <c r="O5" s="241"/>
      <c r="P5" s="241"/>
      <c r="Q5" s="241"/>
      <c r="R5" s="241"/>
      <c r="S5" s="241"/>
      <c r="T5" s="242"/>
    </row>
    <row r="6" spans="1:20" x14ac:dyDescent="0.2">
      <c r="H6" s="134"/>
    </row>
    <row r="7" spans="1:20" x14ac:dyDescent="0.2">
      <c r="A7" s="87" t="s">
        <v>61</v>
      </c>
      <c r="B7" s="20" t="s">
        <v>1</v>
      </c>
      <c r="C7" s="20" t="s">
        <v>2</v>
      </c>
      <c r="D7" s="10" t="s">
        <v>3</v>
      </c>
      <c r="E7" s="242" t="s">
        <v>8</v>
      </c>
      <c r="F7" s="243"/>
      <c r="G7" s="43" t="s">
        <v>4</v>
      </c>
      <c r="H7" s="18" t="s">
        <v>5</v>
      </c>
      <c r="I7" s="44" t="s">
        <v>6</v>
      </c>
      <c r="J7" s="19" t="s">
        <v>7</v>
      </c>
      <c r="K7" s="192" t="s">
        <v>51</v>
      </c>
      <c r="L7" s="197" t="s">
        <v>101</v>
      </c>
      <c r="M7" s="7" t="s">
        <v>100</v>
      </c>
      <c r="N7" s="244" t="s">
        <v>66</v>
      </c>
      <c r="O7" s="244"/>
      <c r="P7" s="245" t="s">
        <v>63</v>
      </c>
      <c r="Q7" s="245"/>
      <c r="R7" s="244" t="s">
        <v>51</v>
      </c>
      <c r="S7" s="244"/>
      <c r="T7" s="8" t="s">
        <v>67</v>
      </c>
    </row>
    <row r="8" spans="1:20" ht="12.75" customHeight="1" x14ac:dyDescent="0.2">
      <c r="A8" s="90"/>
      <c r="B8" s="21"/>
      <c r="C8" s="22"/>
      <c r="D8" s="23"/>
      <c r="E8" s="35" t="s">
        <v>4</v>
      </c>
      <c r="F8" s="18" t="s">
        <v>5</v>
      </c>
      <c r="G8" s="15"/>
      <c r="H8" s="45"/>
      <c r="I8" s="16"/>
      <c r="J8" s="46"/>
      <c r="K8" s="23"/>
      <c r="L8" s="27"/>
      <c r="M8" s="123" t="s">
        <v>56</v>
      </c>
      <c r="N8" s="92" t="s">
        <v>64</v>
      </c>
      <c r="O8" s="108" t="s">
        <v>65</v>
      </c>
      <c r="P8" s="69" t="s">
        <v>64</v>
      </c>
      <c r="Q8" s="109" t="s">
        <v>65</v>
      </c>
      <c r="R8" s="69" t="s">
        <v>64</v>
      </c>
      <c r="S8" s="91" t="s">
        <v>65</v>
      </c>
      <c r="T8" s="116" t="s">
        <v>68</v>
      </c>
    </row>
    <row r="9" spans="1:20" ht="15" x14ac:dyDescent="0.25">
      <c r="A9" s="87">
        <v>1</v>
      </c>
      <c r="B9" s="232" t="s">
        <v>74</v>
      </c>
      <c r="C9" s="232"/>
      <c r="D9" s="232"/>
      <c r="E9" s="54"/>
      <c r="F9" s="55"/>
      <c r="G9" s="124">
        <f>SUM(G10:G15)</f>
        <v>370</v>
      </c>
      <c r="H9" s="83">
        <f t="shared" ref="H9:J9" si="0">SUM(H10:H15)</f>
        <v>50</v>
      </c>
      <c r="I9" s="83">
        <f t="shared" si="0"/>
        <v>0</v>
      </c>
      <c r="J9" s="83">
        <f t="shared" si="0"/>
        <v>0</v>
      </c>
      <c r="K9" s="206">
        <f>SUM(E9:J9)</f>
        <v>420</v>
      </c>
      <c r="L9" s="27"/>
      <c r="M9" s="49" t="s">
        <v>50</v>
      </c>
      <c r="N9" s="96">
        <v>0</v>
      </c>
      <c r="O9" s="97"/>
      <c r="P9" s="113">
        <v>385</v>
      </c>
      <c r="Q9" s="112">
        <f>P9*80</f>
        <v>30800</v>
      </c>
      <c r="R9" s="112">
        <f>N9+P9</f>
        <v>385</v>
      </c>
      <c r="S9" s="112">
        <f>O9+Q9</f>
        <v>30800</v>
      </c>
      <c r="T9" s="100"/>
    </row>
    <row r="10" spans="1:20" x14ac:dyDescent="0.2">
      <c r="A10" s="90"/>
      <c r="B10" s="28" t="s">
        <v>9</v>
      </c>
      <c r="C10" s="25"/>
      <c r="D10" s="26" t="s">
        <v>10</v>
      </c>
      <c r="E10" s="62"/>
      <c r="F10" s="63"/>
      <c r="G10" s="12">
        <v>120</v>
      </c>
      <c r="H10" s="40">
        <v>50</v>
      </c>
      <c r="I10" s="14"/>
      <c r="J10" s="47"/>
      <c r="K10" s="86"/>
      <c r="L10" s="27" t="s">
        <v>90</v>
      </c>
      <c r="M10" s="136"/>
      <c r="N10" s="24"/>
      <c r="O10" s="49"/>
      <c r="P10" s="25"/>
      <c r="Q10" s="49"/>
      <c r="R10" s="25"/>
      <c r="S10" s="49"/>
      <c r="T10" s="49"/>
    </row>
    <row r="11" spans="1:20" x14ac:dyDescent="0.2">
      <c r="A11" s="90"/>
      <c r="B11" s="28" t="s">
        <v>11</v>
      </c>
      <c r="C11" s="25"/>
      <c r="D11" s="26" t="s">
        <v>12</v>
      </c>
      <c r="E11" s="62"/>
      <c r="F11" s="63"/>
      <c r="G11" s="12">
        <v>10</v>
      </c>
      <c r="H11" s="63"/>
      <c r="I11" s="62"/>
      <c r="J11" s="63"/>
      <c r="K11" s="86"/>
      <c r="L11" s="27"/>
      <c r="M11" s="49"/>
      <c r="N11" s="105"/>
      <c r="O11" s="85"/>
      <c r="P11" s="106"/>
      <c r="Q11" s="85"/>
      <c r="R11" s="85"/>
      <c r="S11" s="85"/>
      <c r="T11" s="85"/>
    </row>
    <row r="12" spans="1:20" x14ac:dyDescent="0.2">
      <c r="A12" s="90"/>
      <c r="B12" s="28" t="s">
        <v>13</v>
      </c>
      <c r="C12" s="25"/>
      <c r="D12" s="26" t="s">
        <v>14</v>
      </c>
      <c r="E12" s="62"/>
      <c r="F12" s="63"/>
      <c r="G12" s="12">
        <v>80</v>
      </c>
      <c r="H12" s="63"/>
      <c r="I12" s="62"/>
      <c r="J12" s="63"/>
      <c r="K12" s="86"/>
      <c r="L12" s="198" t="s">
        <v>188</v>
      </c>
      <c r="M12" s="24"/>
      <c r="N12" s="94"/>
      <c r="O12" s="25"/>
      <c r="P12" s="94"/>
      <c r="Q12" s="25"/>
      <c r="R12" s="94"/>
      <c r="S12" s="25"/>
      <c r="T12" s="94"/>
    </row>
    <row r="13" spans="1:20" x14ac:dyDescent="0.2">
      <c r="A13" s="90"/>
      <c r="B13" s="28" t="s">
        <v>15</v>
      </c>
      <c r="C13" s="25"/>
      <c r="D13" s="26" t="s">
        <v>16</v>
      </c>
      <c r="E13" s="62"/>
      <c r="F13" s="63"/>
      <c r="G13" s="12">
        <v>60</v>
      </c>
      <c r="H13" s="63"/>
      <c r="I13" s="62"/>
      <c r="J13" s="63"/>
      <c r="K13" s="86"/>
      <c r="L13" s="27" t="s">
        <v>189</v>
      </c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8" t="s">
        <v>17</v>
      </c>
      <c r="C14" s="25"/>
      <c r="D14" s="26" t="s">
        <v>18</v>
      </c>
      <c r="E14" s="62"/>
      <c r="F14" s="63"/>
      <c r="G14" s="12">
        <v>40</v>
      </c>
      <c r="H14" s="63"/>
      <c r="I14" s="62"/>
      <c r="J14" s="63"/>
      <c r="K14" s="86"/>
      <c r="L14" s="27"/>
      <c r="M14" s="24"/>
      <c r="N14" s="49"/>
      <c r="O14" s="25"/>
      <c r="P14" s="49"/>
      <c r="Q14" s="25"/>
      <c r="R14" s="49"/>
      <c r="S14" s="25"/>
      <c r="T14" s="49"/>
    </row>
    <row r="15" spans="1:20" x14ac:dyDescent="0.2">
      <c r="A15" s="90"/>
      <c r="B15" s="24"/>
      <c r="C15" s="25"/>
      <c r="D15" s="26" t="s">
        <v>59</v>
      </c>
      <c r="E15" s="62"/>
      <c r="F15" s="63"/>
      <c r="G15" s="12">
        <v>60</v>
      </c>
      <c r="H15" s="63"/>
      <c r="I15" s="14"/>
      <c r="J15" s="47"/>
      <c r="K15" s="86"/>
      <c r="L15" s="27"/>
      <c r="M15" s="136" t="s">
        <v>169</v>
      </c>
      <c r="N15" s="49"/>
      <c r="O15" s="25"/>
      <c r="P15" s="49"/>
      <c r="Q15" s="25"/>
      <c r="R15" s="49"/>
      <c r="S15" s="25"/>
      <c r="T15" s="49"/>
    </row>
    <row r="16" spans="1:20" ht="15" x14ac:dyDescent="0.25">
      <c r="A16" s="90"/>
      <c r="B16" s="233" t="s">
        <v>75</v>
      </c>
      <c r="C16" s="234"/>
      <c r="D16" s="235"/>
      <c r="E16" s="62"/>
      <c r="F16" s="63"/>
      <c r="G16" s="12"/>
      <c r="H16" s="40"/>
      <c r="I16" s="14"/>
      <c r="J16" s="47"/>
      <c r="K16" s="86"/>
      <c r="L16" s="27"/>
      <c r="M16" s="24"/>
      <c r="N16" s="49"/>
      <c r="O16" s="25"/>
      <c r="P16" s="49"/>
      <c r="Q16" s="25"/>
      <c r="R16" s="49"/>
      <c r="S16" s="25"/>
      <c r="T16" s="49"/>
    </row>
    <row r="17" spans="1:20" x14ac:dyDescent="0.2">
      <c r="A17" s="87">
        <v>2.1</v>
      </c>
      <c r="B17" s="7"/>
      <c r="C17" s="222" t="s">
        <v>30</v>
      </c>
      <c r="D17" s="222"/>
      <c r="E17" s="54"/>
      <c r="F17" s="55"/>
      <c r="G17" s="125">
        <f>SUM(G18:G35)</f>
        <v>520</v>
      </c>
      <c r="H17" s="18">
        <f>SUM(H18:H35)</f>
        <v>440</v>
      </c>
      <c r="I17" s="44">
        <f>SUM(I19:I35)</f>
        <v>0</v>
      </c>
      <c r="J17" s="19">
        <f>SUM(J19:J35)</f>
        <v>20</v>
      </c>
      <c r="K17" s="206">
        <f>SUM(E17:J17)</f>
        <v>980</v>
      </c>
      <c r="L17" s="27"/>
      <c r="M17" s="24" t="s">
        <v>50</v>
      </c>
      <c r="N17" s="97">
        <v>0</v>
      </c>
      <c r="O17" s="98"/>
      <c r="P17" s="97">
        <v>302</v>
      </c>
      <c r="Q17" s="113">
        <f>P17*80</f>
        <v>24160</v>
      </c>
      <c r="R17" s="98">
        <f>N17+P17</f>
        <v>302</v>
      </c>
      <c r="S17" s="112">
        <f>O17+Q17</f>
        <v>24160</v>
      </c>
      <c r="T17" s="97"/>
    </row>
    <row r="18" spans="1:20" x14ac:dyDescent="0.2">
      <c r="A18" s="90"/>
      <c r="B18" s="72"/>
      <c r="C18" s="73"/>
      <c r="D18" s="79" t="s">
        <v>57</v>
      </c>
      <c r="E18" s="58"/>
      <c r="F18" s="59"/>
      <c r="G18" s="12"/>
      <c r="H18" s="40"/>
      <c r="I18" s="74"/>
      <c r="J18" s="75"/>
      <c r="K18" s="207"/>
      <c r="L18" s="27"/>
      <c r="M18" s="132"/>
      <c r="N18" s="49"/>
      <c r="O18" s="25"/>
      <c r="P18" s="100"/>
      <c r="Q18" s="25"/>
      <c r="R18" s="49"/>
      <c r="S18" s="65"/>
      <c r="T18" s="49"/>
    </row>
    <row r="19" spans="1:20" x14ac:dyDescent="0.2">
      <c r="A19" s="90"/>
      <c r="B19" s="24"/>
      <c r="C19" s="29">
        <v>10.1</v>
      </c>
      <c r="D19" s="26" t="s">
        <v>77</v>
      </c>
      <c r="E19" s="62"/>
      <c r="F19" s="63"/>
      <c r="G19" s="12">
        <v>0</v>
      </c>
      <c r="H19" s="40">
        <v>0</v>
      </c>
      <c r="I19" s="62"/>
      <c r="J19" s="63"/>
      <c r="K19" s="86"/>
      <c r="L19" s="27" t="s">
        <v>86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10.199999999999999</v>
      </c>
      <c r="D20" s="26" t="s">
        <v>78</v>
      </c>
      <c r="E20" s="62"/>
      <c r="F20" s="63"/>
      <c r="G20" s="12">
        <v>0</v>
      </c>
      <c r="H20" s="40">
        <v>0</v>
      </c>
      <c r="I20" s="62"/>
      <c r="J20" s="63"/>
      <c r="K20" s="86"/>
      <c r="L20" s="27" t="s">
        <v>87</v>
      </c>
      <c r="M20" s="24"/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10.3</v>
      </c>
      <c r="D21" s="26" t="s">
        <v>19</v>
      </c>
      <c r="E21" s="62"/>
      <c r="F21" s="63"/>
      <c r="G21" s="12">
        <v>120</v>
      </c>
      <c r="H21" s="40">
        <v>80</v>
      </c>
      <c r="I21" s="62"/>
      <c r="J21" s="47">
        <v>20</v>
      </c>
      <c r="K21" s="86"/>
      <c r="L21" s="27"/>
      <c r="M21" s="24" t="s">
        <v>54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10.4</v>
      </c>
      <c r="D22" s="26" t="s">
        <v>20</v>
      </c>
      <c r="E22" s="62"/>
      <c r="F22" s="63"/>
      <c r="G22" s="12">
        <v>0</v>
      </c>
      <c r="H22" s="40">
        <v>0</v>
      </c>
      <c r="I22" s="62"/>
      <c r="J22" s="63"/>
      <c r="K22" s="86"/>
      <c r="L22" s="27" t="s">
        <v>129</v>
      </c>
      <c r="M22" s="24" t="s">
        <v>49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10.5</v>
      </c>
      <c r="D23" s="26" t="s">
        <v>21</v>
      </c>
      <c r="E23" s="62"/>
      <c r="F23" s="63"/>
      <c r="G23" s="12">
        <v>80</v>
      </c>
      <c r="H23" s="40">
        <v>30</v>
      </c>
      <c r="I23" s="62"/>
      <c r="J23" s="63"/>
      <c r="K23" s="86"/>
      <c r="L23" s="199"/>
      <c r="M23" s="24" t="s">
        <v>58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10.6</v>
      </c>
      <c r="D24" s="26" t="s">
        <v>22</v>
      </c>
      <c r="E24" s="62"/>
      <c r="F24" s="63"/>
      <c r="G24" s="12">
        <v>120</v>
      </c>
      <c r="H24" s="40">
        <v>180</v>
      </c>
      <c r="I24" s="62"/>
      <c r="J24" s="63"/>
      <c r="K24" s="86"/>
      <c r="L24" s="27"/>
      <c r="M24" s="24" t="s">
        <v>49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>
        <v>10.7</v>
      </c>
      <c r="D25" s="26" t="s">
        <v>23</v>
      </c>
      <c r="E25" s="62"/>
      <c r="F25" s="63"/>
      <c r="G25" s="63"/>
      <c r="H25" s="63"/>
      <c r="I25" s="62"/>
      <c r="J25" s="63"/>
      <c r="K25" s="86"/>
      <c r="L25" s="27"/>
      <c r="M25" s="24" t="s">
        <v>50</v>
      </c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79</v>
      </c>
      <c r="E26" s="62"/>
      <c r="F26" s="63"/>
      <c r="G26" s="126">
        <v>0</v>
      </c>
      <c r="H26" s="40">
        <v>0</v>
      </c>
      <c r="I26" s="62"/>
      <c r="J26" s="63"/>
      <c r="K26" s="86"/>
      <c r="L26" s="27" t="s">
        <v>87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80</v>
      </c>
      <c r="E27" s="62"/>
      <c r="F27" s="63"/>
      <c r="G27" s="12"/>
      <c r="H27" s="62"/>
      <c r="I27" s="62"/>
      <c r="J27" s="63"/>
      <c r="K27" s="86"/>
      <c r="L27" s="27" t="s">
        <v>88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81</v>
      </c>
      <c r="E28" s="62"/>
      <c r="F28" s="63"/>
      <c r="G28" s="12">
        <v>0</v>
      </c>
      <c r="H28" s="40">
        <v>0</v>
      </c>
      <c r="I28" s="62"/>
      <c r="J28" s="63"/>
      <c r="K28" s="86"/>
      <c r="L28" s="27" t="s">
        <v>134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82</v>
      </c>
      <c r="E29" s="62"/>
      <c r="F29" s="63"/>
      <c r="G29" s="12">
        <v>0</v>
      </c>
      <c r="H29" s="40">
        <v>0</v>
      </c>
      <c r="I29" s="62"/>
      <c r="J29" s="63"/>
      <c r="K29" s="86"/>
      <c r="L29" s="27" t="s">
        <v>89</v>
      </c>
      <c r="M29" s="24"/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83</v>
      </c>
      <c r="E30" s="62"/>
      <c r="F30" s="63"/>
      <c r="G30" s="12">
        <v>40</v>
      </c>
      <c r="H30" s="62"/>
      <c r="I30" s="62"/>
      <c r="J30" s="63"/>
      <c r="K30" s="86"/>
      <c r="L30" s="27" t="s">
        <v>131</v>
      </c>
      <c r="M30" s="135" t="s">
        <v>132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84</v>
      </c>
      <c r="E31" s="62"/>
      <c r="F31" s="63"/>
      <c r="G31" s="63"/>
      <c r="H31" s="40">
        <v>100</v>
      </c>
      <c r="I31" s="62"/>
      <c r="J31" s="63"/>
      <c r="K31" s="86"/>
      <c r="L31" s="27"/>
      <c r="M31" s="24" t="s">
        <v>5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/>
      <c r="D32" s="26" t="s">
        <v>85</v>
      </c>
      <c r="E32" s="62"/>
      <c r="F32" s="63"/>
      <c r="G32" s="12">
        <v>120</v>
      </c>
      <c r="H32" s="40">
        <v>50</v>
      </c>
      <c r="I32" s="62"/>
      <c r="J32" s="63"/>
      <c r="K32" s="86"/>
      <c r="L32" s="27" t="s">
        <v>91</v>
      </c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10.8</v>
      </c>
      <c r="D33" s="26" t="s">
        <v>24</v>
      </c>
      <c r="E33" s="62"/>
      <c r="F33" s="63"/>
      <c r="G33" s="12">
        <v>20</v>
      </c>
      <c r="H33" s="62"/>
      <c r="I33" s="62"/>
      <c r="J33" s="63"/>
      <c r="K33" s="86"/>
      <c r="L33" s="27"/>
      <c r="M33" s="24" t="s">
        <v>50</v>
      </c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10.9</v>
      </c>
      <c r="D34" s="26" t="s">
        <v>25</v>
      </c>
      <c r="E34" s="62"/>
      <c r="F34" s="63"/>
      <c r="G34" s="12">
        <v>0</v>
      </c>
      <c r="H34" s="40">
        <v>0</v>
      </c>
      <c r="I34" s="62"/>
      <c r="J34" s="63"/>
      <c r="K34" s="86"/>
      <c r="L34" s="27" t="s">
        <v>119</v>
      </c>
      <c r="M34" s="24"/>
      <c r="N34" s="49"/>
      <c r="O34" s="25"/>
      <c r="P34" s="49"/>
      <c r="Q34" s="25"/>
      <c r="R34" s="49"/>
      <c r="S34" s="65"/>
      <c r="T34" s="49"/>
    </row>
    <row r="35" spans="1:20" x14ac:dyDescent="0.2">
      <c r="A35" s="90"/>
      <c r="B35" s="24"/>
      <c r="C35" s="29">
        <v>10.1</v>
      </c>
      <c r="D35" s="26" t="s">
        <v>120</v>
      </c>
      <c r="E35" s="62"/>
      <c r="F35" s="63"/>
      <c r="G35" s="12">
        <v>20</v>
      </c>
      <c r="H35" s="62"/>
      <c r="I35" s="62"/>
      <c r="J35" s="63"/>
      <c r="K35" s="86"/>
      <c r="L35" s="27" t="s">
        <v>130</v>
      </c>
      <c r="M35" s="135" t="s">
        <v>133</v>
      </c>
      <c r="N35" s="49"/>
      <c r="O35" s="25"/>
      <c r="P35" s="49"/>
      <c r="Q35" s="25"/>
      <c r="R35" s="49"/>
      <c r="S35" s="65"/>
      <c r="T35" s="49"/>
    </row>
    <row r="36" spans="1:20" x14ac:dyDescent="0.2">
      <c r="A36" s="87">
        <v>2.2000000000000002</v>
      </c>
      <c r="B36" s="8"/>
      <c r="C36" s="222" t="s">
        <v>31</v>
      </c>
      <c r="D36" s="222"/>
      <c r="E36" s="54"/>
      <c r="F36" s="55"/>
      <c r="G36" s="144">
        <f>SUM(G37:G44)</f>
        <v>140</v>
      </c>
      <c r="H36" s="18">
        <f t="shared" ref="H36:J36" si="1">SUM(H43:H44)</f>
        <v>0</v>
      </c>
      <c r="I36" s="44">
        <f t="shared" si="1"/>
        <v>0</v>
      </c>
      <c r="J36" s="19">
        <f t="shared" si="1"/>
        <v>0</v>
      </c>
      <c r="K36" s="206">
        <f>SUM(E36:J36)</f>
        <v>140</v>
      </c>
      <c r="L36" s="27"/>
      <c r="M36" s="136" t="s">
        <v>48</v>
      </c>
      <c r="N36" s="103">
        <v>0</v>
      </c>
      <c r="O36" s="97"/>
      <c r="P36" s="104">
        <v>60</v>
      </c>
      <c r="Q36" s="113">
        <f>P36*80</f>
        <v>4800</v>
      </c>
      <c r="R36" s="97">
        <f>N36+P36</f>
        <v>60</v>
      </c>
      <c r="S36" s="112">
        <f>O36+Q36</f>
        <v>4800</v>
      </c>
      <c r="T36" s="102"/>
    </row>
    <row r="37" spans="1:20" x14ac:dyDescent="0.2">
      <c r="A37" s="90"/>
      <c r="B37" s="24"/>
      <c r="C37" s="29">
        <v>11.1</v>
      </c>
      <c r="D37" s="26" t="s">
        <v>26</v>
      </c>
      <c r="E37" s="62"/>
      <c r="F37" s="63"/>
      <c r="G37" s="12">
        <v>60</v>
      </c>
      <c r="H37" s="63"/>
      <c r="I37" s="62"/>
      <c r="J37" s="63"/>
      <c r="K37" s="86"/>
      <c r="L37" s="27" t="s">
        <v>135</v>
      </c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11.2</v>
      </c>
      <c r="D38" s="26" t="s">
        <v>92</v>
      </c>
      <c r="E38" s="62"/>
      <c r="F38" s="63"/>
      <c r="G38" s="12">
        <v>0</v>
      </c>
      <c r="H38" s="63"/>
      <c r="I38" s="62"/>
      <c r="J38" s="63"/>
      <c r="K38" s="86"/>
      <c r="L38" s="27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11.3</v>
      </c>
      <c r="D39" s="26" t="s">
        <v>93</v>
      </c>
      <c r="E39" s="58"/>
      <c r="F39" s="59"/>
      <c r="G39" s="12">
        <v>0</v>
      </c>
      <c r="H39" s="59"/>
      <c r="I39" s="62"/>
      <c r="J39" s="63"/>
      <c r="K39" s="207"/>
      <c r="L39" s="27"/>
      <c r="M39" s="136" t="s">
        <v>99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11.4</v>
      </c>
      <c r="D40" s="26" t="s">
        <v>94</v>
      </c>
      <c r="E40" s="58"/>
      <c r="F40" s="59"/>
      <c r="G40" s="183">
        <v>80</v>
      </c>
      <c r="H40" s="59"/>
      <c r="I40" s="62"/>
      <c r="J40" s="63"/>
      <c r="K40" s="207"/>
      <c r="L40" s="200"/>
      <c r="M40" s="137" t="s">
        <v>4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11.5</v>
      </c>
      <c r="D41" s="26" t="s">
        <v>95</v>
      </c>
      <c r="E41" s="58"/>
      <c r="F41" s="59"/>
      <c r="G41" s="12">
        <v>0</v>
      </c>
      <c r="H41" s="59"/>
      <c r="I41" s="62"/>
      <c r="J41" s="63"/>
      <c r="K41" s="207"/>
      <c r="L41" s="27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11.6</v>
      </c>
      <c r="D42" s="26" t="s">
        <v>96</v>
      </c>
      <c r="E42" s="58"/>
      <c r="F42" s="59"/>
      <c r="G42" s="12">
        <v>0</v>
      </c>
      <c r="H42" s="59"/>
      <c r="I42" s="62"/>
      <c r="J42" s="63"/>
      <c r="K42" s="207"/>
      <c r="L42" s="27"/>
      <c r="M42" s="136" t="s">
        <v>99</v>
      </c>
      <c r="N42" s="99"/>
      <c r="O42" s="100"/>
      <c r="P42" s="101"/>
      <c r="Q42" s="127"/>
      <c r="R42" s="101"/>
      <c r="S42" s="128"/>
      <c r="T42" s="100"/>
    </row>
    <row r="43" spans="1:20" x14ac:dyDescent="0.2">
      <c r="A43" s="90"/>
      <c r="B43" s="24"/>
      <c r="C43" s="29">
        <v>11.7</v>
      </c>
      <c r="D43" s="26" t="s">
        <v>97</v>
      </c>
      <c r="E43" s="62"/>
      <c r="F43" s="63"/>
      <c r="G43" s="12">
        <v>0</v>
      </c>
      <c r="H43" s="63"/>
      <c r="I43" s="62"/>
      <c r="J43" s="63"/>
      <c r="K43" s="86"/>
      <c r="L43" s="27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90"/>
      <c r="B44" s="24"/>
      <c r="C44" s="29">
        <v>11.8</v>
      </c>
      <c r="D44" s="26" t="s">
        <v>98</v>
      </c>
      <c r="E44" s="62"/>
      <c r="F44" s="63"/>
      <c r="G44" s="12">
        <v>0</v>
      </c>
      <c r="H44" s="63"/>
      <c r="I44" s="62"/>
      <c r="J44" s="63"/>
      <c r="K44" s="86"/>
      <c r="L44" s="27"/>
      <c r="M44" s="136" t="s">
        <v>99</v>
      </c>
      <c r="N44" s="24"/>
      <c r="O44" s="49"/>
      <c r="P44" s="25"/>
      <c r="Q44" s="49"/>
      <c r="R44" s="25"/>
      <c r="S44" s="49"/>
      <c r="T44" s="49"/>
    </row>
    <row r="45" spans="1:20" x14ac:dyDescent="0.2">
      <c r="A45" s="87">
        <v>2.2999999999999998</v>
      </c>
      <c r="B45" s="8"/>
      <c r="C45" s="222" t="s">
        <v>27</v>
      </c>
      <c r="D45" s="222"/>
      <c r="E45" s="54"/>
      <c r="F45" s="55"/>
      <c r="G45" s="35">
        <f>SUM(G46:G49)</f>
        <v>0</v>
      </c>
      <c r="H45" s="18">
        <f>SUM(H46:H49)</f>
        <v>650</v>
      </c>
      <c r="I45" s="44">
        <f>SUM(I47:I49)</f>
        <v>0</v>
      </c>
      <c r="J45" s="19">
        <f>SUM(J47:J49)</f>
        <v>0</v>
      </c>
      <c r="K45" s="192">
        <f>SUM(E45:J45)</f>
        <v>650</v>
      </c>
      <c r="L45" s="27"/>
      <c r="M45" s="49" t="s">
        <v>52</v>
      </c>
      <c r="N45" s="99"/>
      <c r="O45" s="100"/>
      <c r="P45" s="101"/>
      <c r="Q45" s="100"/>
      <c r="R45" s="101"/>
      <c r="S45" s="100"/>
      <c r="T45" s="100"/>
    </row>
    <row r="46" spans="1:20" x14ac:dyDescent="0.2">
      <c r="A46" s="90"/>
      <c r="B46" s="24"/>
      <c r="C46" s="73"/>
      <c r="D46" s="79" t="s">
        <v>57</v>
      </c>
      <c r="E46" s="58"/>
      <c r="F46" s="59"/>
      <c r="G46" s="60"/>
      <c r="H46" s="77">
        <v>200</v>
      </c>
      <c r="I46" s="74"/>
      <c r="J46" s="75"/>
      <c r="K46" s="208"/>
      <c r="L46" s="27" t="s">
        <v>136</v>
      </c>
      <c r="M46" s="136" t="s">
        <v>138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12.1</v>
      </c>
      <c r="D47" s="26" t="s">
        <v>27</v>
      </c>
      <c r="E47" s="60"/>
      <c r="F47" s="61"/>
      <c r="G47" s="60"/>
      <c r="H47" s="39">
        <v>250</v>
      </c>
      <c r="I47" s="13"/>
      <c r="J47" s="48"/>
      <c r="K47" s="209"/>
      <c r="L47" s="27"/>
      <c r="M47" s="137" t="s">
        <v>139</v>
      </c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12.2</v>
      </c>
      <c r="D48" s="26" t="s">
        <v>28</v>
      </c>
      <c r="E48" s="60"/>
      <c r="F48" s="61"/>
      <c r="G48" s="60"/>
      <c r="H48" s="39">
        <v>200</v>
      </c>
      <c r="I48" s="13"/>
      <c r="J48" s="48"/>
      <c r="K48" s="209"/>
      <c r="L48" s="27"/>
      <c r="M48" s="49"/>
      <c r="N48" s="24"/>
      <c r="O48" s="49"/>
      <c r="P48" s="25"/>
      <c r="Q48" s="49"/>
      <c r="R48" s="25"/>
      <c r="S48" s="49"/>
      <c r="T48" s="49"/>
    </row>
    <row r="49" spans="1:20" x14ac:dyDescent="0.2">
      <c r="A49" s="90"/>
      <c r="B49" s="24"/>
      <c r="C49" s="29">
        <v>12.3</v>
      </c>
      <c r="D49" s="26" t="s">
        <v>29</v>
      </c>
      <c r="E49" s="60"/>
      <c r="F49" s="61"/>
      <c r="G49" s="60"/>
      <c r="H49" s="61"/>
      <c r="I49" s="60"/>
      <c r="J49" s="61"/>
      <c r="K49" s="209"/>
      <c r="L49" s="27"/>
      <c r="M49" s="136" t="s">
        <v>140</v>
      </c>
      <c r="N49" s="24"/>
      <c r="O49" s="49"/>
      <c r="P49" s="25"/>
      <c r="Q49" s="49"/>
      <c r="R49" s="25"/>
      <c r="S49" s="49"/>
      <c r="T49" s="49"/>
    </row>
    <row r="50" spans="1:20" x14ac:dyDescent="0.2">
      <c r="A50" s="87">
        <v>2.4</v>
      </c>
      <c r="B50" s="8"/>
      <c r="C50" s="222" t="s">
        <v>32</v>
      </c>
      <c r="D50" s="222"/>
      <c r="E50" s="54"/>
      <c r="F50" s="55"/>
      <c r="G50" s="35">
        <f t="shared" ref="G50:J50" si="2">SUM(G51:G54)</f>
        <v>0</v>
      </c>
      <c r="H50" s="18">
        <f t="shared" si="2"/>
        <v>170</v>
      </c>
      <c r="I50" s="44">
        <f t="shared" si="2"/>
        <v>0</v>
      </c>
      <c r="J50" s="19">
        <f t="shared" si="2"/>
        <v>0</v>
      </c>
      <c r="K50" s="192">
        <f>SUM(E50:J50)</f>
        <v>170</v>
      </c>
      <c r="L50" s="27"/>
      <c r="M50" s="49" t="s">
        <v>5</v>
      </c>
      <c r="N50" s="96">
        <v>0</v>
      </c>
      <c r="O50" s="97"/>
      <c r="P50" s="98">
        <v>0</v>
      </c>
      <c r="Q50" s="97"/>
      <c r="R50" s="97">
        <f>N50+P50</f>
        <v>0</v>
      </c>
      <c r="S50" s="112"/>
      <c r="T50" s="97"/>
    </row>
    <row r="51" spans="1:20" x14ac:dyDescent="0.2">
      <c r="A51" s="90"/>
      <c r="B51" s="24"/>
      <c r="C51" s="29">
        <v>13.1</v>
      </c>
      <c r="D51" s="26" t="s">
        <v>102</v>
      </c>
      <c r="E51" s="60"/>
      <c r="F51" s="61"/>
      <c r="G51" s="60"/>
      <c r="H51" s="39">
        <v>80</v>
      </c>
      <c r="I51" s="13"/>
      <c r="J51" s="48"/>
      <c r="K51" s="209"/>
      <c r="L51" s="139" t="s">
        <v>128</v>
      </c>
      <c r="M51" s="137" t="s">
        <v>161</v>
      </c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13.2</v>
      </c>
      <c r="D52" s="26" t="s">
        <v>103</v>
      </c>
      <c r="E52" s="60"/>
      <c r="F52" s="61"/>
      <c r="G52" s="60"/>
      <c r="H52" s="39">
        <v>50</v>
      </c>
      <c r="I52" s="13"/>
      <c r="J52" s="48"/>
      <c r="K52" s="209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13.3</v>
      </c>
      <c r="D53" s="26" t="s">
        <v>126</v>
      </c>
      <c r="E53" s="60"/>
      <c r="F53" s="61"/>
      <c r="G53" s="60"/>
      <c r="H53" s="39">
        <v>20</v>
      </c>
      <c r="I53" s="13"/>
      <c r="J53" s="48"/>
      <c r="K53" s="209"/>
      <c r="L53" s="139" t="s">
        <v>128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90"/>
      <c r="B54" s="24"/>
      <c r="C54" s="29">
        <v>13.4</v>
      </c>
      <c r="D54" s="26" t="s">
        <v>104</v>
      </c>
      <c r="E54" s="60"/>
      <c r="F54" s="61"/>
      <c r="G54" s="60"/>
      <c r="H54" s="39">
        <v>20</v>
      </c>
      <c r="I54" s="13"/>
      <c r="J54" s="48"/>
      <c r="K54" s="209"/>
      <c r="L54" s="198" t="s">
        <v>125</v>
      </c>
      <c r="M54" s="137"/>
      <c r="N54" s="24"/>
      <c r="O54" s="49"/>
      <c r="P54" s="25"/>
      <c r="Q54" s="49"/>
      <c r="R54" s="25"/>
      <c r="S54" s="42"/>
      <c r="T54" s="49"/>
    </row>
    <row r="55" spans="1:20" x14ac:dyDescent="0.2">
      <c r="A55" s="87">
        <v>2.5</v>
      </c>
      <c r="B55" s="8"/>
      <c r="C55" s="222" t="s">
        <v>33</v>
      </c>
      <c r="D55" s="222"/>
      <c r="E55" s="54"/>
      <c r="F55" s="55"/>
      <c r="G55" s="78">
        <f>SUM(G56:G61)</f>
        <v>0</v>
      </c>
      <c r="H55" s="78">
        <f>SUM(H56:H61)</f>
        <v>680</v>
      </c>
      <c r="I55" s="78">
        <f>SUM(I56:I61)</f>
        <v>0</v>
      </c>
      <c r="J55" s="78">
        <f>SUM(J56:J61)</f>
        <v>0</v>
      </c>
      <c r="K55" s="192">
        <f>SUM(E55:J55)</f>
        <v>680</v>
      </c>
      <c r="L55" s="27"/>
      <c r="M55" s="49" t="s">
        <v>127</v>
      </c>
      <c r="N55" s="96">
        <v>0</v>
      </c>
      <c r="O55" s="97"/>
      <c r="P55" s="98">
        <v>0</v>
      </c>
      <c r="Q55" s="97"/>
      <c r="R55" s="97">
        <f>N55+P55</f>
        <v>0</v>
      </c>
      <c r="S55" s="112"/>
      <c r="T55" s="97"/>
    </row>
    <row r="56" spans="1:20" x14ac:dyDescent="0.2">
      <c r="A56" s="90"/>
      <c r="B56" s="24"/>
      <c r="C56" s="80"/>
      <c r="D56" s="129" t="s">
        <v>57</v>
      </c>
      <c r="E56" s="58"/>
      <c r="F56" s="59"/>
      <c r="G56" s="60"/>
      <c r="H56" s="77">
        <v>200</v>
      </c>
      <c r="I56" s="74"/>
      <c r="J56" s="75"/>
      <c r="K56" s="208"/>
      <c r="L56" s="198" t="s">
        <v>137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20.100000000000001</v>
      </c>
      <c r="D57" s="82" t="s">
        <v>34</v>
      </c>
      <c r="E57" s="60"/>
      <c r="F57" s="61"/>
      <c r="G57" s="60"/>
      <c r="H57" s="39">
        <v>150</v>
      </c>
      <c r="I57" s="60"/>
      <c r="J57" s="61"/>
      <c r="K57" s="209"/>
      <c r="L57" s="27" t="s">
        <v>141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20.2</v>
      </c>
      <c r="D58" s="82" t="s">
        <v>35</v>
      </c>
      <c r="E58" s="60"/>
      <c r="F58" s="61"/>
      <c r="G58" s="60"/>
      <c r="H58" s="39">
        <v>20</v>
      </c>
      <c r="I58" s="60"/>
      <c r="J58" s="61"/>
      <c r="K58" s="209"/>
      <c r="L58" s="198" t="s">
        <v>142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</v>
      </c>
      <c r="D59" s="82" t="s">
        <v>36</v>
      </c>
      <c r="E59" s="60"/>
      <c r="F59" s="61"/>
      <c r="G59" s="60"/>
      <c r="H59" s="39">
        <v>200</v>
      </c>
      <c r="I59" s="60"/>
      <c r="J59" s="61"/>
      <c r="K59" s="209"/>
      <c r="L59" s="27" t="s">
        <v>163</v>
      </c>
      <c r="M59" s="131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20.399999999999999</v>
      </c>
      <c r="D60" s="82" t="s">
        <v>37</v>
      </c>
      <c r="E60" s="60"/>
      <c r="F60" s="61"/>
      <c r="G60" s="60"/>
      <c r="H60" s="39">
        <v>60</v>
      </c>
      <c r="I60" s="60"/>
      <c r="J60" s="61"/>
      <c r="K60" s="209"/>
      <c r="L60" s="27"/>
      <c r="M60" s="49"/>
      <c r="N60" s="24"/>
      <c r="O60" s="49"/>
      <c r="P60" s="25"/>
      <c r="Q60" s="49"/>
      <c r="R60" s="25"/>
      <c r="S60" s="42"/>
      <c r="T60" s="49"/>
    </row>
    <row r="61" spans="1:20" x14ac:dyDescent="0.2">
      <c r="A61" s="90"/>
      <c r="B61" s="24"/>
      <c r="C61" s="81">
        <v>20.5</v>
      </c>
      <c r="D61" s="82" t="s">
        <v>106</v>
      </c>
      <c r="E61" s="60"/>
      <c r="F61" s="61"/>
      <c r="G61" s="60"/>
      <c r="H61" s="39">
        <v>50</v>
      </c>
      <c r="I61" s="60"/>
      <c r="J61" s="61"/>
      <c r="K61" s="209"/>
      <c r="L61" s="199"/>
      <c r="M61" s="131"/>
      <c r="N61" s="24"/>
      <c r="O61" s="49"/>
      <c r="P61" s="49"/>
      <c r="Q61" s="49"/>
      <c r="R61" s="25"/>
      <c r="S61" s="42"/>
      <c r="T61" s="49"/>
    </row>
    <row r="62" spans="1:20" x14ac:dyDescent="0.2">
      <c r="A62" s="87">
        <v>2.6</v>
      </c>
      <c r="B62" s="8"/>
      <c r="C62" s="236" t="s">
        <v>38</v>
      </c>
      <c r="D62" s="236"/>
      <c r="E62" s="54"/>
      <c r="F62" s="55"/>
      <c r="G62" s="78">
        <f>SUM(G63:G72)</f>
        <v>1200</v>
      </c>
      <c r="H62" s="78">
        <f t="shared" ref="H62:J62" si="3">SUM(H63:H72)</f>
        <v>150</v>
      </c>
      <c r="I62" s="78">
        <f t="shared" si="3"/>
        <v>0</v>
      </c>
      <c r="J62" s="78">
        <f t="shared" si="3"/>
        <v>400</v>
      </c>
      <c r="K62" s="192">
        <f>SUM(E62:J62)</f>
        <v>1750</v>
      </c>
      <c r="L62" s="27" t="s">
        <v>157</v>
      </c>
      <c r="M62" s="49" t="s">
        <v>147</v>
      </c>
      <c r="N62" s="96">
        <v>272</v>
      </c>
      <c r="O62" s="112">
        <f t="shared" ref="O62" si="4">N62*100.1</f>
        <v>27227.199999999997</v>
      </c>
      <c r="P62" s="112">
        <f>SUM(P63:P72)</f>
        <v>1040</v>
      </c>
      <c r="Q62" s="113">
        <f>P62*80</f>
        <v>83200</v>
      </c>
      <c r="R62" s="97">
        <f>N62+P62</f>
        <v>1312</v>
      </c>
      <c r="S62" s="112">
        <f>O62+Q62</f>
        <v>110427.2</v>
      </c>
      <c r="T62" s="111" t="s">
        <v>69</v>
      </c>
    </row>
    <row r="63" spans="1:20" x14ac:dyDescent="0.2">
      <c r="A63" s="90"/>
      <c r="B63" s="24"/>
      <c r="C63" s="80"/>
      <c r="D63" s="129" t="s">
        <v>57</v>
      </c>
      <c r="E63" s="58"/>
      <c r="F63" s="59"/>
      <c r="G63" s="140">
        <v>380</v>
      </c>
      <c r="H63" s="61"/>
      <c r="I63" s="60"/>
      <c r="J63" s="75"/>
      <c r="K63" s="208"/>
      <c r="L63" s="27" t="s">
        <v>166</v>
      </c>
      <c r="M63" s="49"/>
      <c r="N63" s="24"/>
      <c r="O63" s="49"/>
      <c r="P63" s="25">
        <v>600</v>
      </c>
      <c r="Q63" s="49"/>
      <c r="R63" s="25"/>
      <c r="S63" s="42"/>
      <c r="T63" s="49"/>
    </row>
    <row r="64" spans="1:20" x14ac:dyDescent="0.2">
      <c r="A64" s="90"/>
      <c r="B64" s="24"/>
      <c r="C64" s="29">
        <v>30.1</v>
      </c>
      <c r="D64" s="129" t="s">
        <v>39</v>
      </c>
      <c r="E64" s="58"/>
      <c r="F64" s="59"/>
      <c r="G64" s="140">
        <v>290</v>
      </c>
      <c r="H64" s="61"/>
      <c r="I64" s="60"/>
      <c r="J64" s="75"/>
      <c r="K64" s="208"/>
      <c r="L64" s="27" t="s">
        <v>167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30.2</v>
      </c>
      <c r="D65" s="129" t="s">
        <v>105</v>
      </c>
      <c r="E65" s="58"/>
      <c r="F65" s="59"/>
      <c r="G65" s="140">
        <v>10</v>
      </c>
      <c r="H65" s="61"/>
      <c r="I65" s="60"/>
      <c r="J65" s="75"/>
      <c r="K65" s="208"/>
      <c r="L65" s="27" t="s">
        <v>143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30.3</v>
      </c>
      <c r="D66" s="129" t="s">
        <v>41</v>
      </c>
      <c r="E66" s="58"/>
      <c r="F66" s="59"/>
      <c r="G66" s="140">
        <v>100</v>
      </c>
      <c r="H66" s="61"/>
      <c r="I66" s="60"/>
      <c r="J66" s="75"/>
      <c r="K66" s="208"/>
      <c r="L66" s="27" t="s">
        <v>144</v>
      </c>
      <c r="M66" s="49"/>
      <c r="N66" s="24"/>
      <c r="O66" s="49"/>
      <c r="P66" s="25"/>
      <c r="Q66" s="49"/>
      <c r="R66" s="25"/>
      <c r="S66" s="42"/>
      <c r="T66" s="49"/>
    </row>
    <row r="67" spans="1:20" x14ac:dyDescent="0.2">
      <c r="A67" s="90"/>
      <c r="B67" s="24"/>
      <c r="C67" s="29">
        <v>30.4</v>
      </c>
      <c r="D67" s="129" t="s">
        <v>108</v>
      </c>
      <c r="E67" s="58"/>
      <c r="F67" s="59"/>
      <c r="G67" s="140">
        <v>100</v>
      </c>
      <c r="H67" s="61"/>
      <c r="I67" s="60"/>
      <c r="J67" s="143">
        <v>400</v>
      </c>
      <c r="K67" s="208"/>
      <c r="L67" s="27"/>
      <c r="M67" s="131" t="s">
        <v>145</v>
      </c>
      <c r="N67" s="24"/>
      <c r="O67" s="49"/>
      <c r="P67" s="25"/>
      <c r="Q67" s="49"/>
      <c r="R67" s="25"/>
      <c r="S67" s="42"/>
      <c r="T67" s="49"/>
    </row>
    <row r="68" spans="1:20" ht="12.75" customHeight="1" x14ac:dyDescent="0.2">
      <c r="A68" s="90"/>
      <c r="B68" s="24"/>
      <c r="C68" s="29">
        <v>30.5</v>
      </c>
      <c r="D68" s="26" t="s">
        <v>40</v>
      </c>
      <c r="E68" s="60"/>
      <c r="F68" s="61"/>
      <c r="G68" s="140">
        <v>70</v>
      </c>
      <c r="H68" s="61"/>
      <c r="I68" s="60"/>
      <c r="J68" s="48"/>
      <c r="K68" s="209"/>
      <c r="L68" s="27" t="s">
        <v>149</v>
      </c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30.6</v>
      </c>
      <c r="D69" s="26" t="s">
        <v>35</v>
      </c>
      <c r="E69" s="60"/>
      <c r="F69" s="61"/>
      <c r="G69" s="141">
        <v>120</v>
      </c>
      <c r="H69" s="61"/>
      <c r="I69" s="60"/>
      <c r="J69" s="48"/>
      <c r="K69" s="209"/>
      <c r="L69" s="27"/>
      <c r="M69" s="130"/>
      <c r="N69" s="24"/>
      <c r="O69" s="49"/>
      <c r="P69" s="25">
        <v>120</v>
      </c>
      <c r="Q69" s="49"/>
      <c r="R69" s="25"/>
      <c r="S69" s="42"/>
      <c r="T69" s="49"/>
    </row>
    <row r="70" spans="1:20" x14ac:dyDescent="0.2">
      <c r="A70" s="90"/>
      <c r="B70" s="24"/>
      <c r="C70" s="29">
        <v>30.7</v>
      </c>
      <c r="D70" s="26" t="s">
        <v>106</v>
      </c>
      <c r="E70" s="60"/>
      <c r="F70" s="61"/>
      <c r="G70" s="141">
        <v>40</v>
      </c>
      <c r="H70" s="61"/>
      <c r="I70" s="60"/>
      <c r="J70" s="48"/>
      <c r="K70" s="209"/>
      <c r="L70" s="27"/>
      <c r="M70" s="130"/>
      <c r="N70" s="24"/>
      <c r="O70" s="49"/>
      <c r="P70" s="25">
        <v>100</v>
      </c>
      <c r="Q70" s="49"/>
      <c r="R70" s="25"/>
      <c r="S70" s="42"/>
      <c r="T70" s="49"/>
    </row>
    <row r="71" spans="1:20" x14ac:dyDescent="0.2">
      <c r="A71" s="90"/>
      <c r="B71" s="24"/>
      <c r="C71" s="29">
        <v>30.8</v>
      </c>
      <c r="D71" s="26" t="s">
        <v>107</v>
      </c>
      <c r="E71" s="60"/>
      <c r="F71" s="61"/>
      <c r="G71" s="141">
        <v>90</v>
      </c>
      <c r="H71" s="61"/>
      <c r="I71" s="60"/>
      <c r="J71" s="48"/>
      <c r="K71" s="209"/>
      <c r="L71" s="27"/>
      <c r="M71" s="130"/>
      <c r="N71" s="24"/>
      <c r="O71" s="49"/>
      <c r="P71" s="25"/>
      <c r="Q71" s="49"/>
      <c r="R71" s="25"/>
      <c r="S71" s="42"/>
      <c r="T71" s="49"/>
    </row>
    <row r="72" spans="1:20" x14ac:dyDescent="0.2">
      <c r="A72" s="90"/>
      <c r="B72" s="24"/>
      <c r="C72" s="29">
        <v>30.9</v>
      </c>
      <c r="D72" s="26" t="s">
        <v>146</v>
      </c>
      <c r="E72" s="60"/>
      <c r="F72" s="61"/>
      <c r="G72" s="61"/>
      <c r="H72" s="39">
        <v>150</v>
      </c>
      <c r="I72" s="60"/>
      <c r="J72" s="48"/>
      <c r="K72" s="209"/>
      <c r="L72" s="27" t="s">
        <v>158</v>
      </c>
      <c r="M72" s="130" t="s">
        <v>5</v>
      </c>
      <c r="N72" s="24"/>
      <c r="O72" s="49"/>
      <c r="P72" s="107">
        <v>100</v>
      </c>
      <c r="Q72" s="49"/>
      <c r="R72" s="25"/>
      <c r="S72" s="42"/>
      <c r="T72" s="49"/>
    </row>
    <row r="73" spans="1:20" x14ac:dyDescent="0.2">
      <c r="A73" s="87">
        <v>2.8</v>
      </c>
      <c r="B73" s="8"/>
      <c r="C73" s="222" t="s">
        <v>42</v>
      </c>
      <c r="D73" s="222"/>
      <c r="E73" s="54"/>
      <c r="F73" s="55"/>
      <c r="G73" s="35">
        <f>SUM(G74:G77)</f>
        <v>0</v>
      </c>
      <c r="H73" s="18">
        <f>SUM(H74:H77)</f>
        <v>160</v>
      </c>
      <c r="I73" s="44">
        <f t="shared" ref="I73:J73" si="5">SUM(I76:I77)</f>
        <v>0</v>
      </c>
      <c r="J73" s="19">
        <f t="shared" si="5"/>
        <v>0</v>
      </c>
      <c r="K73" s="192">
        <f>SUM(E73:J73)</f>
        <v>160</v>
      </c>
      <c r="L73" s="27"/>
      <c r="M73" s="52" t="s">
        <v>5</v>
      </c>
      <c r="N73" s="96">
        <v>0</v>
      </c>
      <c r="O73" s="97"/>
      <c r="P73" s="98">
        <v>0</v>
      </c>
      <c r="Q73" s="97"/>
      <c r="R73" s="97">
        <f>N73+P73</f>
        <v>0</v>
      </c>
      <c r="S73" s="112"/>
      <c r="T73" s="97"/>
    </row>
    <row r="74" spans="1:20" x14ac:dyDescent="0.2">
      <c r="A74" s="90"/>
      <c r="B74" s="24"/>
      <c r="C74" s="73"/>
      <c r="D74" s="129" t="s">
        <v>57</v>
      </c>
      <c r="E74" s="58"/>
      <c r="F74" s="59"/>
      <c r="G74" s="60"/>
      <c r="H74" s="77">
        <v>80</v>
      </c>
      <c r="I74" s="74"/>
      <c r="J74" s="75"/>
      <c r="K74" s="208"/>
      <c r="L74" s="27" t="s">
        <v>162</v>
      </c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40.1</v>
      </c>
      <c r="D75" s="129" t="s">
        <v>34</v>
      </c>
      <c r="E75" s="58"/>
      <c r="F75" s="59"/>
      <c r="G75" s="60"/>
      <c r="H75" s="77">
        <v>60</v>
      </c>
      <c r="I75" s="74"/>
      <c r="J75" s="75"/>
      <c r="K75" s="208"/>
      <c r="L75" s="27"/>
      <c r="M75" s="52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40.200000000000003</v>
      </c>
      <c r="D76" s="26" t="s">
        <v>40</v>
      </c>
      <c r="E76" s="60"/>
      <c r="F76" s="61"/>
      <c r="G76" s="60"/>
      <c r="H76" s="39"/>
      <c r="I76" s="60"/>
      <c r="J76" s="61"/>
      <c r="K76" s="209"/>
      <c r="L76" s="27" t="s">
        <v>149</v>
      </c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90"/>
      <c r="B77" s="24"/>
      <c r="C77" s="29">
        <v>40.299999999999997</v>
      </c>
      <c r="D77" s="26" t="s">
        <v>106</v>
      </c>
      <c r="E77" s="60"/>
      <c r="F77" s="61"/>
      <c r="G77" s="60"/>
      <c r="H77" s="39">
        <v>20</v>
      </c>
      <c r="I77" s="60"/>
      <c r="J77" s="61"/>
      <c r="K77" s="209"/>
      <c r="L77" s="27"/>
      <c r="M77" s="49"/>
      <c r="N77" s="24"/>
      <c r="O77" s="49"/>
      <c r="P77" s="25"/>
      <c r="Q77" s="49"/>
      <c r="R77" s="25"/>
      <c r="S77" s="42"/>
      <c r="T77" s="49"/>
    </row>
    <row r="78" spans="1:20" x14ac:dyDescent="0.2">
      <c r="A78" s="89" t="s">
        <v>62</v>
      </c>
      <c r="B78" s="8"/>
      <c r="C78" s="222" t="s">
        <v>43</v>
      </c>
      <c r="D78" s="222"/>
      <c r="E78" s="54"/>
      <c r="F78" s="55"/>
      <c r="G78" s="35">
        <f>SUM(G79:G82)</f>
        <v>660</v>
      </c>
      <c r="H78" s="18">
        <f>SUM(H79:H82)</f>
        <v>0</v>
      </c>
      <c r="I78" s="44">
        <f t="shared" ref="I78:J78" si="6">SUM(I81:I82)</f>
        <v>0</v>
      </c>
      <c r="J78" s="19">
        <f t="shared" si="6"/>
        <v>0</v>
      </c>
      <c r="K78" s="192">
        <f>SUM(E78:J78)</f>
        <v>660</v>
      </c>
      <c r="L78" s="27"/>
      <c r="M78" s="49" t="s">
        <v>4</v>
      </c>
      <c r="N78" s="96">
        <v>0</v>
      </c>
      <c r="O78" s="97"/>
      <c r="P78" s="98">
        <v>310</v>
      </c>
      <c r="Q78" s="113">
        <f>P78*80</f>
        <v>24800</v>
      </c>
      <c r="R78" s="97">
        <f>N78+P78</f>
        <v>310</v>
      </c>
      <c r="S78" s="112">
        <f>O78+Q78</f>
        <v>24800</v>
      </c>
      <c r="T78" s="97"/>
    </row>
    <row r="79" spans="1:20" x14ac:dyDescent="0.2">
      <c r="A79" s="90"/>
      <c r="B79" s="24"/>
      <c r="C79" s="73"/>
      <c r="D79" s="129" t="s">
        <v>57</v>
      </c>
      <c r="E79" s="58"/>
      <c r="F79" s="59"/>
      <c r="G79" s="140">
        <v>320</v>
      </c>
      <c r="H79" s="61"/>
      <c r="I79" s="74"/>
      <c r="J79" s="75"/>
      <c r="K79" s="208"/>
      <c r="L79" s="27" t="s">
        <v>164</v>
      </c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50.1</v>
      </c>
      <c r="D80" s="26" t="s">
        <v>34</v>
      </c>
      <c r="E80" s="58"/>
      <c r="F80" s="59"/>
      <c r="G80" s="182">
        <v>230</v>
      </c>
      <c r="H80" s="61"/>
      <c r="I80" s="74"/>
      <c r="J80" s="75"/>
      <c r="K80" s="208"/>
      <c r="L80" s="27"/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50.2</v>
      </c>
      <c r="D81" s="26" t="s">
        <v>40</v>
      </c>
      <c r="E81" s="60"/>
      <c r="F81" s="61"/>
      <c r="G81" s="141">
        <v>110</v>
      </c>
      <c r="H81" s="61"/>
      <c r="I81" s="60"/>
      <c r="J81" s="61"/>
      <c r="K81" s="209"/>
      <c r="L81" s="27" t="s">
        <v>149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90"/>
      <c r="B82" s="24"/>
      <c r="C82" s="25">
        <v>50.3</v>
      </c>
      <c r="D82" s="26" t="s">
        <v>106</v>
      </c>
      <c r="E82" s="60"/>
      <c r="F82" s="61"/>
      <c r="G82" s="141">
        <v>0</v>
      </c>
      <c r="H82" s="61"/>
      <c r="I82" s="60"/>
      <c r="J82" s="61"/>
      <c r="K82" s="209"/>
      <c r="L82" s="27" t="s">
        <v>148</v>
      </c>
      <c r="M82" s="49"/>
      <c r="N82" s="24"/>
      <c r="O82" s="49"/>
      <c r="P82" s="25"/>
      <c r="Q82" s="49"/>
      <c r="R82" s="25"/>
      <c r="S82" s="42"/>
      <c r="T82" s="49"/>
    </row>
    <row r="83" spans="1:20" x14ac:dyDescent="0.2">
      <c r="A83" s="87">
        <v>2.9</v>
      </c>
      <c r="B83" s="8"/>
      <c r="C83" s="222" t="s">
        <v>44</v>
      </c>
      <c r="D83" s="222"/>
      <c r="E83" s="54"/>
      <c r="F83" s="55"/>
      <c r="G83" s="35">
        <f>SUM(G84:G87)</f>
        <v>400</v>
      </c>
      <c r="H83" s="18">
        <f>SUM(H84:H87)</f>
        <v>0</v>
      </c>
      <c r="I83" s="44">
        <f t="shared" ref="I83:J83" si="7">SUM(I86:I87)</f>
        <v>0</v>
      </c>
      <c r="J83" s="19">
        <f t="shared" si="7"/>
        <v>0</v>
      </c>
      <c r="K83" s="192">
        <f>SUM(E83:J83)</f>
        <v>400</v>
      </c>
      <c r="L83" s="27"/>
      <c r="M83" s="49" t="s">
        <v>4</v>
      </c>
      <c r="N83" s="96">
        <v>0</v>
      </c>
      <c r="O83" s="97"/>
      <c r="P83" s="98">
        <v>160</v>
      </c>
      <c r="Q83" s="113">
        <f>P83*80</f>
        <v>12800</v>
      </c>
      <c r="R83" s="97">
        <f>N83+P83</f>
        <v>160</v>
      </c>
      <c r="S83" s="112">
        <f>O83+Q83</f>
        <v>12800</v>
      </c>
      <c r="T83" s="97"/>
    </row>
    <row r="84" spans="1:20" x14ac:dyDescent="0.2">
      <c r="A84" s="90"/>
      <c r="B84" s="24"/>
      <c r="C84" s="73"/>
      <c r="D84" s="129" t="s">
        <v>57</v>
      </c>
      <c r="E84" s="58"/>
      <c r="F84" s="59"/>
      <c r="G84" s="140">
        <v>210</v>
      </c>
      <c r="H84" s="61"/>
      <c r="I84" s="74"/>
      <c r="J84" s="75"/>
      <c r="K84" s="208"/>
      <c r="L84" s="27" t="s">
        <v>165</v>
      </c>
      <c r="M84" s="49"/>
      <c r="N84" s="24"/>
      <c r="O84" s="49"/>
      <c r="P84" s="25"/>
      <c r="Q84" s="24"/>
      <c r="R84" s="94"/>
      <c r="S84" s="86"/>
      <c r="T84" s="49"/>
    </row>
    <row r="85" spans="1:20" x14ac:dyDescent="0.2">
      <c r="A85" s="90"/>
      <c r="B85" s="24"/>
      <c r="C85" s="25">
        <v>60.1</v>
      </c>
      <c r="D85" s="26" t="s">
        <v>34</v>
      </c>
      <c r="E85" s="58"/>
      <c r="F85" s="59"/>
      <c r="G85" s="182">
        <v>120</v>
      </c>
      <c r="H85" s="61"/>
      <c r="I85" s="74"/>
      <c r="J85" s="75"/>
      <c r="K85" s="208"/>
      <c r="L85" s="27" t="s">
        <v>159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60.2</v>
      </c>
      <c r="D86" s="26" t="s">
        <v>40</v>
      </c>
      <c r="E86" s="60"/>
      <c r="F86" s="61"/>
      <c r="G86" s="141">
        <v>70</v>
      </c>
      <c r="H86" s="61"/>
      <c r="I86" s="60"/>
      <c r="J86" s="61"/>
      <c r="K86" s="209"/>
      <c r="L86" s="27" t="s">
        <v>149</v>
      </c>
      <c r="M86" s="49"/>
      <c r="N86" s="24"/>
      <c r="O86" s="49"/>
      <c r="P86" s="25"/>
      <c r="Q86" s="24"/>
      <c r="R86" s="49"/>
      <c r="S86" s="86"/>
      <c r="T86" s="49"/>
    </row>
    <row r="87" spans="1:20" x14ac:dyDescent="0.2">
      <c r="A87" s="90"/>
      <c r="B87" s="24"/>
      <c r="C87" s="25">
        <v>60.3</v>
      </c>
      <c r="D87" s="26" t="s">
        <v>106</v>
      </c>
      <c r="E87" s="60"/>
      <c r="F87" s="61"/>
      <c r="G87" s="141">
        <v>0</v>
      </c>
      <c r="H87" s="61"/>
      <c r="I87" s="60"/>
      <c r="J87" s="61"/>
      <c r="K87" s="209"/>
      <c r="L87" s="27" t="s">
        <v>148</v>
      </c>
      <c r="M87" s="49"/>
      <c r="N87" s="24"/>
      <c r="O87" s="49"/>
      <c r="P87" s="25"/>
      <c r="Q87" s="24"/>
      <c r="R87" s="53"/>
      <c r="S87" s="86"/>
      <c r="T87" s="49"/>
    </row>
    <row r="88" spans="1:20" x14ac:dyDescent="0.2">
      <c r="A88" s="88">
        <v>2.1</v>
      </c>
      <c r="B88" s="8"/>
      <c r="C88" s="222" t="s">
        <v>45</v>
      </c>
      <c r="D88" s="222"/>
      <c r="E88" s="54"/>
      <c r="F88" s="55"/>
      <c r="G88" s="35">
        <f>SUM(G89:G92)</f>
        <v>0</v>
      </c>
      <c r="H88" s="18">
        <f>SUM(H89:H92)</f>
        <v>130</v>
      </c>
      <c r="I88" s="44">
        <f t="shared" ref="I88:J88" si="8">SUM(I91:I92)</f>
        <v>0</v>
      </c>
      <c r="J88" s="19">
        <f t="shared" si="8"/>
        <v>0</v>
      </c>
      <c r="K88" s="192">
        <f>SUM(E88:J88)</f>
        <v>130</v>
      </c>
      <c r="L88" s="27"/>
      <c r="M88" s="49" t="s">
        <v>5</v>
      </c>
      <c r="N88" s="96">
        <v>0</v>
      </c>
      <c r="O88" s="97"/>
      <c r="P88" s="98">
        <v>0</v>
      </c>
      <c r="Q88" s="97"/>
      <c r="R88" s="97">
        <f>N88+P88</f>
        <v>0</v>
      </c>
      <c r="S88" s="112"/>
      <c r="T88" s="97"/>
    </row>
    <row r="89" spans="1:20" x14ac:dyDescent="0.2">
      <c r="A89" s="90"/>
      <c r="B89" s="24"/>
      <c r="C89" s="73"/>
      <c r="D89" s="129" t="s">
        <v>57</v>
      </c>
      <c r="E89" s="58"/>
      <c r="F89" s="59"/>
      <c r="G89" s="60"/>
      <c r="H89" s="181">
        <v>50</v>
      </c>
      <c r="I89" s="74"/>
      <c r="J89" s="75"/>
      <c r="K89" s="208"/>
      <c r="L89" s="27" t="s">
        <v>150</v>
      </c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70.099999999999994</v>
      </c>
      <c r="D90" s="26" t="s">
        <v>34</v>
      </c>
      <c r="E90" s="58"/>
      <c r="F90" s="59"/>
      <c r="G90" s="60"/>
      <c r="H90" s="77">
        <v>50</v>
      </c>
      <c r="I90" s="74"/>
      <c r="J90" s="75"/>
      <c r="K90" s="208"/>
      <c r="L90" s="27"/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70.2</v>
      </c>
      <c r="D91" s="26" t="s">
        <v>40</v>
      </c>
      <c r="E91" s="60"/>
      <c r="F91" s="61"/>
      <c r="G91" s="60"/>
      <c r="H91" s="39"/>
      <c r="I91" s="60"/>
      <c r="J91" s="61"/>
      <c r="K91" s="209"/>
      <c r="L91" s="27" t="s">
        <v>149</v>
      </c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90"/>
      <c r="B92" s="24"/>
      <c r="C92" s="29">
        <v>70.3</v>
      </c>
      <c r="D92" s="26" t="s">
        <v>109</v>
      </c>
      <c r="E92" s="60"/>
      <c r="F92" s="61"/>
      <c r="G92" s="60"/>
      <c r="H92" s="39">
        <v>30</v>
      </c>
      <c r="I92" s="60"/>
      <c r="J92" s="61"/>
      <c r="K92" s="209"/>
      <c r="L92" s="199"/>
      <c r="M92" s="49"/>
      <c r="N92" s="24"/>
      <c r="O92" s="49"/>
      <c r="P92" s="25"/>
      <c r="Q92" s="49"/>
      <c r="R92" s="25"/>
      <c r="S92" s="42"/>
      <c r="T92" s="49"/>
    </row>
    <row r="93" spans="1:20" x14ac:dyDescent="0.2">
      <c r="A93" s="87">
        <v>2.13</v>
      </c>
      <c r="B93" s="8"/>
      <c r="C93" s="222" t="s">
        <v>46</v>
      </c>
      <c r="D93" s="222"/>
      <c r="E93" s="54"/>
      <c r="F93" s="55"/>
      <c r="G93" s="78">
        <f t="shared" ref="G93:J93" si="9">SUM(G94:G103)</f>
        <v>30</v>
      </c>
      <c r="H93" s="18">
        <f t="shared" si="9"/>
        <v>30</v>
      </c>
      <c r="I93" s="44">
        <f t="shared" si="9"/>
        <v>0</v>
      </c>
      <c r="J93" s="19">
        <f t="shared" si="9"/>
        <v>0</v>
      </c>
      <c r="K93" s="192">
        <f>SUM(E93:J93)</f>
        <v>60</v>
      </c>
      <c r="L93" s="201"/>
      <c r="M93" s="49" t="s">
        <v>124</v>
      </c>
      <c r="N93" s="96">
        <v>0</v>
      </c>
      <c r="O93" s="97"/>
      <c r="P93" s="98">
        <v>40</v>
      </c>
      <c r="Q93" s="113">
        <f>P93*80</f>
        <v>3200</v>
      </c>
      <c r="R93" s="97">
        <f>N93+P93</f>
        <v>40</v>
      </c>
      <c r="S93" s="112">
        <f>O93+Q93</f>
        <v>3200</v>
      </c>
      <c r="T93" s="97"/>
    </row>
    <row r="94" spans="1:20" x14ac:dyDescent="0.2">
      <c r="B94" s="24"/>
      <c r="C94" s="30">
        <v>80.099999999999994</v>
      </c>
      <c r="D94" s="26" t="s">
        <v>110</v>
      </c>
      <c r="E94" s="60"/>
      <c r="F94" s="61"/>
      <c r="G94" s="140">
        <v>30</v>
      </c>
      <c r="H94" s="77">
        <v>30</v>
      </c>
      <c r="I94" s="60"/>
      <c r="J94" s="61"/>
      <c r="K94" s="209"/>
      <c r="L94" s="202" t="s">
        <v>152</v>
      </c>
      <c r="M94" s="228" t="s">
        <v>151</v>
      </c>
      <c r="N94" s="94"/>
      <c r="O94" s="25"/>
      <c r="P94" s="94"/>
      <c r="Q94" s="25"/>
      <c r="R94" s="94"/>
      <c r="S94" s="65"/>
      <c r="T94" s="94"/>
    </row>
    <row r="95" spans="1:20" x14ac:dyDescent="0.2">
      <c r="B95" s="24"/>
      <c r="C95" s="30">
        <v>80.2</v>
      </c>
      <c r="D95" s="26" t="s">
        <v>111</v>
      </c>
      <c r="E95" s="60"/>
      <c r="F95" s="61"/>
      <c r="G95" s="60"/>
      <c r="H95" s="61"/>
      <c r="I95" s="60"/>
      <c r="J95" s="61"/>
      <c r="K95" s="209"/>
      <c r="L95" s="203"/>
      <c r="M95" s="229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80.3</v>
      </c>
      <c r="D96" s="26" t="s">
        <v>112</v>
      </c>
      <c r="E96" s="60"/>
      <c r="F96" s="61"/>
      <c r="G96" s="60"/>
      <c r="H96" s="61"/>
      <c r="I96" s="60"/>
      <c r="J96" s="61"/>
      <c r="K96" s="209"/>
      <c r="L96" s="203"/>
      <c r="M96" s="229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80.400000000000006</v>
      </c>
      <c r="D97" s="26" t="s">
        <v>113</v>
      </c>
      <c r="E97" s="60"/>
      <c r="F97" s="61"/>
      <c r="G97" s="60"/>
      <c r="H97" s="61"/>
      <c r="I97" s="60"/>
      <c r="J97" s="61"/>
      <c r="K97" s="209"/>
      <c r="L97" s="203"/>
      <c r="M97" s="229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</v>
      </c>
      <c r="D98" s="26" t="s">
        <v>114</v>
      </c>
      <c r="E98" s="60"/>
      <c r="F98" s="61"/>
      <c r="G98" s="60"/>
      <c r="H98" s="61"/>
      <c r="I98" s="60"/>
      <c r="J98" s="61"/>
      <c r="K98" s="209"/>
      <c r="L98" s="203"/>
      <c r="M98" s="229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80.599999999999994</v>
      </c>
      <c r="D99" s="26" t="s">
        <v>115</v>
      </c>
      <c r="E99" s="60"/>
      <c r="F99" s="61"/>
      <c r="G99" s="60"/>
      <c r="H99" s="61"/>
      <c r="I99" s="60"/>
      <c r="J99" s="61"/>
      <c r="K99" s="209"/>
      <c r="L99" s="203"/>
      <c r="M99" s="229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80.7</v>
      </c>
      <c r="D100" s="26" t="s">
        <v>116</v>
      </c>
      <c r="E100" s="60"/>
      <c r="F100" s="61"/>
      <c r="G100" s="60"/>
      <c r="H100" s="61"/>
      <c r="I100" s="60"/>
      <c r="J100" s="61"/>
      <c r="K100" s="209"/>
      <c r="L100" s="203"/>
      <c r="M100" s="229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80.800000000000097</v>
      </c>
      <c r="D101" s="26" t="s">
        <v>117</v>
      </c>
      <c r="E101" s="60"/>
      <c r="F101" s="61"/>
      <c r="G101" s="60"/>
      <c r="H101" s="61"/>
      <c r="I101" s="60"/>
      <c r="J101" s="61"/>
      <c r="K101" s="209"/>
      <c r="L101" s="203"/>
      <c r="M101" s="229"/>
      <c r="N101" s="49"/>
      <c r="O101" s="25"/>
      <c r="P101" s="49"/>
      <c r="Q101" s="25"/>
      <c r="R101" s="49"/>
      <c r="S101" s="65"/>
      <c r="T101" s="49"/>
    </row>
    <row r="102" spans="2:20" x14ac:dyDescent="0.2">
      <c r="B102" s="24"/>
      <c r="C102" s="30">
        <v>80.900000000000105</v>
      </c>
      <c r="D102" s="26" t="s">
        <v>118</v>
      </c>
      <c r="E102" s="60"/>
      <c r="F102" s="61"/>
      <c r="G102" s="60"/>
      <c r="H102" s="61"/>
      <c r="I102" s="60"/>
      <c r="J102" s="61"/>
      <c r="K102" s="209"/>
      <c r="L102" s="203"/>
      <c r="M102" s="229"/>
      <c r="N102" s="49"/>
      <c r="O102" s="25"/>
      <c r="P102" s="49"/>
      <c r="Q102" s="25"/>
      <c r="R102" s="49"/>
      <c r="S102" s="65"/>
      <c r="T102" s="49"/>
    </row>
    <row r="103" spans="2:20" ht="13.5" x14ac:dyDescent="0.25">
      <c r="B103" s="24"/>
      <c r="C103" s="32">
        <v>80.099999999999994</v>
      </c>
      <c r="D103" s="31" t="s">
        <v>47</v>
      </c>
      <c r="E103" s="60"/>
      <c r="F103" s="61"/>
      <c r="G103" s="60"/>
      <c r="H103" s="61"/>
      <c r="I103" s="60"/>
      <c r="J103" s="61"/>
      <c r="K103" s="209"/>
      <c r="L103" s="203"/>
      <c r="M103" s="230"/>
      <c r="N103" s="49"/>
      <c r="O103" s="25"/>
      <c r="P103" s="49"/>
      <c r="Q103" s="25"/>
      <c r="R103" s="49"/>
      <c r="S103" s="65"/>
      <c r="T103" s="49"/>
    </row>
    <row r="104" spans="2:20" x14ac:dyDescent="0.2">
      <c r="B104" s="8"/>
      <c r="C104" s="231" t="s">
        <v>53</v>
      </c>
      <c r="D104" s="231"/>
      <c r="E104" s="56"/>
      <c r="F104" s="64"/>
      <c r="G104" s="36">
        <f>G9+G17+G36+G45+G50+G55+G62+G73+G78+G83+G88+G93</f>
        <v>3320</v>
      </c>
      <c r="H104" s="36">
        <f t="shared" ref="H104:K104" si="10">H9+H17+H36+H45+H50+H55+H62+H73+H78+H83+H88+H93</f>
        <v>2460</v>
      </c>
      <c r="I104" s="36">
        <f t="shared" si="10"/>
        <v>0</v>
      </c>
      <c r="J104" s="36">
        <f t="shared" si="10"/>
        <v>420</v>
      </c>
      <c r="K104" s="210">
        <f t="shared" si="10"/>
        <v>6200</v>
      </c>
      <c r="L104" s="36"/>
      <c r="M104" s="36"/>
      <c r="N104" s="114" t="e">
        <f>#REF!+N9+N17+N36+N45+N50+N55+N62+N73+N78+N83+N88+N93</f>
        <v>#REF!</v>
      </c>
      <c r="O104" s="114" t="e">
        <f>#REF!+O9+O17+O36+O45+O50+O55+O62+O73+O78+O83+O88+O93</f>
        <v>#REF!</v>
      </c>
      <c r="P104" s="114" t="e">
        <f>#REF!+P9+P17+P36+P45+P50+P55+P62+P73+P78+P83+P88+P93</f>
        <v>#REF!</v>
      </c>
      <c r="Q104" s="114" t="e">
        <f>#REF!+Q9+Q17+Q36+Q45+Q50+Q55+Q62+Q73+Q78+Q83+Q88+Q93</f>
        <v>#REF!</v>
      </c>
      <c r="R104" s="114" t="e">
        <f>#REF!+R9+R17+R36+R45+R50+R55+R62+R73+R78+R83+R88+R93</f>
        <v>#REF!</v>
      </c>
      <c r="S104" s="114" t="e">
        <f>#REF!+S9+S17+S36+S45+S50+S55+S62+S73+S78+S83+S88+S93</f>
        <v>#REF!</v>
      </c>
      <c r="T104" s="97"/>
    </row>
    <row r="105" spans="2:20" x14ac:dyDescent="0.2">
      <c r="B105" s="24"/>
      <c r="C105" s="33"/>
      <c r="D105" s="34"/>
      <c r="E105" s="11"/>
      <c r="F105" s="41"/>
      <c r="G105" s="11"/>
      <c r="H105" s="42"/>
      <c r="I105" s="4"/>
      <c r="J105" s="42"/>
      <c r="K105" s="210"/>
      <c r="L105" s="204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68" t="s">
        <v>154</v>
      </c>
      <c r="C106" s="146"/>
      <c r="D106" s="147"/>
      <c r="E106" s="145"/>
      <c r="F106" s="145"/>
      <c r="G106" s="145">
        <f>0.05*G104</f>
        <v>166</v>
      </c>
      <c r="H106" s="145">
        <f t="shared" ref="H106:J106" si="11">0.05*H104</f>
        <v>123</v>
      </c>
      <c r="I106" s="145">
        <f t="shared" si="11"/>
        <v>0</v>
      </c>
      <c r="J106" s="145">
        <f t="shared" si="11"/>
        <v>21</v>
      </c>
      <c r="K106" s="210">
        <f>SUM(G106:J106)</f>
        <v>310</v>
      </c>
      <c r="L106" s="204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4"/>
      <c r="C107" s="33"/>
      <c r="D107" s="34"/>
      <c r="E107" s="11"/>
      <c r="F107" s="41"/>
      <c r="G107" s="11"/>
      <c r="H107" s="42"/>
      <c r="I107" s="4"/>
      <c r="J107" s="42"/>
      <c r="K107" s="86"/>
      <c r="L107" s="204"/>
      <c r="M107" s="49"/>
      <c r="N107" s="24"/>
      <c r="O107" s="24"/>
      <c r="P107" s="94"/>
      <c r="Q107" s="25"/>
      <c r="R107" s="94"/>
      <c r="S107" s="25"/>
      <c r="T107" s="94"/>
    </row>
    <row r="108" spans="2:20" x14ac:dyDescent="0.2">
      <c r="B108" s="222" t="s">
        <v>153</v>
      </c>
      <c r="C108" s="222"/>
      <c r="D108" s="222"/>
      <c r="E108" s="37">
        <f>0.1*0.8*K104</f>
        <v>496.00000000000011</v>
      </c>
      <c r="F108" s="17">
        <f>0.1*0.2*K104</f>
        <v>124.00000000000003</v>
      </c>
      <c r="G108" s="70"/>
      <c r="H108" s="71"/>
      <c r="I108" s="70"/>
      <c r="J108" s="71"/>
      <c r="K108" s="206">
        <f>SUM(E108:F108)</f>
        <v>620.00000000000011</v>
      </c>
      <c r="L108" s="204"/>
      <c r="M108" s="49" t="s">
        <v>55</v>
      </c>
      <c r="N108" s="115">
        <v>323</v>
      </c>
      <c r="O108" s="120">
        <f>N108*100.1</f>
        <v>32332.3</v>
      </c>
      <c r="P108" s="120">
        <v>400</v>
      </c>
      <c r="Q108" s="120">
        <f>P108*99.5</f>
        <v>39800</v>
      </c>
      <c r="R108" s="120">
        <f>N108+P108</f>
        <v>723</v>
      </c>
      <c r="S108" s="120">
        <f>O108+Q108</f>
        <v>72132.3</v>
      </c>
      <c r="T108" s="110" t="s">
        <v>70</v>
      </c>
    </row>
    <row r="109" spans="2:20" x14ac:dyDescent="0.2">
      <c r="B109" s="24"/>
      <c r="C109" s="33"/>
      <c r="D109" s="34"/>
      <c r="E109" s="4"/>
      <c r="F109" s="42"/>
      <c r="G109" s="4"/>
      <c r="H109" s="42"/>
      <c r="I109" s="4"/>
      <c r="J109" s="42"/>
      <c r="K109" s="86"/>
      <c r="L109" s="204"/>
      <c r="M109" s="24"/>
      <c r="N109" s="22"/>
      <c r="O109" s="22"/>
      <c r="P109" s="117"/>
      <c r="Q109" s="118"/>
      <c r="R109" s="117"/>
      <c r="S109" s="118"/>
      <c r="T109" s="53"/>
    </row>
    <row r="110" spans="2:20" x14ac:dyDescent="0.2">
      <c r="B110" s="222" t="s">
        <v>155</v>
      </c>
      <c r="C110" s="222"/>
      <c r="D110" s="222"/>
      <c r="E110" s="38">
        <f>E104+E108</f>
        <v>496.00000000000011</v>
      </c>
      <c r="F110" s="9">
        <f t="shared" ref="F110" si="12">F104+F108</f>
        <v>124.00000000000003</v>
      </c>
      <c r="G110" s="9">
        <f>G104+G106</f>
        <v>3486</v>
      </c>
      <c r="H110" s="9">
        <f t="shared" ref="H110:J110" si="13">H104+H106</f>
        <v>2583</v>
      </c>
      <c r="I110" s="9">
        <f t="shared" si="13"/>
        <v>0</v>
      </c>
      <c r="J110" s="9">
        <f t="shared" si="13"/>
        <v>441</v>
      </c>
      <c r="K110" s="206">
        <f>K104+K106+K108</f>
        <v>7130</v>
      </c>
      <c r="L110" s="205"/>
      <c r="M110" s="53"/>
      <c r="N110" s="119" t="e">
        <f>N104+N108</f>
        <v>#REF!</v>
      </c>
      <c r="O110" s="119" t="e">
        <f>O104+O108</f>
        <v>#REF!</v>
      </c>
      <c r="P110" s="119" t="e">
        <f t="shared" ref="P110:S110" si="14">P104+P108</f>
        <v>#REF!</v>
      </c>
      <c r="Q110" s="119" t="e">
        <f t="shared" si="14"/>
        <v>#REF!</v>
      </c>
      <c r="R110" s="119" t="e">
        <f t="shared" si="14"/>
        <v>#REF!</v>
      </c>
      <c r="S110" s="119" t="e">
        <f t="shared" si="14"/>
        <v>#REF!</v>
      </c>
      <c r="T110" s="97"/>
    </row>
    <row r="111" spans="2:20" x14ac:dyDescent="0.2">
      <c r="C111" s="3"/>
      <c r="E111" s="4"/>
      <c r="F111" s="4"/>
      <c r="G111" s="4"/>
      <c r="H111" s="4"/>
      <c r="I111" s="4"/>
      <c r="J111" s="4"/>
      <c r="K111" s="4"/>
      <c r="N111" s="25"/>
      <c r="O111" s="25"/>
      <c r="P111" s="25"/>
      <c r="Q111" s="25"/>
      <c r="R111" s="25"/>
      <c r="S111" s="25"/>
      <c r="T111" s="25"/>
    </row>
    <row r="112" spans="2:20" x14ac:dyDescent="0.2">
      <c r="B112" s="227" t="s">
        <v>76</v>
      </c>
      <c r="C112" s="227"/>
      <c r="D112" s="227"/>
      <c r="E112" s="8">
        <v>100</v>
      </c>
      <c r="F112" s="8">
        <v>100</v>
      </c>
      <c r="G112" s="66">
        <v>82.8</v>
      </c>
      <c r="H112" s="66">
        <v>82.8</v>
      </c>
      <c r="I112" s="66">
        <v>82.8</v>
      </c>
      <c r="J112" s="66">
        <v>82.8</v>
      </c>
      <c r="N112" s="25"/>
      <c r="O112" s="25"/>
      <c r="P112" s="220" t="s">
        <v>71</v>
      </c>
      <c r="Q112" s="221"/>
      <c r="R112" s="221"/>
      <c r="S112" s="221"/>
      <c r="T112" s="93"/>
    </row>
    <row r="113" spans="2:20" x14ac:dyDescent="0.2">
      <c r="C113" s="3"/>
      <c r="E113" s="4"/>
      <c r="F113" s="4"/>
      <c r="G113" s="4"/>
      <c r="H113" s="4"/>
      <c r="I113" s="4"/>
      <c r="J113" s="4"/>
      <c r="K113" s="4"/>
      <c r="N113" s="25"/>
      <c r="O113" s="25"/>
      <c r="P113" s="24"/>
      <c r="Q113" s="25"/>
      <c r="R113" s="25"/>
      <c r="S113" s="25"/>
      <c r="T113" s="27"/>
    </row>
    <row r="114" spans="2:20" ht="12.75" customHeight="1" x14ac:dyDescent="0.2">
      <c r="B114" s="222" t="s">
        <v>156</v>
      </c>
      <c r="C114" s="222"/>
      <c r="D114" s="222"/>
      <c r="E114" s="9">
        <f>E112*E110</f>
        <v>49600.000000000015</v>
      </c>
      <c r="F114" s="9">
        <f t="shared" ref="F114:J114" si="15">F112*F110</f>
        <v>12400.000000000004</v>
      </c>
      <c r="G114" s="9">
        <f t="shared" si="15"/>
        <v>288640.8</v>
      </c>
      <c r="H114" s="9">
        <f>H112*H110</f>
        <v>213872.4</v>
      </c>
      <c r="I114" s="9">
        <f t="shared" si="15"/>
        <v>0</v>
      </c>
      <c r="J114" s="9">
        <f t="shared" si="15"/>
        <v>36514.799999999996</v>
      </c>
      <c r="K114" s="9">
        <f>SUM(E114:J114)</f>
        <v>601028</v>
      </c>
      <c r="O114" s="25"/>
      <c r="P114" s="25"/>
      <c r="Q114" s="65"/>
      <c r="R114" s="25"/>
      <c r="S114" s="25"/>
      <c r="T114" s="25"/>
    </row>
    <row r="115" spans="2:20" x14ac:dyDescent="0.2">
      <c r="E115" s="4"/>
      <c r="F115" s="4"/>
      <c r="G115" s="4"/>
      <c r="H115" s="4"/>
      <c r="I115" s="4"/>
      <c r="J115" s="4"/>
      <c r="K115" s="4"/>
      <c r="O115" s="25"/>
      <c r="P115" s="122"/>
      <c r="Q115" s="65"/>
      <c r="R115" s="25"/>
      <c r="S115" s="25"/>
      <c r="T115" s="25"/>
    </row>
    <row r="116" spans="2:20" ht="12.75" customHeight="1" x14ac:dyDescent="0.2">
      <c r="B116" s="223" t="s">
        <v>160</v>
      </c>
      <c r="C116" s="224"/>
      <c r="D116" s="225"/>
      <c r="E116" s="215">
        <f>0.8*0.05*G116</f>
        <v>15948.920000000004</v>
      </c>
      <c r="F116" s="215">
        <f>0.2*0.05*G116</f>
        <v>3987.2300000000009</v>
      </c>
      <c r="G116" s="120">
        <v>398723</v>
      </c>
      <c r="H116" s="9"/>
      <c r="I116" s="9"/>
      <c r="J116" s="9"/>
      <c r="K116" s="9">
        <f>SUM(E116:J116)</f>
        <v>418659.15</v>
      </c>
      <c r="M116" s="226" t="s">
        <v>168</v>
      </c>
      <c r="O116" s="25"/>
      <c r="P116" s="122"/>
      <c r="Q116" s="65"/>
      <c r="R116" s="25"/>
      <c r="S116" s="25"/>
      <c r="T116" s="25"/>
    </row>
    <row r="117" spans="2:20" x14ac:dyDescent="0.2">
      <c r="B117" s="223" t="s">
        <v>122</v>
      </c>
      <c r="C117" s="224"/>
      <c r="D117" s="225"/>
      <c r="E117" s="215">
        <f>0.8*0.05*H117</f>
        <v>10152.960000000003</v>
      </c>
      <c r="F117" s="215">
        <f>0.2*0.05*H117</f>
        <v>2538.2400000000007</v>
      </c>
      <c r="G117" s="9"/>
      <c r="H117" s="120">
        <v>253824</v>
      </c>
      <c r="I117" s="9"/>
      <c r="J117" s="9"/>
      <c r="K117" s="9">
        <f t="shared" ref="K117:K118" si="16">SUM(E117:J117)</f>
        <v>266515.20000000001</v>
      </c>
      <c r="M117" s="226"/>
      <c r="O117" s="25"/>
      <c r="P117" s="76"/>
      <c r="Q117" s="76"/>
      <c r="R117" s="22"/>
      <c r="S117" s="22"/>
      <c r="T117" s="22"/>
    </row>
    <row r="118" spans="2:20" x14ac:dyDescent="0.2">
      <c r="B118" s="223" t="s">
        <v>123</v>
      </c>
      <c r="C118" s="224"/>
      <c r="D118" s="225"/>
      <c r="E118" s="215">
        <f>0.8*0.05*I118</f>
        <v>5895.3600000000015</v>
      </c>
      <c r="F118" s="215">
        <f>0.2*0.05*I118</f>
        <v>1473.8400000000004</v>
      </c>
      <c r="G118" s="9"/>
      <c r="H118" s="9"/>
      <c r="I118" s="120">
        <v>147384</v>
      </c>
      <c r="J118" s="9"/>
      <c r="K118" s="9">
        <f t="shared" si="16"/>
        <v>154753.20000000001</v>
      </c>
      <c r="M118" s="226"/>
      <c r="O118" s="25"/>
      <c r="P118" s="84"/>
      <c r="Q118" s="84"/>
      <c r="R118" s="22"/>
      <c r="S118" s="22"/>
      <c r="T118" s="22"/>
    </row>
    <row r="119" spans="2:20" x14ac:dyDescent="0.2">
      <c r="B119" s="217" t="s">
        <v>193</v>
      </c>
      <c r="C119" s="218"/>
      <c r="D119" s="219"/>
      <c r="E119" s="9">
        <f>E114+E116+E117+E118</f>
        <v>81597.24000000002</v>
      </c>
      <c r="F119" s="9">
        <f>F114+F116+F117+F118</f>
        <v>20399.310000000005</v>
      </c>
      <c r="G119" s="9">
        <f t="shared" ref="G119:J119" si="17">G114+G116+G117+G118</f>
        <v>687363.8</v>
      </c>
      <c r="H119" s="9">
        <f t="shared" si="17"/>
        <v>467696.4</v>
      </c>
      <c r="I119" s="9">
        <f t="shared" si="17"/>
        <v>147384</v>
      </c>
      <c r="J119" s="9">
        <f t="shared" si="17"/>
        <v>36514.799999999996</v>
      </c>
      <c r="K119" s="148">
        <f>SUM(K114:K118)</f>
        <v>1440955.55</v>
      </c>
      <c r="O119" s="25"/>
      <c r="P119" s="84"/>
      <c r="Q119" s="84"/>
      <c r="R119" s="22"/>
      <c r="S119" s="22"/>
      <c r="T119" s="22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  <row r="380" spans="5:11" x14ac:dyDescent="0.2">
      <c r="E380" s="4"/>
      <c r="F380" s="4"/>
      <c r="G380" s="4"/>
      <c r="H380" s="4"/>
      <c r="I380" s="4"/>
      <c r="J380" s="4"/>
      <c r="K380" s="4"/>
    </row>
  </sheetData>
  <mergeCells count="32">
    <mergeCell ref="E5:K5"/>
    <mergeCell ref="M116:M118"/>
    <mergeCell ref="C83:D83"/>
    <mergeCell ref="N7:O7"/>
    <mergeCell ref="P7:Q7"/>
    <mergeCell ref="C73:D73"/>
    <mergeCell ref="C78:D78"/>
    <mergeCell ref="N5:T5"/>
    <mergeCell ref="C50:D50"/>
    <mergeCell ref="C55:D55"/>
    <mergeCell ref="C62:D62"/>
    <mergeCell ref="E7:F7"/>
    <mergeCell ref="B9:D9"/>
    <mergeCell ref="B16:D16"/>
    <mergeCell ref="C17:D17"/>
    <mergeCell ref="C45:D45"/>
    <mergeCell ref="N2:T2"/>
    <mergeCell ref="B116:D116"/>
    <mergeCell ref="B117:D117"/>
    <mergeCell ref="B118:D118"/>
    <mergeCell ref="B119:D119"/>
    <mergeCell ref="P112:S112"/>
    <mergeCell ref="B114:D114"/>
    <mergeCell ref="B112:D112"/>
    <mergeCell ref="C88:D88"/>
    <mergeCell ref="C93:D93"/>
    <mergeCell ref="C104:D104"/>
    <mergeCell ref="B108:D108"/>
    <mergeCell ref="M94:M103"/>
    <mergeCell ref="C36:D36"/>
    <mergeCell ref="B110:D110"/>
    <mergeCell ref="R7:S7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Header>&amp;R&amp;"Arial,Fett"&amp;9IG EP RF BB</oddHeader>
    <oddFooter>&amp;L&amp;8&amp;F
&amp;A&amp;R&amp;8&amp;N</oddFooter>
  </headerFooter>
  <rowBreaks count="1" manualBreakCount="1">
    <brk id="77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G52"/>
  <sheetViews>
    <sheetView tabSelected="1" view="pageBreakPreview" topLeftCell="A4" zoomScaleNormal="100" zoomScaleSheetLayoutView="100" workbookViewId="0">
      <selection activeCell="H21" sqref="H21"/>
    </sheetView>
  </sheetViews>
  <sheetFormatPr baseColWidth="10" defaultRowHeight="12.75" x14ac:dyDescent="0.2"/>
  <cols>
    <col min="2" max="2" width="13.140625" customWidth="1"/>
    <col min="3" max="3" width="13.42578125" customWidth="1"/>
    <col min="4" max="4" width="11.42578125" customWidth="1"/>
    <col min="5" max="5" width="84.42578125" customWidth="1"/>
    <col min="7" max="7" width="12.28515625" bestFit="1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203</v>
      </c>
    </row>
    <row r="5" spans="1:5" ht="15.75" x14ac:dyDescent="0.25">
      <c r="A5" s="1"/>
    </row>
    <row r="6" spans="1:5" ht="6.75" customHeight="1" thickBot="1" x14ac:dyDescent="0.25"/>
    <row r="7" spans="1:5" x14ac:dyDescent="0.2">
      <c r="A7" s="156" t="s">
        <v>208</v>
      </c>
      <c r="B7" s="157"/>
      <c r="C7" s="157"/>
      <c r="D7" s="157"/>
      <c r="E7" s="158"/>
    </row>
    <row r="8" spans="1:5" ht="6.75" customHeight="1" x14ac:dyDescent="0.2">
      <c r="A8" s="159"/>
      <c r="B8" s="25"/>
      <c r="C8" s="25"/>
      <c r="D8" s="25"/>
      <c r="E8" s="160"/>
    </row>
    <row r="9" spans="1:5" x14ac:dyDescent="0.2">
      <c r="A9" s="254" t="s">
        <v>171</v>
      </c>
      <c r="B9" s="94" t="s">
        <v>201</v>
      </c>
      <c r="C9" s="94" t="s">
        <v>172</v>
      </c>
      <c r="D9" s="150" t="s">
        <v>174</v>
      </c>
      <c r="E9" s="161" t="s">
        <v>184</v>
      </c>
    </row>
    <row r="10" spans="1:5" x14ac:dyDescent="0.2">
      <c r="A10" s="250"/>
      <c r="B10" s="53" t="s">
        <v>202</v>
      </c>
      <c r="C10" s="53" t="s">
        <v>173</v>
      </c>
      <c r="D10" s="95"/>
      <c r="E10" s="162"/>
    </row>
    <row r="11" spans="1:5" x14ac:dyDescent="0.2">
      <c r="A11" s="250"/>
      <c r="B11" s="193">
        <f>1290265.75+123630</f>
        <v>1413895.75</v>
      </c>
      <c r="C11" s="194">
        <v>1325715.5</v>
      </c>
      <c r="D11" s="151">
        <f>B11-C11</f>
        <v>88180.25</v>
      </c>
      <c r="E11" s="163" t="s">
        <v>175</v>
      </c>
    </row>
    <row r="12" spans="1:5" x14ac:dyDescent="0.2">
      <c r="A12" s="250"/>
      <c r="B12" s="152"/>
      <c r="C12" s="152"/>
      <c r="D12" s="152"/>
      <c r="E12" s="163" t="s">
        <v>190</v>
      </c>
    </row>
    <row r="13" spans="1:5" x14ac:dyDescent="0.2">
      <c r="A13" s="251"/>
      <c r="B13" s="153"/>
      <c r="C13" s="153"/>
      <c r="D13" s="153"/>
      <c r="E13" s="164" t="s">
        <v>191</v>
      </c>
    </row>
    <row r="14" spans="1:5" ht="6.75" customHeight="1" x14ac:dyDescent="0.2">
      <c r="A14" s="159"/>
      <c r="B14" s="25"/>
      <c r="C14" s="25"/>
      <c r="D14" s="25"/>
      <c r="E14" s="160"/>
    </row>
    <row r="15" spans="1:5" x14ac:dyDescent="0.2">
      <c r="A15" s="254" t="s">
        <v>176</v>
      </c>
      <c r="B15" s="155" t="s">
        <v>177</v>
      </c>
      <c r="C15" s="154" t="s">
        <v>178</v>
      </c>
      <c r="D15" s="150" t="s">
        <v>174</v>
      </c>
      <c r="E15" s="161" t="s">
        <v>184</v>
      </c>
    </row>
    <row r="16" spans="1:5" x14ac:dyDescent="0.2">
      <c r="A16" s="250"/>
      <c r="B16" s="151">
        <f>982355+147320</f>
        <v>1129675</v>
      </c>
      <c r="C16" s="260">
        <v>1440955.55</v>
      </c>
      <c r="D16" s="151">
        <f>B16-C16</f>
        <v>-311280.55000000005</v>
      </c>
      <c r="E16" s="162" t="s">
        <v>179</v>
      </c>
    </row>
    <row r="17" spans="1:7" x14ac:dyDescent="0.2">
      <c r="A17" s="250"/>
      <c r="B17" s="152"/>
      <c r="C17" s="152"/>
      <c r="D17" s="152"/>
      <c r="E17" s="163" t="s">
        <v>180</v>
      </c>
      <c r="G17" s="260">
        <v>1440955.55</v>
      </c>
    </row>
    <row r="18" spans="1:7" x14ac:dyDescent="0.2">
      <c r="A18" s="250"/>
      <c r="B18" s="152"/>
      <c r="C18" s="152"/>
      <c r="D18" s="152"/>
      <c r="E18" s="163" t="s">
        <v>181</v>
      </c>
      <c r="G18" s="261">
        <v>1351188.95</v>
      </c>
    </row>
    <row r="19" spans="1:7" x14ac:dyDescent="0.2">
      <c r="A19" s="250"/>
      <c r="B19" s="152"/>
      <c r="C19" s="152"/>
      <c r="D19" s="152"/>
      <c r="E19" s="163" t="s">
        <v>182</v>
      </c>
      <c r="G19" s="262">
        <f>G17-G18</f>
        <v>89766.600000000093</v>
      </c>
    </row>
    <row r="20" spans="1:7" x14ac:dyDescent="0.2">
      <c r="A20" s="250"/>
      <c r="B20" s="152"/>
      <c r="C20" s="152"/>
      <c r="D20" s="152"/>
      <c r="E20" s="216" t="s">
        <v>204</v>
      </c>
    </row>
    <row r="21" spans="1:7" ht="25.5" x14ac:dyDescent="0.2">
      <c r="A21" s="251"/>
      <c r="B21" s="95"/>
      <c r="C21" s="179"/>
      <c r="D21" s="180"/>
      <c r="E21" s="257" t="s">
        <v>210</v>
      </c>
    </row>
    <row r="22" spans="1:7" ht="6.75" customHeight="1" x14ac:dyDescent="0.2">
      <c r="A22" s="159"/>
      <c r="B22" s="25"/>
      <c r="C22" s="25"/>
      <c r="D22" s="25"/>
      <c r="E22" s="160"/>
    </row>
    <row r="23" spans="1:7" x14ac:dyDescent="0.2">
      <c r="A23" s="254" t="s">
        <v>183</v>
      </c>
      <c r="B23" s="8" t="s">
        <v>177</v>
      </c>
      <c r="C23" s="8" t="s">
        <v>178</v>
      </c>
      <c r="D23" s="8" t="s">
        <v>174</v>
      </c>
      <c r="E23" s="161" t="s">
        <v>184</v>
      </c>
    </row>
    <row r="24" spans="1:7" x14ac:dyDescent="0.2">
      <c r="A24" s="251"/>
      <c r="B24" s="151">
        <v>136575</v>
      </c>
      <c r="C24" s="185">
        <v>88000</v>
      </c>
      <c r="D24" s="171">
        <f>B24-C24</f>
        <v>48575</v>
      </c>
      <c r="E24" s="173"/>
    </row>
    <row r="25" spans="1:7" ht="6.75" customHeight="1" x14ac:dyDescent="0.2">
      <c r="A25" s="159"/>
      <c r="B25" s="25"/>
      <c r="C25" s="25"/>
      <c r="D25" s="25"/>
      <c r="E25" s="160"/>
    </row>
    <row r="26" spans="1:7" x14ac:dyDescent="0.2">
      <c r="A26" s="254" t="s">
        <v>194</v>
      </c>
      <c r="B26" s="8" t="s">
        <v>177</v>
      </c>
      <c r="C26" s="8" t="s">
        <v>178</v>
      </c>
      <c r="D26" s="8" t="s">
        <v>174</v>
      </c>
      <c r="E26" s="161" t="s">
        <v>184</v>
      </c>
    </row>
    <row r="27" spans="1:7" x14ac:dyDescent="0.2">
      <c r="A27" s="251"/>
      <c r="B27" s="151">
        <v>688725</v>
      </c>
      <c r="C27" s="259">
        <v>688725</v>
      </c>
      <c r="D27" s="171">
        <f>B27-C27</f>
        <v>0</v>
      </c>
      <c r="E27" s="258" t="s">
        <v>209</v>
      </c>
    </row>
    <row r="28" spans="1:7" ht="6.75" customHeight="1" x14ac:dyDescent="0.2">
      <c r="A28" s="159"/>
      <c r="B28" s="25"/>
      <c r="C28" s="25"/>
      <c r="D28" s="25"/>
      <c r="E28" s="160"/>
    </row>
    <row r="29" spans="1:7" ht="12.75" customHeight="1" x14ac:dyDescent="0.2">
      <c r="A29" s="255" t="s">
        <v>196</v>
      </c>
      <c r="B29" s="8" t="s">
        <v>177</v>
      </c>
      <c r="C29" s="8" t="s">
        <v>178</v>
      </c>
      <c r="D29" s="8" t="s">
        <v>174</v>
      </c>
      <c r="E29" s="161" t="s">
        <v>184</v>
      </c>
    </row>
    <row r="30" spans="1:7" ht="12.75" customHeight="1" x14ac:dyDescent="0.2">
      <c r="A30" s="256"/>
      <c r="B30" s="151">
        <v>92075</v>
      </c>
      <c r="C30" s="185">
        <v>92075</v>
      </c>
      <c r="D30" s="171">
        <f>B30-C30</f>
        <v>0</v>
      </c>
      <c r="E30" s="173"/>
    </row>
    <row r="31" spans="1:7" ht="12.75" customHeight="1" x14ac:dyDescent="0.2">
      <c r="A31" s="195"/>
      <c r="B31" s="152"/>
      <c r="C31" s="186"/>
      <c r="D31" s="184"/>
      <c r="E31" s="187"/>
    </row>
    <row r="32" spans="1:7" ht="12.75" customHeight="1" x14ac:dyDescent="0.2">
      <c r="A32" s="249" t="s">
        <v>197</v>
      </c>
      <c r="B32" s="8" t="s">
        <v>177</v>
      </c>
      <c r="C32" s="8" t="s">
        <v>178</v>
      </c>
      <c r="D32" s="8" t="s">
        <v>174</v>
      </c>
      <c r="E32" s="187"/>
    </row>
    <row r="33" spans="1:5" ht="12.75" customHeight="1" x14ac:dyDescent="0.2">
      <c r="A33" s="250"/>
      <c r="B33" s="151">
        <v>10171.879999999999</v>
      </c>
      <c r="C33" s="185">
        <v>10171.879999999999</v>
      </c>
      <c r="D33" s="171">
        <f>B33-C33</f>
        <v>0</v>
      </c>
      <c r="E33" s="187"/>
    </row>
    <row r="34" spans="1:5" ht="12.75" customHeight="1" x14ac:dyDescent="0.2">
      <c r="A34" s="251"/>
      <c r="B34" s="151">
        <v>10510.93</v>
      </c>
      <c r="C34" s="185">
        <v>10510.93</v>
      </c>
      <c r="D34" s="171">
        <f>B34-C34</f>
        <v>0</v>
      </c>
      <c r="E34" s="187"/>
    </row>
    <row r="35" spans="1:5" ht="12.75" customHeight="1" x14ac:dyDescent="0.2">
      <c r="A35" s="195"/>
      <c r="B35" s="152"/>
      <c r="C35" s="186"/>
      <c r="D35" s="184"/>
      <c r="E35" s="187"/>
    </row>
    <row r="36" spans="1:5" ht="12.75" customHeight="1" x14ac:dyDescent="0.2">
      <c r="A36" s="252" t="s">
        <v>198</v>
      </c>
      <c r="B36" s="8" t="s">
        <v>177</v>
      </c>
      <c r="C36" s="8" t="s">
        <v>178</v>
      </c>
      <c r="D36" s="8" t="s">
        <v>174</v>
      </c>
      <c r="E36" s="187"/>
    </row>
    <row r="37" spans="1:5" ht="12.75" customHeight="1" x14ac:dyDescent="0.2">
      <c r="A37" s="253"/>
      <c r="B37" s="151">
        <v>371784.94</v>
      </c>
      <c r="C37" s="151">
        <v>371784.94</v>
      </c>
      <c r="D37" s="171">
        <f>B37-C37</f>
        <v>0</v>
      </c>
      <c r="E37" s="187"/>
    </row>
    <row r="38" spans="1:5" ht="12.75" customHeight="1" x14ac:dyDescent="0.2">
      <c r="A38" s="196"/>
      <c r="B38" s="152"/>
      <c r="C38" s="152"/>
      <c r="D38" s="184"/>
      <c r="E38" s="187"/>
    </row>
    <row r="39" spans="1:5" s="190" customFormat="1" ht="25.5" x14ac:dyDescent="0.2">
      <c r="A39" s="249" t="s">
        <v>199</v>
      </c>
      <c r="B39" s="188" t="s">
        <v>200</v>
      </c>
      <c r="C39" s="191" t="s">
        <v>178</v>
      </c>
      <c r="D39" s="191" t="s">
        <v>174</v>
      </c>
      <c r="E39" s="189"/>
    </row>
    <row r="40" spans="1:5" ht="12.75" customHeight="1" x14ac:dyDescent="0.2">
      <c r="A40" s="250"/>
      <c r="B40" s="151">
        <v>39525</v>
      </c>
      <c r="C40" s="185">
        <v>39525</v>
      </c>
      <c r="D40" s="171">
        <f>B40-C40</f>
        <v>0</v>
      </c>
      <c r="E40" s="187"/>
    </row>
    <row r="41" spans="1:5" ht="12.75" customHeight="1" x14ac:dyDescent="0.2">
      <c r="A41" s="251"/>
      <c r="B41" s="151">
        <v>30115.599999999999</v>
      </c>
      <c r="C41" s="185">
        <v>30115.599999999999</v>
      </c>
      <c r="D41" s="171">
        <f>B41-C41</f>
        <v>0</v>
      </c>
      <c r="E41" s="187"/>
    </row>
    <row r="42" spans="1:5" ht="6.75" customHeight="1" x14ac:dyDescent="0.2">
      <c r="A42" s="159"/>
      <c r="B42" s="25"/>
      <c r="C42" s="25"/>
      <c r="D42" s="25"/>
      <c r="E42" s="160"/>
    </row>
    <row r="43" spans="1:5" x14ac:dyDescent="0.2">
      <c r="A43" s="165" t="s">
        <v>51</v>
      </c>
      <c r="B43" s="151">
        <f>B11+B16+B24+B27+B30+B33+B34+B37+B40+B41</f>
        <v>3923054.1</v>
      </c>
      <c r="C43" s="151">
        <f>C11+C16+C24+C27+C30+C33+C34+C37+C40+C41</f>
        <v>4097579.4</v>
      </c>
      <c r="D43" s="170">
        <f>D11+D16+D24+D27+D30+D33+D34+D37+D40+D41</f>
        <v>-174525.30000000005</v>
      </c>
      <c r="E43" s="161" t="s">
        <v>185</v>
      </c>
    </row>
    <row r="44" spans="1:5" x14ac:dyDescent="0.2">
      <c r="A44" s="166"/>
      <c r="B44" s="152"/>
      <c r="C44" s="152"/>
      <c r="D44" s="152"/>
      <c r="E44" s="162" t="s">
        <v>187</v>
      </c>
    </row>
    <row r="45" spans="1:5" x14ac:dyDescent="0.2">
      <c r="A45" s="166"/>
      <c r="B45" s="152"/>
      <c r="C45" s="152"/>
      <c r="D45" s="152"/>
      <c r="E45" s="162" t="s">
        <v>186</v>
      </c>
    </row>
    <row r="46" spans="1:5" x14ac:dyDescent="0.2">
      <c r="A46" s="159"/>
      <c r="B46" s="25"/>
      <c r="C46" s="25"/>
      <c r="D46" s="25"/>
      <c r="E46" s="162"/>
    </row>
    <row r="47" spans="1:5" ht="13.5" thickBot="1" x14ac:dyDescent="0.25">
      <c r="A47" s="167"/>
      <c r="B47" s="168"/>
      <c r="C47" s="168"/>
      <c r="D47" s="168"/>
      <c r="E47" s="169" t="s">
        <v>205</v>
      </c>
    </row>
    <row r="48" spans="1:5" x14ac:dyDescent="0.2">
      <c r="A48" s="121"/>
      <c r="B48" s="152"/>
      <c r="C48" s="152"/>
      <c r="D48" s="152"/>
    </row>
    <row r="49" spans="1:5" x14ac:dyDescent="0.2">
      <c r="B49" s="149"/>
      <c r="C49" s="149"/>
      <c r="D49" s="149"/>
    </row>
    <row r="50" spans="1:5" x14ac:dyDescent="0.2">
      <c r="B50" s="149"/>
      <c r="C50" s="149"/>
      <c r="D50" s="149"/>
    </row>
    <row r="51" spans="1:5" x14ac:dyDescent="0.2">
      <c r="A51" s="178" t="s">
        <v>195</v>
      </c>
      <c r="B51" s="172"/>
      <c r="C51" s="172"/>
      <c r="D51" s="172"/>
      <c r="E51" s="172"/>
    </row>
    <row r="52" spans="1:5" ht="6.75" customHeight="1" x14ac:dyDescent="0.2"/>
  </sheetData>
  <mergeCells count="8">
    <mergeCell ref="A32:A34"/>
    <mergeCell ref="A36:A37"/>
    <mergeCell ref="A39:A41"/>
    <mergeCell ref="A9:A13"/>
    <mergeCell ref="A15:A21"/>
    <mergeCell ref="A23:A24"/>
    <mergeCell ref="A26:A27"/>
    <mergeCell ref="A29:A30"/>
  </mergeCells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 xml:space="preserve">&amp;R&amp;"Arial,Fett"&amp;9IG EP RF BB </oddHeader>
    <oddFooter>&amp;L&amp;8&amp;F
&amp;A&amp;R&amp;8&amp;D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Synthese und T-U</vt:lpstr>
      <vt:lpstr>2021_Synthese und T-U</vt:lpstr>
      <vt:lpstr>Triage EK-MK FCh</vt:lpstr>
      <vt:lpstr>'2021_Synthese und T-U'!Druckbereich</vt:lpstr>
      <vt:lpstr>'Synthese und T-U'!Druckbereich</vt:lpstr>
      <vt:lpstr>'Triage EK-MK FCh'!Druckbereich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2021-05-20T11:35:13Z</cp:lastPrinted>
  <dcterms:created xsi:type="dcterms:W3CDTF">2019-02-25T12:33:26Z</dcterms:created>
  <dcterms:modified xsi:type="dcterms:W3CDTF">2021-05-20T14:49:58Z</dcterms:modified>
</cp:coreProperties>
</file>