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K\Abschätzung_Mehraufwand_per_30042021\"/>
    </mc:Choice>
  </mc:AlternateContent>
  <bookViews>
    <workbookView xWindow="8115" yWindow="825" windowWidth="14565" windowHeight="13740" activeTab="1"/>
  </bookViews>
  <sheets>
    <sheet name="MK-Beginn" sheetId="3" r:id="rId1"/>
    <sheet name="Stand_per_300421" sheetId="5" r:id="rId2"/>
  </sheets>
  <definedNames>
    <definedName name="_xlnm._FilterDatabase" localSheetId="0" hidden="1">'MK-Beginn'!$A$2:$AC$2</definedName>
    <definedName name="_xlnm._FilterDatabase" localSheetId="1" hidden="1">Stand_per_300421!$A$2:$AC$2</definedName>
    <definedName name="_xlnm.Print_Area" localSheetId="0">'MK-Beginn'!$A$1:$AC$77</definedName>
    <definedName name="_xlnm.Print_Area" localSheetId="1">Stand_per_300421!$A$1:$AC$77</definedName>
    <definedName name="_xlnm.Print_Titles" localSheetId="0">'MK-Beginn'!$1:$3</definedName>
    <definedName name="_xlnm.Print_Titles" localSheetId="1">Stand_per_300421!$1:$3</definedName>
  </definedNames>
  <calcPr calcId="162913"/>
</workbook>
</file>

<file path=xl/calcChain.xml><?xml version="1.0" encoding="utf-8"?>
<calcChain xmlns="http://schemas.openxmlformats.org/spreadsheetml/2006/main">
  <c r="R78" i="5" l="1"/>
  <c r="R79" i="5" s="1"/>
  <c r="N88" i="5" l="1"/>
  <c r="N75" i="5"/>
  <c r="L84" i="5"/>
  <c r="AC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J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AB72" i="5"/>
  <c r="L4" i="5"/>
  <c r="L83" i="5" s="1"/>
  <c r="L85" i="5" s="1"/>
  <c r="M71" i="5" l="1"/>
  <c r="M58" i="5"/>
  <c r="M29" i="5"/>
  <c r="M6" i="5"/>
  <c r="M45" i="5"/>
  <c r="M18" i="5"/>
  <c r="AC73" i="5"/>
  <c r="L86" i="5"/>
  <c r="L87" i="5"/>
  <c r="L72" i="5"/>
  <c r="M90" i="3"/>
  <c r="L88" i="3"/>
  <c r="L87" i="3"/>
  <c r="L86" i="3"/>
  <c r="L84" i="3"/>
  <c r="M72" i="5" l="1"/>
  <c r="L88" i="5"/>
  <c r="L73" i="5"/>
  <c r="L74" i="5"/>
  <c r="L90" i="3"/>
  <c r="L90" i="5" l="1"/>
  <c r="R88" i="5"/>
  <c r="R89" i="5" s="1"/>
  <c r="L75" i="5"/>
  <c r="AB4" i="3"/>
  <c r="L4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31" i="3"/>
  <c r="L77" i="5" l="1"/>
  <c r="L91" i="5" s="1"/>
  <c r="R75" i="5"/>
  <c r="L83" i="3"/>
  <c r="L85" i="3" s="1"/>
  <c r="M58" i="3"/>
  <c r="M18" i="3"/>
  <c r="M6" i="3"/>
  <c r="M29" i="3"/>
  <c r="M71" i="3"/>
  <c r="AC72" i="3"/>
  <c r="R76" i="5" l="1"/>
  <c r="J72" i="3"/>
  <c r="L30" i="3"/>
  <c r="L32" i="3"/>
  <c r="L33" i="3"/>
  <c r="L34" i="3"/>
  <c r="L35" i="3"/>
  <c r="Z72" i="3"/>
  <c r="Y72" i="3"/>
  <c r="AA72" i="3"/>
  <c r="AB72" i="3"/>
  <c r="R72" i="3"/>
  <c r="S72" i="3"/>
  <c r="T72" i="3"/>
  <c r="U72" i="3"/>
  <c r="V72" i="3"/>
  <c r="W72" i="3"/>
  <c r="X72" i="3"/>
  <c r="O72" i="3"/>
  <c r="P72" i="3"/>
  <c r="Q72" i="3"/>
  <c r="L37" i="3" l="1"/>
  <c r="L36" i="3"/>
  <c r="L38" i="3" l="1"/>
  <c r="L39" i="3" l="1"/>
  <c r="L40" i="3" l="1"/>
  <c r="L41" i="3" l="1"/>
  <c r="L42" i="3" l="1"/>
  <c r="L43" i="3" l="1"/>
  <c r="L44" i="3" l="1"/>
  <c r="L45" i="3" l="1"/>
  <c r="M45" i="3" l="1"/>
  <c r="L72" i="3"/>
  <c r="N72" i="3"/>
  <c r="AC73" i="3" s="1"/>
  <c r="M72" i="3" l="1"/>
  <c r="L74" i="3" l="1"/>
  <c r="L73" i="3"/>
  <c r="L75" i="3" l="1"/>
  <c r="L77" i="3" s="1"/>
</calcChain>
</file>

<file path=xl/comments1.xml><?xml version="1.0" encoding="utf-8"?>
<comments xmlns="http://schemas.openxmlformats.org/spreadsheetml/2006/main">
  <authors>
    <author>Falzone Lorenzo</author>
    <author>Rothfuss Fabian</author>
  </authors>
  <commentList>
    <comment ref="Y3" authorId="0" shapeId="0">
      <text>
        <r>
          <rPr>
            <sz val="9"/>
            <color indexed="81"/>
            <rFont val="Segoe UI"/>
            <family val="2"/>
          </rPr>
          <t>nkl. Engineering</t>
        </r>
      </text>
    </comment>
    <comment ref="S8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9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Keine PB da nur Anprallnachweis</t>
        </r>
      </text>
    </comment>
    <comment ref="S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Gem. Inhaltsverzeichnis MK ist keine NV für Durchlässe zu erstellen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34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5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N46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N59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S59" authorId="0" shapeId="0">
      <text>
        <r>
          <rPr>
            <b/>
            <sz val="9"/>
            <color indexed="81"/>
            <rFont val="Segoe UI"/>
            <family val="2"/>
          </rPr>
          <t>Gilt für alle ÖRB:</t>
        </r>
        <r>
          <rPr>
            <sz val="9"/>
            <color indexed="81"/>
            <rFont val="Segoe UI"/>
            <family val="2"/>
          </rPr>
          <t xml:space="preserve">
Annahme, zur Zeit keine Infos vorhanden!</t>
        </r>
      </text>
    </comment>
  </commentList>
</comments>
</file>

<file path=xl/comments2.xml><?xml version="1.0" encoding="utf-8"?>
<comments xmlns="http://schemas.openxmlformats.org/spreadsheetml/2006/main">
  <authors>
    <author>Falzone Lorenzo</author>
    <author>Rothfuss Fabian</author>
  </authors>
  <commentList>
    <comment ref="Y3" authorId="0" shapeId="0">
      <text>
        <r>
          <rPr>
            <sz val="9"/>
            <color indexed="81"/>
            <rFont val="Segoe UI"/>
            <family val="2"/>
          </rPr>
          <t>nkl. Engineering</t>
        </r>
      </text>
    </comment>
    <comment ref="S8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9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Keine PB da nur Anprallnachweis</t>
        </r>
      </text>
    </comment>
    <comment ref="S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Gem. Inhaltsverzeichnis MK ist keine NV für Durchlässe zu erstellen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34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5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N46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N59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S59" authorId="0" shapeId="0">
      <text>
        <r>
          <rPr>
            <b/>
            <sz val="9"/>
            <color indexed="81"/>
            <rFont val="Segoe UI"/>
            <family val="2"/>
          </rPr>
          <t>Gilt für alle ÖRB:</t>
        </r>
        <r>
          <rPr>
            <sz val="9"/>
            <color indexed="81"/>
            <rFont val="Segoe UI"/>
            <family val="2"/>
          </rPr>
          <t xml:space="preserve">
Annahme, zur Zeit keine Infos vorhanden!</t>
        </r>
      </text>
    </comment>
  </commentList>
</comments>
</file>

<file path=xl/sharedStrings.xml><?xml version="1.0" encoding="utf-8"?>
<sst xmlns="http://schemas.openxmlformats.org/spreadsheetml/2006/main" count="1057" uniqueCount="320">
  <si>
    <t>UEF Rampe 200+400 AS Frick</t>
  </si>
  <si>
    <t>UEF Waldweg Steppenberg Rheinfelden</t>
  </si>
  <si>
    <t>DL Foliweidbach Oeschgen</t>
  </si>
  <si>
    <t>UNF FG bei Rastplatz Mumpf</t>
  </si>
  <si>
    <t>ÖRB Büttihalde Frick FBBS</t>
  </si>
  <si>
    <t>BRÜCKE Sisselnbach Oeschgen/Frick inkl. LSW FBBS</t>
  </si>
  <si>
    <t>UEF FG Dotzmattweg Frick</t>
  </si>
  <si>
    <t>UEF KS 465 Oeschgen</t>
  </si>
  <si>
    <t>UEF Wallweg Möhlin</t>
  </si>
  <si>
    <t>UNF SBB-Linie Stein-Koblenz Münchwilen</t>
  </si>
  <si>
    <t>UNF Rohrmattweg Münchwilen</t>
  </si>
  <si>
    <t>UNF KS 292 bei Rampe 200+400 AS Frick</t>
  </si>
  <si>
    <t>ÖRB am Bachweg Eiken FBZH</t>
  </si>
  <si>
    <t>ÖRB Stieracher Frick FBZH</t>
  </si>
  <si>
    <t>ÖRB Bläie Eiken FBBS</t>
  </si>
  <si>
    <t>ÖRB Foliweid Oeschgen FBBS</t>
  </si>
  <si>
    <t>ÖRB Winkel Zeiningen FBBS</t>
  </si>
  <si>
    <t>BRÜCKE über KS 491 + Mumpferbach Mumpf</t>
  </si>
  <si>
    <t>UEF Weingartenweg Eiken</t>
  </si>
  <si>
    <t>UEF Büttihaldenweg Frick</t>
  </si>
  <si>
    <t>UEF FG Graubühl Mumpf</t>
  </si>
  <si>
    <t>UNF Seemattstrasse Stein</t>
  </si>
  <si>
    <t>DL 01 Sisselnbach Frick (inkl. Rohrbrücke)</t>
  </si>
  <si>
    <t>UNF Rampe 100 AS Eiken</t>
  </si>
  <si>
    <t>UNF Bahnhofstrasse (West) Mumpf</t>
  </si>
  <si>
    <t>UNF KS 462 Kaistenbergstrasse Frick</t>
  </si>
  <si>
    <t>ÖRB Neumet Oeschgen FBBS</t>
  </si>
  <si>
    <t>ÖRB bei Rampe 400 AS Eiken FBBS</t>
  </si>
  <si>
    <t>BRÜCKE Möhlinbach Zeiningen inkl. LSW FBZH/FBBS</t>
  </si>
  <si>
    <t>UEF Bahnhofstrasse (Ost) Mumpf</t>
  </si>
  <si>
    <t>UEF Schützenstrasse Möhlin</t>
  </si>
  <si>
    <t>UEF SBB Mumpf</t>
  </si>
  <si>
    <t>UEF FG Steinacker Mumpf</t>
  </si>
  <si>
    <t>DL Münchwilerbach Münchwilen</t>
  </si>
  <si>
    <t>UNF FG Bahnhof Stein-Säckingen</t>
  </si>
  <si>
    <t>UNF Talmattweg Möhlin</t>
  </si>
  <si>
    <t>UNF KS 292 Zürcherstrasse Stein inkl. LSW</t>
  </si>
  <si>
    <t>ÖRB Burgzelgli Mumpf FBBS</t>
  </si>
  <si>
    <t>ÖRB Zivilschutzzentrum Eiken</t>
  </si>
  <si>
    <t>Ölabscheider</t>
  </si>
  <si>
    <t>Baujahr</t>
  </si>
  <si>
    <t>430.10</t>
  </si>
  <si>
    <t>JSAG</t>
  </si>
  <si>
    <t>730.10</t>
  </si>
  <si>
    <t>N3-201</t>
  </si>
  <si>
    <t>N3-202</t>
  </si>
  <si>
    <t>N3-204</t>
  </si>
  <si>
    <t>N3-205</t>
  </si>
  <si>
    <t>N3-206</t>
  </si>
  <si>
    <t>N3-301</t>
  </si>
  <si>
    <t>N3-302</t>
  </si>
  <si>
    <t>N3-302A</t>
  </si>
  <si>
    <t>N3-303</t>
  </si>
  <si>
    <t>N3-305</t>
  </si>
  <si>
    <t>N3-307</t>
  </si>
  <si>
    <t>N3-308</t>
  </si>
  <si>
    <t>N3-310</t>
  </si>
  <si>
    <t>N3-313</t>
  </si>
  <si>
    <t>N3-314</t>
  </si>
  <si>
    <t>N3-315A</t>
  </si>
  <si>
    <t>N3-315</t>
  </si>
  <si>
    <t>N3-316</t>
  </si>
  <si>
    <t>N3-317</t>
  </si>
  <si>
    <t>N3-323</t>
  </si>
  <si>
    <t>N3-325</t>
  </si>
  <si>
    <t>N3-401</t>
  </si>
  <si>
    <t>N3-402</t>
  </si>
  <si>
    <t>N3-403</t>
  </si>
  <si>
    <t>N3-404</t>
  </si>
  <si>
    <t>N3-405</t>
  </si>
  <si>
    <t>N3-406</t>
  </si>
  <si>
    <t>N3-407</t>
  </si>
  <si>
    <t>N3-410</t>
  </si>
  <si>
    <t>AeBo</t>
  </si>
  <si>
    <t>440.03</t>
  </si>
  <si>
    <t>---</t>
  </si>
  <si>
    <t>440.04</t>
  </si>
  <si>
    <t>440.06</t>
  </si>
  <si>
    <t>440.07</t>
  </si>
  <si>
    <t>DL Dorfbach Eiken</t>
  </si>
  <si>
    <t>440.08</t>
  </si>
  <si>
    <t>440.10</t>
  </si>
  <si>
    <t>440.11</t>
  </si>
  <si>
    <t>440.12</t>
  </si>
  <si>
    <t>440.13</t>
  </si>
  <si>
    <t>440.14</t>
  </si>
  <si>
    <t>N3-408</t>
  </si>
  <si>
    <t>ÖRB bei KS 292 beim AS Frick</t>
  </si>
  <si>
    <t>21.920</t>
  </si>
  <si>
    <t>29.900</t>
  </si>
  <si>
    <t>36.630</t>
  </si>
  <si>
    <t>39.370</t>
  </si>
  <si>
    <t>40.970</t>
  </si>
  <si>
    <t>420.13</t>
  </si>
  <si>
    <t>711.25</t>
  </si>
  <si>
    <t>LSW Rötihof Möhlin FBZH km23.130-23.340</t>
  </si>
  <si>
    <t>N03LSW+023.13</t>
  </si>
  <si>
    <t>23.130</t>
  </si>
  <si>
    <t>711.26</t>
  </si>
  <si>
    <t>N03LSW+026.37</t>
  </si>
  <si>
    <t>711.27</t>
  </si>
  <si>
    <t>711.28</t>
  </si>
  <si>
    <t>711.29</t>
  </si>
  <si>
    <t>711.31</t>
  </si>
  <si>
    <t>711.32</t>
  </si>
  <si>
    <t>LSW Neuhof Zeiningen FBBS km27.360-27.210</t>
  </si>
  <si>
    <t>N03LSW-027.36</t>
  </si>
  <si>
    <t>LSW Mumpf FBBS km30.990-28.690</t>
  </si>
  <si>
    <t>N03LSW-030.99</t>
  </si>
  <si>
    <t>LSW Trumleste Stein FBZH km31.820-32.690</t>
  </si>
  <si>
    <t>N03LSW+031.82</t>
  </si>
  <si>
    <t>LSW Stein FBBS km33.710-32.460</t>
  </si>
  <si>
    <t>N03LSW-033.71</t>
  </si>
  <si>
    <t>N03LSW+033.19</t>
  </si>
  <si>
    <t>LSW Münchwilen FBZH km33.190-34.190</t>
  </si>
  <si>
    <t>LSW Eiken FBZH km35.800-36.800</t>
  </si>
  <si>
    <t>N03LSW+035.80</t>
  </si>
  <si>
    <t>711.33</t>
  </si>
  <si>
    <t>711.34</t>
  </si>
  <si>
    <t>711.35</t>
  </si>
  <si>
    <t>711.36</t>
  </si>
  <si>
    <t>LSW Awandel Oeschgen FBBS km38.640-38.530</t>
  </si>
  <si>
    <t>LSW Nord Frick FBBS km40.440-39.370</t>
  </si>
  <si>
    <t>N03LSW-040.44</t>
  </si>
  <si>
    <t>LSW Süd Frick FBZH km39.400-41.040</t>
  </si>
  <si>
    <t>N03LSW+039.40</t>
  </si>
  <si>
    <t>711.37</t>
  </si>
  <si>
    <t>711.38</t>
  </si>
  <si>
    <t>26.370</t>
  </si>
  <si>
    <t>27.210</t>
  </si>
  <si>
    <t>27.940</t>
  </si>
  <si>
    <t>28.690</t>
  </si>
  <si>
    <t>31.820</t>
  </si>
  <si>
    <t>32.460</t>
  </si>
  <si>
    <t>33.190</t>
  </si>
  <si>
    <t>35.800</t>
  </si>
  <si>
    <t>38.530</t>
  </si>
  <si>
    <t>39.400</t>
  </si>
  <si>
    <t>ZK
(HI 2014)</t>
  </si>
  <si>
    <t>24.900</t>
  </si>
  <si>
    <t>24.290</t>
  </si>
  <si>
    <t>28.820</t>
  </si>
  <si>
    <t>29.910</t>
  </si>
  <si>
    <t>36.840</t>
  </si>
  <si>
    <t>38.650</t>
  </si>
  <si>
    <t>40.170</t>
  </si>
  <si>
    <t>23.030</t>
  </si>
  <si>
    <t>29.130</t>
  </si>
  <si>
    <t>31.430</t>
  </si>
  <si>
    <t>32.680</t>
  </si>
  <si>
    <t>33.180</t>
  </si>
  <si>
    <t>33.860</t>
  </si>
  <si>
    <t>33.960</t>
  </si>
  <si>
    <t>39.940</t>
  </si>
  <si>
    <t>34.560</t>
  </si>
  <si>
    <t>36.830</t>
  </si>
  <si>
    <t>37.890</t>
  </si>
  <si>
    <t>38.680</t>
  </si>
  <si>
    <t>38.940</t>
  </si>
  <si>
    <t>39.180</t>
  </si>
  <si>
    <t>39.680</t>
  </si>
  <si>
    <t>26.040</t>
  </si>
  <si>
    <t>36.250</t>
  </si>
  <si>
    <t>38.210</t>
  </si>
  <si>
    <t>39.340</t>
  </si>
  <si>
    <t xml:space="preserve">30.560 </t>
  </si>
  <si>
    <t>26.050</t>
  </si>
  <si>
    <t>29.490</t>
  </si>
  <si>
    <t>35.650</t>
  </si>
  <si>
    <t>40.440</t>
  </si>
  <si>
    <t>33.400</t>
  </si>
  <si>
    <t>35.060</t>
  </si>
  <si>
    <t>420.28</t>
  </si>
  <si>
    <t>41.250</t>
  </si>
  <si>
    <t>1973/ 1974</t>
  </si>
  <si>
    <t>430.17</t>
  </si>
  <si>
    <t>DL WLK bei Gehren Zeiningen</t>
  </si>
  <si>
    <t>DL WLK beim Bahnhof Steinen</t>
  </si>
  <si>
    <t>DL WLK Rohrmatt Münchenwilen</t>
  </si>
  <si>
    <t>DL WLK Bläie Eiken</t>
  </si>
  <si>
    <t>DL WLK Zegli Oeschgen</t>
  </si>
  <si>
    <t>DL WLK Lütimatt 01 Oeschgen</t>
  </si>
  <si>
    <t>DL WLK Lütimatt 02 Oeschgen</t>
  </si>
  <si>
    <t>DL WLK Büttihalde Frick</t>
  </si>
  <si>
    <t>440.15</t>
  </si>
  <si>
    <t xml:space="preserve">440.16 </t>
  </si>
  <si>
    <t>41.310</t>
  </si>
  <si>
    <t>730.12</t>
  </si>
  <si>
    <t>730.13</t>
  </si>
  <si>
    <t>N03ÖRB0004</t>
  </si>
  <si>
    <t>N03ÖRB0005</t>
  </si>
  <si>
    <t>N03ÖRB0006</t>
  </si>
  <si>
    <t>N03ÖRB0008</t>
  </si>
  <si>
    <t>N03ÖRB0009</t>
  </si>
  <si>
    <t>N03ÖRB0010</t>
  </si>
  <si>
    <t>N03ÖRB0011</t>
  </si>
  <si>
    <t>N03ÖRB0012</t>
  </si>
  <si>
    <t>N03ÖRB0013</t>
  </si>
  <si>
    <t>N03ÖRB0014</t>
  </si>
  <si>
    <t>41.300</t>
  </si>
  <si>
    <t>40.980</t>
  </si>
  <si>
    <t>40.710</t>
  </si>
  <si>
    <t>N03LSW+027.94</t>
  </si>
  <si>
    <t>N03ÖRB0003</t>
  </si>
  <si>
    <t>ÖRB Magdenerbach Rheinfelden FBBS</t>
  </si>
  <si>
    <t>N03ÖRB0007</t>
  </si>
  <si>
    <t>21.050</t>
  </si>
  <si>
    <t>DL 02 Sisselnbach Frick</t>
  </si>
  <si>
    <t>730.03</t>
  </si>
  <si>
    <t>LSW Zeiningen FBZH km26.365-26.825</t>
  </si>
  <si>
    <t>27.120</t>
  </si>
  <si>
    <t>32.960</t>
  </si>
  <si>
    <t>40.780</t>
  </si>
  <si>
    <t>420.16</t>
  </si>
  <si>
    <t>430.08</t>
  </si>
  <si>
    <t>440.17</t>
  </si>
  <si>
    <t>DL Staffeleggbach bei KS 107</t>
  </si>
  <si>
    <t>N3-411</t>
  </si>
  <si>
    <t>41.360</t>
  </si>
  <si>
    <t>N03ÖRB0015</t>
  </si>
  <si>
    <t>ZK
(HI 2019)</t>
  </si>
  <si>
    <t>N3-207A</t>
  </si>
  <si>
    <t>DL WLK Racht Frick</t>
  </si>
  <si>
    <t>N3-403A</t>
  </si>
  <si>
    <t>N3-405A</t>
  </si>
  <si>
    <t>km</t>
  </si>
  <si>
    <t>440.30</t>
  </si>
  <si>
    <t>DL WLK Schufelacher Möhlin</t>
  </si>
  <si>
    <t>N3-204A</t>
  </si>
  <si>
    <t>25.100</t>
  </si>
  <si>
    <t>N3-322A</t>
  </si>
  <si>
    <t>410.03</t>
  </si>
  <si>
    <t>730.04</t>
  </si>
  <si>
    <t>730.06</t>
  </si>
  <si>
    <t>730.07</t>
  </si>
  <si>
    <t>730.11</t>
  </si>
  <si>
    <t>LSW Zelgli Oeschgen FBZH km38.460-38.650</t>
  </si>
  <si>
    <t>38.460</t>
  </si>
  <si>
    <t>N03LSW+038.46</t>
  </si>
  <si>
    <t>N03LSW+038.64</t>
  </si>
  <si>
    <t>LSW Tschopperthof Zeiningen FBZH km27.940-28.060</t>
  </si>
  <si>
    <t>ÖRB AS Frick FBBS</t>
  </si>
  <si>
    <t>KUBA-Bez.</t>
  </si>
  <si>
    <t>IG PV</t>
  </si>
  <si>
    <r>
      <t xml:space="preserve">1970/ </t>
    </r>
    <r>
      <rPr>
        <sz val="9"/>
        <color rgb="FF00B050"/>
        <rFont val="Arial"/>
        <family val="2"/>
      </rPr>
      <t>1971</t>
    </r>
  </si>
  <si>
    <r>
      <t xml:space="preserve">1972/ </t>
    </r>
    <r>
      <rPr>
        <sz val="9"/>
        <color rgb="FF00B050"/>
        <rFont val="Arial"/>
        <family val="2"/>
      </rPr>
      <t>1973</t>
    </r>
  </si>
  <si>
    <r>
      <t>1970/</t>
    </r>
    <r>
      <rPr>
        <sz val="9"/>
        <color rgb="FF00B050"/>
        <rFont val="Arial"/>
        <family val="2"/>
      </rPr>
      <t xml:space="preserve"> 1973</t>
    </r>
  </si>
  <si>
    <r>
      <t xml:space="preserve">1971/ </t>
    </r>
    <r>
      <rPr>
        <sz val="9"/>
        <color rgb="FF00B050"/>
        <rFont val="Arial"/>
        <family val="2"/>
      </rPr>
      <t>1972</t>
    </r>
  </si>
  <si>
    <r>
      <t xml:space="preserve">1973/ </t>
    </r>
    <r>
      <rPr>
        <sz val="9"/>
        <color rgb="FF00B050"/>
        <rFont val="Arial"/>
        <family val="2"/>
      </rPr>
      <t>1974</t>
    </r>
  </si>
  <si>
    <r>
      <t xml:space="preserve">1969/ </t>
    </r>
    <r>
      <rPr>
        <sz val="9"/>
        <color rgb="FF00B050"/>
        <rFont val="Arial"/>
        <family val="2"/>
      </rPr>
      <t>1970</t>
    </r>
  </si>
  <si>
    <r>
      <t xml:space="preserve">1969/ </t>
    </r>
    <r>
      <rPr>
        <sz val="9"/>
        <color rgb="FF00B050"/>
        <rFont val="Arial"/>
        <family val="2"/>
      </rPr>
      <t>1972</t>
    </r>
  </si>
  <si>
    <t>IO-Nr.
19.03.48</t>
  </si>
  <si>
    <t>IO Name (Neu)</t>
  </si>
  <si>
    <t>Aufwandschätzung "Rest EK" und MK</t>
  </si>
  <si>
    <t>Summe pro IO</t>
  </si>
  <si>
    <t>Summe pro IO-Gruppe</t>
  </si>
  <si>
    <t>K2</t>
  </si>
  <si>
    <t>Teilprojektleitung</t>
  </si>
  <si>
    <t>Überg. Aufgaben, PS, PFS</t>
  </si>
  <si>
    <t>1 pro IO-Gruppe</t>
  </si>
  <si>
    <t>NV</t>
  </si>
  <si>
    <t>PB</t>
  </si>
  <si>
    <t>K3.1</t>
  </si>
  <si>
    <t>K3.2</t>
  </si>
  <si>
    <t>K4</t>
  </si>
  <si>
    <t>K5</t>
  </si>
  <si>
    <t>K6</t>
  </si>
  <si>
    <t>K7</t>
  </si>
  <si>
    <t>TB</t>
  </si>
  <si>
    <t>grob im TB</t>
  </si>
  <si>
    <t>KV</t>
  </si>
  <si>
    <t>Risikoan.</t>
  </si>
  <si>
    <t>K8.1</t>
  </si>
  <si>
    <t>Obj.skizze</t>
  </si>
  <si>
    <t>K8.2</t>
  </si>
  <si>
    <t>K8.3</t>
  </si>
  <si>
    <t>K8.4</t>
  </si>
  <si>
    <t>Schadenpl.</t>
  </si>
  <si>
    <t>K8.5</t>
  </si>
  <si>
    <t>K8.6</t>
  </si>
  <si>
    <t>MK-Pläne</t>
  </si>
  <si>
    <t>im T/U</t>
  </si>
  <si>
    <t>Bauph./TESI</t>
  </si>
  <si>
    <t>Liste Grund.</t>
  </si>
  <si>
    <t>K9.1</t>
  </si>
  <si>
    <t>K9.8</t>
  </si>
  <si>
    <t>Stat. Überpr.</t>
  </si>
  <si>
    <t>K9.9</t>
  </si>
  <si>
    <t>SN EP, GE, SiBe</t>
  </si>
  <si>
    <t>Termin-progr</t>
  </si>
  <si>
    <t>Synoph.-plan</t>
  </si>
  <si>
    <t>i.d.R. keine</t>
  </si>
  <si>
    <t>ÜP-Bericht</t>
  </si>
  <si>
    <t>Vorleistungen EK</t>
  </si>
  <si>
    <t>Bemerkung</t>
  </si>
  <si>
    <t>H-Leistung</t>
  </si>
  <si>
    <t>LSW</t>
  </si>
  <si>
    <t>BW-Art</t>
  </si>
  <si>
    <t>BR</t>
  </si>
  <si>
    <t>UEF</t>
  </si>
  <si>
    <t>UNT</t>
  </si>
  <si>
    <t>DL</t>
  </si>
  <si>
    <t>PB und Statik im EK bereits erledigt</t>
  </si>
  <si>
    <t>Übersicht A4</t>
  </si>
  <si>
    <t>z.T. Vorleistungen ÜP-Bericht im EK erbracht</t>
  </si>
  <si>
    <t>Tot. [h]</t>
  </si>
  <si>
    <t>Tot. [Fr.]</t>
  </si>
  <si>
    <t>MSA [Fr./h]</t>
  </si>
  <si>
    <t>PB und Statik im EK bereits erledigt
z.T. Vorleistungen ÜP-Bericht im EK erbracht</t>
  </si>
  <si>
    <t>Anteil AeBo</t>
  </si>
  <si>
    <t>Zwischensumme</t>
  </si>
  <si>
    <t>abzüglich Statik durch JSAG für Objekte AeBo</t>
  </si>
  <si>
    <t>Statik durch JSAG für IO AeBo</t>
  </si>
  <si>
    <t>x</t>
  </si>
  <si>
    <t>h</t>
  </si>
  <si>
    <t>Kostenschätzung beim Beginn MK:</t>
  </si>
  <si>
    <t>Mai-Juni = 2 Mo</t>
  </si>
  <si>
    <t>Anzahl MA bei 100%</t>
  </si>
  <si>
    <t xml:space="preserve">Effektive geleisteten Std. </t>
  </si>
  <si>
    <r>
      <t xml:space="preserve">SOLL-Aufgebraucht bis 30.04.2020 </t>
    </r>
    <r>
      <rPr>
        <u/>
        <sz val="10"/>
        <color rgb="FF00B050"/>
        <rFont val="Arial"/>
        <family val="2"/>
      </rPr>
      <t>NICHT</t>
    </r>
    <r>
      <rPr>
        <sz val="10"/>
        <color rgb="FF00B050"/>
        <rFont val="Arial"/>
        <family val="2"/>
      </rPr>
      <t xml:space="preserve"> nach RR sondern nach Schätzung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</si>
</sst>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,##0_ ;\-#,##0\ "/>
    <numFmt numFmtId="165" formatCode="#,##0.00_ ;\-#,##0.00\ "/>
    <numFmt numFmtId="166" formatCode="_ * #,##0_ ;_ * \-#,##0_ ;_ * &quot;-&quot;??_ ;_ @_ "/>
    <numFmt numFmtId="168" formatCode="_ * #,##0.0_ ;_ * \-#,##0.0_ ;_ * &quot;-&quot;??_ ;_ @_ "/>
  </numFmts>
  <fonts count="32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color theme="9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sz val="9"/>
      <color theme="4"/>
      <name val="Arial"/>
      <family val="2"/>
    </font>
    <font>
      <sz val="9"/>
      <color rgb="FFFF0000"/>
      <name val="Arial"/>
      <family val="2"/>
    </font>
    <font>
      <sz val="9"/>
      <color theme="9" tint="-0.249977111117893"/>
      <name val="Arial"/>
      <family val="2"/>
    </font>
    <font>
      <sz val="14"/>
      <color theme="1"/>
      <name val="Arial"/>
      <family val="2"/>
    </font>
    <font>
      <i/>
      <sz val="9"/>
      <color theme="1"/>
      <name val="Arial"/>
      <family val="2"/>
    </font>
    <font>
      <b/>
      <i/>
      <sz val="10"/>
      <color rgb="FFFF0000"/>
      <name val="Arial"/>
      <family val="2"/>
    </font>
    <font>
      <i/>
      <sz val="10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i/>
      <sz val="7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9"/>
      <color rgb="FF0070C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u/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Up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6" fillId="0" borderId="0" xfId="0" applyFont="1"/>
    <xf numFmtId="0" fontId="7" fillId="0" borderId="0" xfId="0" applyFont="1" applyBorder="1"/>
    <xf numFmtId="49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7" fillId="0" borderId="0" xfId="0" quotePrefix="1" applyNumberFormat="1" applyFont="1" applyFill="1" applyBorder="1" applyAlignment="1">
      <alignment horizontal="right"/>
    </xf>
    <xf numFmtId="0" fontId="7" fillId="0" borderId="0" xfId="0" quotePrefix="1" applyFont="1" applyBorder="1" applyAlignment="1">
      <alignment horizontal="right"/>
    </xf>
    <xf numFmtId="0" fontId="7" fillId="0" borderId="0" xfId="0" quotePrefix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8" xfId="0" applyFont="1" applyFill="1" applyBorder="1"/>
    <xf numFmtId="0" fontId="7" fillId="0" borderId="8" xfId="0" applyFont="1" applyBorder="1" applyAlignment="1">
      <alignment horizontal="center"/>
    </xf>
    <xf numFmtId="9" fontId="0" fillId="0" borderId="0" xfId="0" applyNumberFormat="1"/>
    <xf numFmtId="0" fontId="13" fillId="0" borderId="0" xfId="0" applyFont="1"/>
    <xf numFmtId="0" fontId="13" fillId="0" borderId="0" xfId="0" applyFont="1" applyAlignment="1">
      <alignment horizontal="center"/>
    </xf>
    <xf numFmtId="49" fontId="7" fillId="0" borderId="8" xfId="0" applyNumberFormat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horizontal="right" vertical="center" wrapText="1"/>
    </xf>
    <xf numFmtId="0" fontId="8" fillId="8" borderId="4" xfId="0" applyFont="1" applyFill="1" applyBorder="1" applyAlignment="1">
      <alignment horizontal="right" vertical="center" wrapText="1"/>
    </xf>
    <xf numFmtId="0" fontId="7" fillId="8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7" fillId="0" borderId="4" xfId="0" quotePrefix="1" applyFont="1" applyFill="1" applyBorder="1" applyAlignment="1">
      <alignment horizontal="right" vertical="center" wrapText="1"/>
    </xf>
    <xf numFmtId="0" fontId="9" fillId="0" borderId="4" xfId="0" quotePrefix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 wrapText="1"/>
    </xf>
    <xf numFmtId="49" fontId="7" fillId="0" borderId="8" xfId="0" quotePrefix="1" applyNumberFormat="1" applyFont="1" applyFill="1" applyBorder="1" applyAlignment="1">
      <alignment horizontal="right"/>
    </xf>
    <xf numFmtId="0" fontId="7" fillId="0" borderId="4" xfId="0" quotePrefix="1" applyFont="1" applyFill="1" applyBorder="1" applyAlignment="1">
      <alignment horizontal="right"/>
    </xf>
    <xf numFmtId="49" fontId="7" fillId="0" borderId="8" xfId="0" quotePrefix="1" applyNumberFormat="1" applyFont="1" applyBorder="1" applyAlignment="1">
      <alignment horizontal="right"/>
    </xf>
    <xf numFmtId="0" fontId="7" fillId="0" borderId="4" xfId="0" quotePrefix="1" applyFont="1" applyBorder="1" applyAlignment="1">
      <alignment horizontal="right"/>
    </xf>
    <xf numFmtId="0" fontId="7" fillId="7" borderId="8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/>
    </xf>
    <xf numFmtId="3" fontId="6" fillId="0" borderId="0" xfId="0" applyNumberFormat="1" applyFont="1" applyFill="1" applyBorder="1"/>
    <xf numFmtId="0" fontId="5" fillId="0" borderId="10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8" xfId="0" quotePrefix="1" applyFont="1" applyFill="1" applyBorder="1" applyAlignment="1">
      <alignment horizontal="left"/>
    </xf>
    <xf numFmtId="49" fontId="7" fillId="0" borderId="8" xfId="0" quotePrefix="1" applyNumberFormat="1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7" fillId="0" borderId="8" xfId="0" quotePrefix="1" applyFont="1" applyFill="1" applyBorder="1" applyAlignment="1">
      <alignment horizontal="left" vertical="center" wrapText="1"/>
    </xf>
    <xf numFmtId="0" fontId="7" fillId="8" borderId="8" xfId="0" quotePrefix="1" applyFont="1" applyFill="1" applyBorder="1" applyAlignment="1">
      <alignment horizontal="center"/>
    </xf>
    <xf numFmtId="0" fontId="15" fillId="0" borderId="0" xfId="0" applyFont="1"/>
    <xf numFmtId="0" fontId="17" fillId="0" borderId="8" xfId="0" applyFont="1" applyBorder="1"/>
    <xf numFmtId="0" fontId="17" fillId="0" borderId="8" xfId="0" applyFont="1" applyFill="1" applyBorder="1"/>
    <xf numFmtId="0" fontId="7" fillId="9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16" fillId="0" borderId="10" xfId="0" applyFont="1" applyFill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right"/>
    </xf>
    <xf numFmtId="164" fontId="2" fillId="10" borderId="8" xfId="0" applyNumberFormat="1" applyFont="1" applyFill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10" borderId="16" xfId="0" applyNumberFormat="1" applyFont="1" applyFill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6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165" fontId="7" fillId="0" borderId="8" xfId="0" applyNumberFormat="1" applyFont="1" applyFill="1" applyBorder="1"/>
    <xf numFmtId="165" fontId="6" fillId="0" borderId="8" xfId="0" applyNumberFormat="1" applyFont="1" applyBorder="1"/>
    <xf numFmtId="165" fontId="7" fillId="0" borderId="8" xfId="0" applyNumberFormat="1" applyFont="1" applyBorder="1"/>
    <xf numFmtId="165" fontId="10" fillId="0" borderId="8" xfId="0" applyNumberFormat="1" applyFont="1" applyBorder="1"/>
    <xf numFmtId="165" fontId="11" fillId="0" borderId="8" xfId="0" applyNumberFormat="1" applyFont="1" applyBorder="1"/>
    <xf numFmtId="165" fontId="7" fillId="0" borderId="8" xfId="0" applyNumberFormat="1" applyFont="1" applyBorder="1" applyAlignment="1">
      <alignment horizontal="right"/>
    </xf>
    <xf numFmtId="164" fontId="0" fillId="0" borderId="0" xfId="0" applyNumberFormat="1"/>
    <xf numFmtId="43" fontId="0" fillId="0" borderId="0" xfId="1" applyFont="1"/>
    <xf numFmtId="0" fontId="19" fillId="0" borderId="8" xfId="0" applyFont="1" applyBorder="1"/>
    <xf numFmtId="0" fontId="19" fillId="0" borderId="8" xfId="0" applyFont="1" applyFill="1" applyBorder="1"/>
    <xf numFmtId="164" fontId="7" fillId="0" borderId="8" xfId="0" applyNumberFormat="1" applyFont="1" applyFill="1" applyBorder="1" applyAlignment="1">
      <alignment horizontal="right"/>
    </xf>
    <xf numFmtId="165" fontId="7" fillId="0" borderId="8" xfId="0" applyNumberFormat="1" applyFont="1" applyFill="1" applyBorder="1" applyAlignment="1">
      <alignment horizontal="right"/>
    </xf>
    <xf numFmtId="0" fontId="0" fillId="0" borderId="17" xfId="0" applyBorder="1"/>
    <xf numFmtId="0" fontId="22" fillId="0" borderId="0" xfId="0" applyFont="1" applyAlignment="1">
      <alignment horizontal="right"/>
    </xf>
    <xf numFmtId="0" fontId="22" fillId="0" borderId="0" xfId="0" applyFont="1"/>
    <xf numFmtId="164" fontId="22" fillId="0" borderId="0" xfId="0" applyNumberFormat="1" applyFont="1" applyFill="1" applyBorder="1"/>
    <xf numFmtId="166" fontId="6" fillId="0" borderId="0" xfId="0" applyNumberFormat="1" applyFont="1"/>
    <xf numFmtId="165" fontId="7" fillId="11" borderId="8" xfId="0" applyNumberFormat="1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6" fillId="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wrapText="1"/>
    </xf>
    <xf numFmtId="49" fontId="7" fillId="0" borderId="9" xfId="0" applyNumberFormat="1" applyFont="1" applyFill="1" applyBorder="1" applyAlignment="1">
      <alignment horizontal="left" wrapText="1"/>
    </xf>
    <xf numFmtId="0" fontId="7" fillId="0" borderId="8" xfId="0" applyFont="1" applyFill="1" applyBorder="1" applyAlignment="1">
      <alignment wrapText="1"/>
    </xf>
    <xf numFmtId="0" fontId="7" fillId="3" borderId="8" xfId="0" applyFont="1" applyFill="1" applyBorder="1" applyAlignment="1">
      <alignment horizontal="center" wrapText="1"/>
    </xf>
    <xf numFmtId="49" fontId="7" fillId="8" borderId="8" xfId="0" applyNumberFormat="1" applyFont="1" applyFill="1" applyBorder="1" applyAlignment="1">
      <alignment horizontal="right" wrapText="1"/>
    </xf>
    <xf numFmtId="0" fontId="8" fillId="8" borderId="4" xfId="0" applyFont="1" applyFill="1" applyBorder="1" applyAlignment="1">
      <alignment horizontal="right" wrapText="1"/>
    </xf>
    <xf numFmtId="0" fontId="6" fillId="0" borderId="7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17" fillId="0" borderId="8" xfId="0" applyFont="1" applyFill="1" applyBorder="1" applyAlignment="1"/>
    <xf numFmtId="165" fontId="7" fillId="0" borderId="8" xfId="0" applyNumberFormat="1" applyFont="1" applyFill="1" applyBorder="1" applyAlignment="1"/>
    <xf numFmtId="165" fontId="6" fillId="0" borderId="8" xfId="0" applyNumberFormat="1" applyFont="1" applyBorder="1" applyAlignment="1"/>
    <xf numFmtId="0" fontId="0" fillId="0" borderId="0" xfId="0" applyAlignment="1"/>
    <xf numFmtId="0" fontId="2" fillId="0" borderId="0" xfId="0" applyFont="1" applyAlignment="1"/>
    <xf numFmtId="165" fontId="7" fillId="0" borderId="1" xfId="0" applyNumberFormat="1" applyFont="1" applyBorder="1" applyAlignment="1">
      <alignment horizontal="right"/>
    </xf>
    <xf numFmtId="0" fontId="25" fillId="0" borderId="0" xfId="0" applyFont="1"/>
    <xf numFmtId="0" fontId="25" fillId="0" borderId="0" xfId="0" applyFont="1" applyFill="1" applyBorder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25" fillId="0" borderId="17" xfId="0" applyFont="1" applyBorder="1"/>
    <xf numFmtId="0" fontId="26" fillId="0" borderId="0" xfId="0" applyFont="1" applyAlignment="1">
      <alignment horizontal="right"/>
    </xf>
    <xf numFmtId="0" fontId="26" fillId="0" borderId="0" xfId="0" applyFont="1"/>
    <xf numFmtId="164" fontId="26" fillId="0" borderId="0" xfId="0" applyNumberFormat="1" applyFont="1" applyFill="1" applyBorder="1"/>
    <xf numFmtId="43" fontId="25" fillId="0" borderId="0" xfId="1" applyFont="1"/>
    <xf numFmtId="166" fontId="27" fillId="0" borderId="0" xfId="0" applyNumberFormat="1" applyFont="1"/>
    <xf numFmtId="0" fontId="25" fillId="0" borderId="17" xfId="0" applyFont="1" applyFill="1" applyBorder="1"/>
    <xf numFmtId="9" fontId="25" fillId="0" borderId="0" xfId="2" applyFont="1"/>
    <xf numFmtId="164" fontId="7" fillId="12" borderId="8" xfId="0" applyNumberFormat="1" applyFont="1" applyFill="1" applyBorder="1" applyAlignment="1">
      <alignment horizontal="right"/>
    </xf>
    <xf numFmtId="164" fontId="6" fillId="12" borderId="8" xfId="0" applyNumberFormat="1" applyFont="1" applyFill="1" applyBorder="1" applyAlignment="1">
      <alignment horizontal="right"/>
    </xf>
    <xf numFmtId="164" fontId="10" fillId="12" borderId="8" xfId="0" applyNumberFormat="1" applyFont="1" applyFill="1" applyBorder="1" applyAlignment="1">
      <alignment horizontal="right"/>
    </xf>
    <xf numFmtId="164" fontId="2" fillId="12" borderId="8" xfId="0" applyNumberFormat="1" applyFont="1" applyFill="1" applyBorder="1" applyAlignment="1">
      <alignment horizontal="right"/>
    </xf>
    <xf numFmtId="164" fontId="0" fillId="12" borderId="8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30" fillId="0" borderId="0" xfId="0" applyFont="1"/>
    <xf numFmtId="166" fontId="28" fillId="0" borderId="0" xfId="1" applyNumberFormat="1" applyFont="1"/>
    <xf numFmtId="166" fontId="29" fillId="0" borderId="0" xfId="1" applyNumberFormat="1" applyFont="1"/>
    <xf numFmtId="9" fontId="30" fillId="0" borderId="0" xfId="2" applyFont="1"/>
    <xf numFmtId="166" fontId="0" fillId="0" borderId="0" xfId="0" applyNumberFormat="1"/>
    <xf numFmtId="0" fontId="14" fillId="0" borderId="0" xfId="0" applyFont="1" applyBorder="1" applyAlignment="1">
      <alignment horizontal="center"/>
    </xf>
    <xf numFmtId="164" fontId="7" fillId="13" borderId="8" xfId="0" applyNumberFormat="1" applyFont="1" applyFill="1" applyBorder="1" applyAlignment="1">
      <alignment horizontal="right"/>
    </xf>
    <xf numFmtId="164" fontId="2" fillId="13" borderId="8" xfId="0" applyNumberFormat="1" applyFont="1" applyFill="1" applyBorder="1" applyAlignment="1">
      <alignment horizontal="right"/>
    </xf>
    <xf numFmtId="168" fontId="0" fillId="0" borderId="0" xfId="0" applyNumberFormat="1"/>
    <xf numFmtId="0" fontId="0" fillId="0" borderId="18" xfId="0" applyBorder="1"/>
  </cellXfs>
  <cellStyles count="3">
    <cellStyle name="Komma" xfId="1" builtinId="3"/>
    <cellStyle name="Prozent" xfId="2" builtinId="5"/>
    <cellStyle name="Standard" xfId="0" builtinId="0"/>
  </cellStyles>
  <dxfs count="130">
    <dxf>
      <fill>
        <patternFill>
          <bgColor theme="0" tint="-0.14996795556505021"/>
        </patternFill>
      </fill>
    </dxf>
    <dxf>
      <fill>
        <patternFill>
          <bgColor rgb="FF46C846"/>
        </patternFill>
      </fill>
    </dxf>
    <dxf>
      <fill>
        <patternFill>
          <bgColor rgb="FFC8E61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46C846"/>
        </patternFill>
      </fill>
    </dxf>
    <dxf>
      <fill>
        <patternFill>
          <bgColor rgb="FFC8E61E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9" tint="-0.249977111117893"/>
        <name val="Arial"/>
        <scheme val="none"/>
      </font>
      <numFmt numFmtId="165" formatCode="#,##0.00_ ;\-#,##0.00\ 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7"/>
        <color rgb="FFFF0000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9" tint="-0.249977111117893"/>
        <name val="Arial"/>
        <scheme val="none"/>
      </font>
      <numFmt numFmtId="165" formatCode="#,##0.00_ ;\-#,##0.00\ 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7"/>
        <color rgb="FFFF0000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e2" displayName="Tabelle2" ref="A4:AC71" headerRowCount="0" totalsRowShown="0" headerRowDxfId="129" dataDxfId="128" tableBorderDxfId="127">
  <tableColumns count="29">
    <tableColumn id="1" name="Spalte1" headerRowDxfId="126" dataDxfId="125"/>
    <tableColumn id="2" name="Spalte2" headerRowDxfId="124" dataDxfId="123"/>
    <tableColumn id="3" name="Spalte3" headerRowDxfId="122" dataDxfId="121"/>
    <tableColumn id="4" name="Spalte4" headerRowDxfId="120" dataDxfId="119"/>
    <tableColumn id="5" name="Spalte5" headerRowDxfId="118" dataDxfId="117"/>
    <tableColumn id="6" name="Spalte6" headerRowDxfId="116" dataDxfId="115"/>
    <tableColumn id="7" name="Spalte7" headerRowDxfId="114" dataDxfId="113"/>
    <tableColumn id="8" name="Spalte8" headerRowDxfId="112" dataDxfId="111"/>
    <tableColumn id="9" name="Spalte9" headerRowDxfId="110" dataDxfId="109"/>
    <tableColumn id="31" name="Spalte31" headerRowDxfId="108" dataDxfId="107"/>
    <tableColumn id="30" name="Spalte30" headerRowDxfId="106" dataDxfId="105"/>
    <tableColumn id="12" name="Spalte12" headerRowDxfId="104" dataDxfId="103">
      <calculatedColumnFormula>SUM(N5:AC5)</calculatedColumnFormula>
    </tableColumn>
    <tableColumn id="13" name="Spalte13" headerRowDxfId="102" dataDxfId="101"/>
    <tableColumn id="14" name="Spalte14" headerRowDxfId="100" dataDxfId="99"/>
    <tableColumn id="15" name="Spalte15" headerRowDxfId="98" dataDxfId="97"/>
    <tableColumn id="16" name="Spalte16" headerRowDxfId="96" dataDxfId="95"/>
    <tableColumn id="17" name="Spalte17" headerRowDxfId="94" dataDxfId="93"/>
    <tableColumn id="18" name="Spalte18" headerRowDxfId="92" dataDxfId="91"/>
    <tableColumn id="19" name="Spalte19" headerRowDxfId="90" dataDxfId="89"/>
    <tableColumn id="20" name="Spalte20" headerRowDxfId="88" dataDxfId="87"/>
    <tableColumn id="21" name="Spalte21" headerRowDxfId="86" dataDxfId="85"/>
    <tableColumn id="22" name="Spalte22" headerRowDxfId="84" dataDxfId="83"/>
    <tableColumn id="23" name="Spalte23" headerRowDxfId="82" dataDxfId="81"/>
    <tableColumn id="24" name="Spalte24" headerRowDxfId="80" dataDxfId="79"/>
    <tableColumn id="25" name="Spalte25" headerRowDxfId="78" dataDxfId="77"/>
    <tableColumn id="26" name="Spalte26" headerRowDxfId="76" dataDxfId="75"/>
    <tableColumn id="27" name="Spalte27" headerRowDxfId="74" dataDxfId="73"/>
    <tableColumn id="28" name="Spalte28" headerRowDxfId="72" dataDxfId="71"/>
    <tableColumn id="29" name="Spalte29" headerRowDxfId="70" dataDxfId="6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4:AC71" headerRowCount="0" totalsRowShown="0" headerRowDxfId="68" dataDxfId="67" tableBorderDxfId="66">
  <tableColumns count="29">
    <tableColumn id="1" name="Spalte1" headerRowDxfId="65" dataDxfId="64"/>
    <tableColumn id="2" name="Spalte2" headerRowDxfId="63" dataDxfId="62"/>
    <tableColumn id="3" name="Spalte3" headerRowDxfId="61" dataDxfId="60"/>
    <tableColumn id="4" name="Spalte4" headerRowDxfId="59" dataDxfId="58"/>
    <tableColumn id="5" name="Spalte5" headerRowDxfId="57" dataDxfId="56"/>
    <tableColumn id="6" name="Spalte6" headerRowDxfId="55" dataDxfId="54"/>
    <tableColumn id="7" name="Spalte7" headerRowDxfId="53" dataDxfId="52"/>
    <tableColumn id="8" name="Spalte8" headerRowDxfId="51" dataDxfId="50"/>
    <tableColumn id="9" name="Spalte9" headerRowDxfId="49" dataDxfId="48"/>
    <tableColumn id="31" name="Spalte31" headerRowDxfId="47" dataDxfId="46"/>
    <tableColumn id="30" name="Spalte30" headerRowDxfId="45" dataDxfId="44"/>
    <tableColumn id="12" name="Spalte12" headerRowDxfId="43" dataDxfId="42">
      <calculatedColumnFormula>SUM(N4:AC4)</calculatedColumnFormula>
    </tableColumn>
    <tableColumn id="13" name="Spalte13" headerRowDxfId="41" dataDxfId="40"/>
    <tableColumn id="14" name="Spalte14" headerRowDxfId="39" dataDxfId="38"/>
    <tableColumn id="15" name="Spalte15" headerRowDxfId="37" dataDxfId="36"/>
    <tableColumn id="16" name="Spalte16" headerRowDxfId="35" dataDxfId="34"/>
    <tableColumn id="17" name="Spalte17" headerRowDxfId="33" dataDxfId="32"/>
    <tableColumn id="18" name="Spalte18" headerRowDxfId="31" dataDxfId="30"/>
    <tableColumn id="19" name="Spalte19" headerRowDxfId="29" dataDxfId="28"/>
    <tableColumn id="20" name="Spalte20" headerRowDxfId="27" dataDxfId="26"/>
    <tableColumn id="21" name="Spalte21" headerRowDxfId="25" dataDxfId="24"/>
    <tableColumn id="22" name="Spalte22" headerRowDxfId="23" dataDxfId="22"/>
    <tableColumn id="23" name="Spalte23" headerRowDxfId="21" dataDxfId="20"/>
    <tableColumn id="24" name="Spalte24" headerRowDxfId="19" dataDxfId="18"/>
    <tableColumn id="25" name="Spalte25" headerRowDxfId="17" dataDxfId="16"/>
    <tableColumn id="26" name="Spalte26" headerRowDxfId="15" dataDxfId="14"/>
    <tableColumn id="27" name="Spalte27" headerRowDxfId="13" dataDxfId="12"/>
    <tableColumn id="28" name="Spalte28" headerRowDxfId="11" dataDxfId="10"/>
    <tableColumn id="29" name="Spalte29" headerRowDxfId="9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zoomScale="85" zoomScaleNormal="85" zoomScaleSheetLayoutView="100" zoomScalePageLayoutView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AB4" sqref="AB4"/>
    </sheetView>
  </sheetViews>
  <sheetFormatPr baseColWidth="10" defaultRowHeight="12.75" outlineLevelCol="1" x14ac:dyDescent="0.2"/>
  <cols>
    <col min="1" max="1" width="9.140625" style="1" customWidth="1"/>
    <col min="2" max="2" width="43.5703125" customWidth="1"/>
    <col min="3" max="3" width="14.5703125" customWidth="1"/>
    <col min="4" max="4" width="11.42578125" style="3" customWidth="1"/>
    <col min="5" max="5" width="10.5703125" style="5" hidden="1" customWidth="1" outlineLevel="1"/>
    <col min="6" max="6" width="11.42578125" style="2" hidden="1" customWidth="1" outlineLevel="1"/>
    <col min="7" max="8" width="9.42578125" style="3" hidden="1" customWidth="1" outlineLevel="1"/>
    <col min="9" max="9" width="7.7109375" customWidth="1" collapsed="1"/>
    <col min="10" max="10" width="15" customWidth="1"/>
    <col min="11" max="11" width="31.140625" customWidth="1"/>
    <col min="12" max="12" width="8" style="8" customWidth="1"/>
    <col min="13" max="13" width="8.85546875" customWidth="1"/>
    <col min="14" max="29" width="7.28515625" customWidth="1"/>
  </cols>
  <sheetData>
    <row r="1" spans="1:31" ht="18" x14ac:dyDescent="0.25">
      <c r="A1" s="23" t="s">
        <v>253</v>
      </c>
      <c r="J1" s="149" t="s">
        <v>293</v>
      </c>
      <c r="K1" s="149"/>
      <c r="L1" s="18"/>
      <c r="M1" s="9"/>
      <c r="N1" s="28" t="s">
        <v>259</v>
      </c>
      <c r="O1" s="28"/>
      <c r="P1" s="28"/>
      <c r="Q1" s="28"/>
      <c r="R1" s="28" t="s">
        <v>269</v>
      </c>
      <c r="S1" s="28"/>
      <c r="T1" s="28" t="s">
        <v>291</v>
      </c>
      <c r="U1" s="28"/>
      <c r="V1" s="28"/>
      <c r="W1" s="28"/>
      <c r="X1" s="28"/>
      <c r="Y1" s="28"/>
      <c r="Z1" s="29" t="s">
        <v>281</v>
      </c>
      <c r="AA1" s="28"/>
      <c r="AB1" s="28"/>
      <c r="AC1" s="28"/>
    </row>
    <row r="2" spans="1:31" x14ac:dyDescent="0.2">
      <c r="A2" s="6"/>
      <c r="J2" s="69"/>
      <c r="K2" s="69"/>
      <c r="L2" s="18"/>
      <c r="M2" s="9"/>
      <c r="N2" s="24" t="s">
        <v>256</v>
      </c>
      <c r="O2" s="24" t="s">
        <v>262</v>
      </c>
      <c r="P2" s="24" t="s">
        <v>263</v>
      </c>
      <c r="Q2" s="24" t="s">
        <v>264</v>
      </c>
      <c r="R2" s="24" t="s">
        <v>265</v>
      </c>
      <c r="S2" s="24" t="s">
        <v>266</v>
      </c>
      <c r="T2" s="24" t="s">
        <v>267</v>
      </c>
      <c r="U2" s="24" t="s">
        <v>272</v>
      </c>
      <c r="V2" s="24" t="s">
        <v>274</v>
      </c>
      <c r="W2" s="24" t="s">
        <v>275</v>
      </c>
      <c r="X2" s="24" t="s">
        <v>276</v>
      </c>
      <c r="Y2" s="24" t="s">
        <v>278</v>
      </c>
      <c r="Z2" s="24" t="s">
        <v>279</v>
      </c>
      <c r="AA2" s="24" t="s">
        <v>284</v>
      </c>
      <c r="AB2" s="24" t="s">
        <v>285</v>
      </c>
      <c r="AC2" s="24" t="s">
        <v>287</v>
      </c>
      <c r="AE2" s="6" t="s">
        <v>312</v>
      </c>
    </row>
    <row r="3" spans="1:31" ht="36.75" thickBot="1" x14ac:dyDescent="0.25">
      <c r="A3" s="73" t="s">
        <v>251</v>
      </c>
      <c r="B3" s="74" t="s">
        <v>252</v>
      </c>
      <c r="C3" s="75" t="s">
        <v>242</v>
      </c>
      <c r="D3" s="62" t="s">
        <v>297</v>
      </c>
      <c r="E3" s="76" t="s">
        <v>225</v>
      </c>
      <c r="F3" s="77" t="s">
        <v>40</v>
      </c>
      <c r="G3" s="78" t="s">
        <v>138</v>
      </c>
      <c r="H3" s="79" t="s">
        <v>220</v>
      </c>
      <c r="I3" s="62" t="s">
        <v>243</v>
      </c>
      <c r="J3" s="80" t="s">
        <v>295</v>
      </c>
      <c r="K3" s="80" t="s">
        <v>294</v>
      </c>
      <c r="L3" s="62" t="s">
        <v>254</v>
      </c>
      <c r="M3" s="62" t="s">
        <v>255</v>
      </c>
      <c r="N3" s="63" t="s">
        <v>292</v>
      </c>
      <c r="O3" s="63" t="s">
        <v>260</v>
      </c>
      <c r="P3" s="63" t="s">
        <v>261</v>
      </c>
      <c r="Q3" s="63" t="s">
        <v>268</v>
      </c>
      <c r="R3" s="63" t="s">
        <v>289</v>
      </c>
      <c r="S3" s="63" t="s">
        <v>270</v>
      </c>
      <c r="T3" s="63" t="s">
        <v>271</v>
      </c>
      <c r="U3" s="63" t="s">
        <v>303</v>
      </c>
      <c r="V3" s="63" t="s">
        <v>273</v>
      </c>
      <c r="W3" s="63" t="s">
        <v>277</v>
      </c>
      <c r="X3" s="63" t="s">
        <v>290</v>
      </c>
      <c r="Y3" s="63" t="s">
        <v>280</v>
      </c>
      <c r="Z3" s="63" t="s">
        <v>282</v>
      </c>
      <c r="AA3" s="63" t="s">
        <v>283</v>
      </c>
      <c r="AB3" s="63" t="s">
        <v>286</v>
      </c>
      <c r="AC3" s="63" t="s">
        <v>288</v>
      </c>
    </row>
    <row r="4" spans="1:31" ht="13.5" customHeight="1" x14ac:dyDescent="0.2">
      <c r="A4" s="59">
        <v>410.02</v>
      </c>
      <c r="B4" s="31" t="s">
        <v>28</v>
      </c>
      <c r="C4" s="32" t="s">
        <v>48</v>
      </c>
      <c r="D4" s="33" t="s">
        <v>298</v>
      </c>
      <c r="E4" s="34" t="s">
        <v>166</v>
      </c>
      <c r="F4" s="35">
        <v>1972</v>
      </c>
      <c r="G4" s="36">
        <v>1</v>
      </c>
      <c r="H4" s="37">
        <v>1</v>
      </c>
      <c r="I4" s="26" t="s">
        <v>73</v>
      </c>
      <c r="J4" s="70"/>
      <c r="K4" s="98" t="s">
        <v>304</v>
      </c>
      <c r="L4" s="90">
        <f>SUM(N4:AC4)</f>
        <v>231.6</v>
      </c>
      <c r="M4" s="91"/>
      <c r="N4" s="81">
        <v>20</v>
      </c>
      <c r="O4" s="81">
        <v>8</v>
      </c>
      <c r="P4" s="81">
        <v>25</v>
      </c>
      <c r="Q4" s="81">
        <v>20</v>
      </c>
      <c r="R4" s="81">
        <v>2</v>
      </c>
      <c r="S4" s="81">
        <v>15</v>
      </c>
      <c r="T4" s="82"/>
      <c r="U4" s="95">
        <v>0.5</v>
      </c>
      <c r="V4" s="95">
        <v>0.1</v>
      </c>
      <c r="W4" s="81">
        <v>20</v>
      </c>
      <c r="X4" s="95">
        <v>0.5</v>
      </c>
      <c r="Y4" s="81">
        <v>40</v>
      </c>
      <c r="Z4" s="82"/>
      <c r="AA4" s="89">
        <v>0.25</v>
      </c>
      <c r="AB4" s="81">
        <f>10*8</f>
        <v>80</v>
      </c>
      <c r="AC4" s="125">
        <v>0.25</v>
      </c>
    </row>
    <row r="5" spans="1:31" ht="13.5" customHeight="1" x14ac:dyDescent="0.2">
      <c r="A5" s="59" t="s">
        <v>231</v>
      </c>
      <c r="B5" s="31" t="s">
        <v>17</v>
      </c>
      <c r="C5" s="32" t="s">
        <v>54</v>
      </c>
      <c r="D5" s="33" t="s">
        <v>298</v>
      </c>
      <c r="E5" s="38" t="s">
        <v>165</v>
      </c>
      <c r="F5" s="39" t="s">
        <v>244</v>
      </c>
      <c r="G5" s="40">
        <v>2</v>
      </c>
      <c r="H5" s="41">
        <v>2</v>
      </c>
      <c r="I5" s="26" t="s">
        <v>73</v>
      </c>
      <c r="J5" s="70"/>
      <c r="K5" s="98" t="s">
        <v>304</v>
      </c>
      <c r="L5" s="90">
        <f t="shared" ref="L5:L68" si="0">SUM(N5:AC5)</f>
        <v>71.599999999999994</v>
      </c>
      <c r="M5" s="91"/>
      <c r="N5" s="81">
        <v>10</v>
      </c>
      <c r="O5" s="81">
        <v>8</v>
      </c>
      <c r="P5" s="81">
        <v>0</v>
      </c>
      <c r="Q5" s="81">
        <v>10</v>
      </c>
      <c r="R5" s="81">
        <v>2</v>
      </c>
      <c r="S5" s="81">
        <v>10</v>
      </c>
      <c r="T5" s="82"/>
      <c r="U5" s="95">
        <v>0.5</v>
      </c>
      <c r="V5" s="95">
        <v>0.1</v>
      </c>
      <c r="W5" s="81">
        <v>0</v>
      </c>
      <c r="X5" s="95">
        <v>0.5</v>
      </c>
      <c r="Y5" s="81">
        <v>30</v>
      </c>
      <c r="Z5" s="82"/>
      <c r="AA5" s="89">
        <v>0.25</v>
      </c>
      <c r="AB5" s="81">
        <v>0</v>
      </c>
      <c r="AC5" s="95">
        <v>0.25</v>
      </c>
    </row>
    <row r="6" spans="1:31" ht="13.5" customHeight="1" x14ac:dyDescent="0.2">
      <c r="A6" s="59">
        <v>410.04</v>
      </c>
      <c r="B6" s="31" t="s">
        <v>5</v>
      </c>
      <c r="C6" s="32" t="s">
        <v>66</v>
      </c>
      <c r="D6" s="33" t="s">
        <v>298</v>
      </c>
      <c r="E6" s="38" t="s">
        <v>164</v>
      </c>
      <c r="F6" s="42">
        <v>1973</v>
      </c>
      <c r="G6" s="40">
        <v>1</v>
      </c>
      <c r="H6" s="41">
        <v>1</v>
      </c>
      <c r="I6" s="26" t="s">
        <v>73</v>
      </c>
      <c r="J6" s="70"/>
      <c r="K6" s="98" t="s">
        <v>304</v>
      </c>
      <c r="L6" s="90">
        <f t="shared" si="0"/>
        <v>211.6</v>
      </c>
      <c r="M6" s="91">
        <f>SUM(L4:L6)</f>
        <v>514.79999999999995</v>
      </c>
      <c r="N6" s="81">
        <v>20</v>
      </c>
      <c r="O6" s="81">
        <v>8</v>
      </c>
      <c r="P6" s="81">
        <v>25</v>
      </c>
      <c r="Q6" s="81">
        <v>20</v>
      </c>
      <c r="R6" s="81">
        <v>2</v>
      </c>
      <c r="S6" s="81">
        <v>15</v>
      </c>
      <c r="T6" s="82"/>
      <c r="U6" s="95">
        <v>0.5</v>
      </c>
      <c r="V6" s="95">
        <v>0.1</v>
      </c>
      <c r="W6" s="81">
        <v>20</v>
      </c>
      <c r="X6" s="95">
        <v>0.5</v>
      </c>
      <c r="Y6" s="81">
        <v>40</v>
      </c>
      <c r="Z6" s="82"/>
      <c r="AA6" s="89">
        <v>0.25</v>
      </c>
      <c r="AB6" s="81">
        <v>60</v>
      </c>
      <c r="AC6" s="95">
        <v>0.25</v>
      </c>
    </row>
    <row r="7" spans="1:31" ht="13.5" customHeight="1" x14ac:dyDescent="0.2">
      <c r="A7" s="59">
        <v>420.11</v>
      </c>
      <c r="B7" s="31" t="s">
        <v>1</v>
      </c>
      <c r="C7" s="32" t="s">
        <v>44</v>
      </c>
      <c r="D7" s="43" t="s">
        <v>299</v>
      </c>
      <c r="E7" s="38" t="s">
        <v>88</v>
      </c>
      <c r="F7" s="42">
        <v>1973</v>
      </c>
      <c r="G7" s="40">
        <v>2</v>
      </c>
      <c r="H7" s="41">
        <v>2</v>
      </c>
      <c r="I7" s="26" t="s">
        <v>73</v>
      </c>
      <c r="J7" s="70"/>
      <c r="K7" s="98"/>
      <c r="L7" s="90">
        <f t="shared" si="0"/>
        <v>147.6</v>
      </c>
      <c r="M7" s="91"/>
      <c r="N7" s="81">
        <v>15</v>
      </c>
      <c r="O7" s="81">
        <v>4</v>
      </c>
      <c r="P7" s="81">
        <v>10</v>
      </c>
      <c r="Q7" s="81">
        <v>15</v>
      </c>
      <c r="R7" s="81">
        <v>2</v>
      </c>
      <c r="S7" s="81">
        <v>10</v>
      </c>
      <c r="T7" s="82"/>
      <c r="U7" s="95">
        <v>0.5</v>
      </c>
      <c r="V7" s="95">
        <v>0.1</v>
      </c>
      <c r="W7" s="81">
        <v>20</v>
      </c>
      <c r="X7" s="95">
        <v>0.5</v>
      </c>
      <c r="Y7" s="81">
        <v>40</v>
      </c>
      <c r="Z7" s="82"/>
      <c r="AA7" s="89">
        <v>0.25</v>
      </c>
      <c r="AB7" s="81">
        <v>30</v>
      </c>
      <c r="AC7" s="95">
        <v>0.25</v>
      </c>
    </row>
    <row r="8" spans="1:31" ht="13.5" customHeight="1" x14ac:dyDescent="0.2">
      <c r="A8" s="59">
        <v>420.12</v>
      </c>
      <c r="B8" s="31" t="s">
        <v>8</v>
      </c>
      <c r="C8" s="32" t="s">
        <v>46</v>
      </c>
      <c r="D8" s="43" t="s">
        <v>299</v>
      </c>
      <c r="E8" s="38" t="s">
        <v>140</v>
      </c>
      <c r="F8" s="42">
        <v>1973</v>
      </c>
      <c r="G8" s="40">
        <v>1</v>
      </c>
      <c r="H8" s="41">
        <v>2</v>
      </c>
      <c r="I8" s="26" t="s">
        <v>73</v>
      </c>
      <c r="J8" s="70"/>
      <c r="K8" s="98"/>
      <c r="L8" s="90">
        <f t="shared" si="0"/>
        <v>57.6</v>
      </c>
      <c r="M8" s="91"/>
      <c r="N8" s="81">
        <v>5</v>
      </c>
      <c r="O8" s="81">
        <v>4</v>
      </c>
      <c r="P8" s="81">
        <v>10</v>
      </c>
      <c r="Q8" s="81">
        <v>5</v>
      </c>
      <c r="R8" s="81">
        <v>2</v>
      </c>
      <c r="S8" s="81">
        <v>0</v>
      </c>
      <c r="T8" s="82"/>
      <c r="U8" s="95">
        <v>0.5</v>
      </c>
      <c r="V8" s="95">
        <v>0.1</v>
      </c>
      <c r="W8" s="81">
        <v>0</v>
      </c>
      <c r="X8" s="95">
        <v>0.5</v>
      </c>
      <c r="Y8" s="81">
        <v>0</v>
      </c>
      <c r="Z8" s="82"/>
      <c r="AA8" s="89">
        <v>0.25</v>
      </c>
      <c r="AB8" s="81">
        <v>30</v>
      </c>
      <c r="AC8" s="95">
        <v>0.25</v>
      </c>
    </row>
    <row r="9" spans="1:31" ht="13.5" customHeight="1" x14ac:dyDescent="0.2">
      <c r="A9" s="59" t="s">
        <v>93</v>
      </c>
      <c r="B9" s="31" t="s">
        <v>30</v>
      </c>
      <c r="C9" s="32" t="s">
        <v>47</v>
      </c>
      <c r="D9" s="43" t="s">
        <v>299</v>
      </c>
      <c r="E9" s="44" t="s">
        <v>139</v>
      </c>
      <c r="F9" s="45">
        <v>1973</v>
      </c>
      <c r="G9" s="40">
        <v>1</v>
      </c>
      <c r="H9" s="41">
        <v>1</v>
      </c>
      <c r="I9" s="46" t="s">
        <v>42</v>
      </c>
      <c r="J9" s="71"/>
      <c r="K9" s="99" t="s">
        <v>304</v>
      </c>
      <c r="L9" s="90">
        <f t="shared" si="0"/>
        <v>62.6</v>
      </c>
      <c r="M9" s="91"/>
      <c r="N9" s="108">
        <v>10</v>
      </c>
      <c r="O9" s="81">
        <v>4</v>
      </c>
      <c r="P9" s="81">
        <v>10</v>
      </c>
      <c r="Q9" s="81">
        <v>5</v>
      </c>
      <c r="R9" s="81">
        <v>2</v>
      </c>
      <c r="S9" s="81">
        <v>0</v>
      </c>
      <c r="T9" s="82"/>
      <c r="U9" s="95">
        <v>0.5</v>
      </c>
      <c r="V9" s="95">
        <v>0.1</v>
      </c>
      <c r="W9" s="81">
        <v>0</v>
      </c>
      <c r="X9" s="95">
        <v>0.5</v>
      </c>
      <c r="Y9" s="81">
        <v>0</v>
      </c>
      <c r="Z9" s="82"/>
      <c r="AA9" s="89">
        <v>0.25</v>
      </c>
      <c r="AB9" s="81">
        <v>30</v>
      </c>
      <c r="AC9" s="95">
        <v>0.25</v>
      </c>
    </row>
    <row r="10" spans="1:31" ht="13.5" customHeight="1" x14ac:dyDescent="0.2">
      <c r="A10" s="59" t="s">
        <v>213</v>
      </c>
      <c r="B10" s="31" t="s">
        <v>31</v>
      </c>
      <c r="C10" s="32" t="s">
        <v>49</v>
      </c>
      <c r="D10" s="43" t="s">
        <v>299</v>
      </c>
      <c r="E10" s="44" t="s">
        <v>141</v>
      </c>
      <c r="F10" s="45">
        <v>1971</v>
      </c>
      <c r="G10" s="40">
        <v>2</v>
      </c>
      <c r="H10" s="41">
        <v>2</v>
      </c>
      <c r="I10" s="46" t="s">
        <v>42</v>
      </c>
      <c r="J10" s="71"/>
      <c r="K10" s="99" t="s">
        <v>304</v>
      </c>
      <c r="L10" s="90">
        <f t="shared" si="0"/>
        <v>127.6</v>
      </c>
      <c r="M10" s="91"/>
      <c r="N10" s="81">
        <v>15</v>
      </c>
      <c r="O10" s="81">
        <v>4</v>
      </c>
      <c r="P10" s="81">
        <v>0</v>
      </c>
      <c r="Q10" s="81">
        <v>15</v>
      </c>
      <c r="R10" s="81">
        <v>2</v>
      </c>
      <c r="S10" s="81">
        <v>10</v>
      </c>
      <c r="T10" s="82"/>
      <c r="U10" s="95">
        <v>0.5</v>
      </c>
      <c r="V10" s="95">
        <v>0.1</v>
      </c>
      <c r="W10" s="81">
        <v>20</v>
      </c>
      <c r="X10" s="95">
        <v>0.5</v>
      </c>
      <c r="Y10" s="81">
        <v>40</v>
      </c>
      <c r="Z10" s="82"/>
      <c r="AA10" s="89">
        <v>0.25</v>
      </c>
      <c r="AB10" s="81">
        <v>20</v>
      </c>
      <c r="AC10" s="95">
        <v>0.25</v>
      </c>
    </row>
    <row r="11" spans="1:31" ht="13.5" customHeight="1" x14ac:dyDescent="0.2">
      <c r="A11" s="59">
        <v>420.17</v>
      </c>
      <c r="B11" s="31" t="s">
        <v>32</v>
      </c>
      <c r="C11" s="32" t="s">
        <v>51</v>
      </c>
      <c r="D11" s="43" t="s">
        <v>299</v>
      </c>
      <c r="E11" s="38" t="s">
        <v>167</v>
      </c>
      <c r="F11" s="39" t="s">
        <v>245</v>
      </c>
      <c r="G11" s="40">
        <v>2</v>
      </c>
      <c r="H11" s="41">
        <v>2</v>
      </c>
      <c r="I11" s="26" t="s">
        <v>73</v>
      </c>
      <c r="J11" s="71"/>
      <c r="K11" s="99"/>
      <c r="L11" s="90">
        <f t="shared" si="0"/>
        <v>177.6</v>
      </c>
      <c r="M11" s="91"/>
      <c r="N11" s="100">
        <v>15</v>
      </c>
      <c r="O11" s="100">
        <v>4</v>
      </c>
      <c r="P11" s="100">
        <v>25</v>
      </c>
      <c r="Q11" s="100">
        <v>10</v>
      </c>
      <c r="R11" s="100">
        <v>2</v>
      </c>
      <c r="S11" s="100">
        <v>10</v>
      </c>
      <c r="T11" s="82"/>
      <c r="U11" s="101">
        <v>0.5</v>
      </c>
      <c r="V11" s="95">
        <v>0.1</v>
      </c>
      <c r="W11" s="100">
        <v>20</v>
      </c>
      <c r="X11" s="101">
        <v>0.5</v>
      </c>
      <c r="Y11" s="100">
        <v>40</v>
      </c>
      <c r="Z11" s="82"/>
      <c r="AA11" s="89">
        <v>0.25</v>
      </c>
      <c r="AB11" s="81">
        <v>50</v>
      </c>
      <c r="AC11" s="95">
        <v>0.25</v>
      </c>
    </row>
    <row r="12" spans="1:31" ht="13.5" customHeight="1" x14ac:dyDescent="0.2">
      <c r="A12" s="59">
        <v>420.18</v>
      </c>
      <c r="B12" s="31" t="s">
        <v>29</v>
      </c>
      <c r="C12" s="32" t="s">
        <v>52</v>
      </c>
      <c r="D12" s="43" t="s">
        <v>299</v>
      </c>
      <c r="E12" s="38" t="s">
        <v>142</v>
      </c>
      <c r="F12" s="39" t="s">
        <v>245</v>
      </c>
      <c r="G12" s="40">
        <v>1</v>
      </c>
      <c r="H12" s="41">
        <v>1</v>
      </c>
      <c r="I12" s="26" t="s">
        <v>73</v>
      </c>
      <c r="J12" s="71"/>
      <c r="K12" s="99" t="s">
        <v>302</v>
      </c>
      <c r="L12" s="90">
        <f t="shared" si="0"/>
        <v>17.600000000000001</v>
      </c>
      <c r="M12" s="91"/>
      <c r="N12" s="81">
        <v>5</v>
      </c>
      <c r="O12" s="81">
        <v>4</v>
      </c>
      <c r="P12" s="83">
        <v>0</v>
      </c>
      <c r="Q12" s="81">
        <v>5</v>
      </c>
      <c r="R12" s="81">
        <v>2</v>
      </c>
      <c r="S12" s="81">
        <v>0</v>
      </c>
      <c r="T12" s="82"/>
      <c r="U12" s="95">
        <v>0.5</v>
      </c>
      <c r="V12" s="95">
        <v>0.1</v>
      </c>
      <c r="W12" s="81">
        <v>0</v>
      </c>
      <c r="X12" s="95">
        <v>0.5</v>
      </c>
      <c r="Y12" s="81">
        <v>0</v>
      </c>
      <c r="Z12" s="82"/>
      <c r="AA12" s="89">
        <v>0.25</v>
      </c>
      <c r="AB12" s="83">
        <v>0</v>
      </c>
      <c r="AC12" s="95">
        <v>0.25</v>
      </c>
      <c r="AE12" t="s">
        <v>313</v>
      </c>
    </row>
    <row r="13" spans="1:31" ht="13.5" customHeight="1" x14ac:dyDescent="0.2">
      <c r="A13" s="59">
        <v>420.19</v>
      </c>
      <c r="B13" s="31" t="s">
        <v>20</v>
      </c>
      <c r="C13" s="32" t="s">
        <v>53</v>
      </c>
      <c r="D13" s="43" t="s">
        <v>299</v>
      </c>
      <c r="E13" s="38">
        <v>30.373000000000001</v>
      </c>
      <c r="F13" s="39" t="s">
        <v>245</v>
      </c>
      <c r="G13" s="40">
        <v>2</v>
      </c>
      <c r="H13" s="41">
        <v>2</v>
      </c>
      <c r="I13" s="26" t="s">
        <v>73</v>
      </c>
      <c r="J13" s="71"/>
      <c r="K13" s="99"/>
      <c r="L13" s="90">
        <f t="shared" si="0"/>
        <v>182.6</v>
      </c>
      <c r="M13" s="91"/>
      <c r="N13" s="81">
        <v>15</v>
      </c>
      <c r="O13" s="81">
        <v>4</v>
      </c>
      <c r="P13" s="81">
        <v>25</v>
      </c>
      <c r="Q13" s="81">
        <v>15</v>
      </c>
      <c r="R13" s="81">
        <v>2</v>
      </c>
      <c r="S13" s="81">
        <v>10</v>
      </c>
      <c r="T13" s="82"/>
      <c r="U13" s="95">
        <v>0.5</v>
      </c>
      <c r="V13" s="95">
        <v>0.1</v>
      </c>
      <c r="W13" s="81">
        <v>20</v>
      </c>
      <c r="X13" s="95">
        <v>0.5</v>
      </c>
      <c r="Y13" s="81">
        <v>40</v>
      </c>
      <c r="Z13" s="82"/>
      <c r="AA13" s="89">
        <v>0.25</v>
      </c>
      <c r="AB13" s="81">
        <v>50</v>
      </c>
      <c r="AC13" s="95">
        <v>0.25</v>
      </c>
    </row>
    <row r="14" spans="1:31" ht="13.5" customHeight="1" x14ac:dyDescent="0.2">
      <c r="A14" s="59">
        <v>420.24</v>
      </c>
      <c r="B14" s="31" t="s">
        <v>18</v>
      </c>
      <c r="C14" s="32" t="s">
        <v>63</v>
      </c>
      <c r="D14" s="43" t="s">
        <v>299</v>
      </c>
      <c r="E14" s="38" t="s">
        <v>143</v>
      </c>
      <c r="F14" s="39" t="s">
        <v>246</v>
      </c>
      <c r="G14" s="40">
        <v>1</v>
      </c>
      <c r="H14" s="41">
        <v>2</v>
      </c>
      <c r="I14" s="26" t="s">
        <v>73</v>
      </c>
      <c r="J14" s="71"/>
      <c r="K14" s="99"/>
      <c r="L14" s="90">
        <f t="shared" si="0"/>
        <v>57.6</v>
      </c>
      <c r="M14" s="91"/>
      <c r="N14" s="81">
        <v>5</v>
      </c>
      <c r="O14" s="81">
        <v>4</v>
      </c>
      <c r="P14" s="81">
        <v>10</v>
      </c>
      <c r="Q14" s="81">
        <v>5</v>
      </c>
      <c r="R14" s="81">
        <v>2</v>
      </c>
      <c r="S14" s="81">
        <v>0</v>
      </c>
      <c r="T14" s="82"/>
      <c r="U14" s="95">
        <v>0.5</v>
      </c>
      <c r="V14" s="95">
        <v>0.1</v>
      </c>
      <c r="W14" s="81">
        <v>0</v>
      </c>
      <c r="X14" s="95">
        <v>0.5</v>
      </c>
      <c r="Y14" s="81">
        <v>0</v>
      </c>
      <c r="Z14" s="82"/>
      <c r="AA14" s="89">
        <v>0.25</v>
      </c>
      <c r="AB14" s="81">
        <v>30</v>
      </c>
      <c r="AC14" s="95">
        <v>0.25</v>
      </c>
    </row>
    <row r="15" spans="1:31" ht="13.5" customHeight="1" x14ac:dyDescent="0.2">
      <c r="A15" s="59">
        <v>420.25</v>
      </c>
      <c r="B15" s="31" t="s">
        <v>7</v>
      </c>
      <c r="C15" s="32" t="s">
        <v>65</v>
      </c>
      <c r="D15" s="43" t="s">
        <v>299</v>
      </c>
      <c r="E15" s="38" t="s">
        <v>144</v>
      </c>
      <c r="F15" s="42">
        <v>1973</v>
      </c>
      <c r="G15" s="40">
        <v>1</v>
      </c>
      <c r="H15" s="41">
        <v>2</v>
      </c>
      <c r="I15" s="26" t="s">
        <v>73</v>
      </c>
      <c r="J15" s="71"/>
      <c r="K15" s="99"/>
      <c r="L15" s="90">
        <f t="shared" si="0"/>
        <v>57.6</v>
      </c>
      <c r="M15" s="91"/>
      <c r="N15" s="81">
        <v>5</v>
      </c>
      <c r="O15" s="81">
        <v>4</v>
      </c>
      <c r="P15" s="81">
        <v>10</v>
      </c>
      <c r="Q15" s="81">
        <v>5</v>
      </c>
      <c r="R15" s="81">
        <v>2</v>
      </c>
      <c r="S15" s="81">
        <v>0</v>
      </c>
      <c r="T15" s="82"/>
      <c r="U15" s="95">
        <v>0.5</v>
      </c>
      <c r="V15" s="95">
        <v>0.1</v>
      </c>
      <c r="W15" s="81">
        <v>0</v>
      </c>
      <c r="X15" s="95">
        <v>0.5</v>
      </c>
      <c r="Y15" s="81">
        <v>0</v>
      </c>
      <c r="Z15" s="82"/>
      <c r="AA15" s="89">
        <v>0.25</v>
      </c>
      <c r="AB15" s="81">
        <v>30</v>
      </c>
      <c r="AC15" s="95">
        <v>0.25</v>
      </c>
    </row>
    <row r="16" spans="1:31" ht="13.5" customHeight="1" x14ac:dyDescent="0.2">
      <c r="A16" s="59">
        <v>420.26</v>
      </c>
      <c r="B16" s="31" t="s">
        <v>6</v>
      </c>
      <c r="C16" s="32" t="s">
        <v>68</v>
      </c>
      <c r="D16" s="43" t="s">
        <v>299</v>
      </c>
      <c r="E16" s="38" t="s">
        <v>145</v>
      </c>
      <c r="F16" s="42">
        <v>1974</v>
      </c>
      <c r="G16" s="40">
        <v>1</v>
      </c>
      <c r="H16" s="41">
        <v>2</v>
      </c>
      <c r="I16" s="26" t="s">
        <v>73</v>
      </c>
      <c r="J16" s="71"/>
      <c r="K16" s="99"/>
      <c r="L16" s="90">
        <f t="shared" si="0"/>
        <v>127.6</v>
      </c>
      <c r="M16" s="91"/>
      <c r="N16" s="81">
        <v>5</v>
      </c>
      <c r="O16" s="81">
        <v>4</v>
      </c>
      <c r="P16" s="81">
        <v>25</v>
      </c>
      <c r="Q16" s="81">
        <v>5</v>
      </c>
      <c r="R16" s="81">
        <v>2</v>
      </c>
      <c r="S16" s="81">
        <v>5</v>
      </c>
      <c r="T16" s="82"/>
      <c r="U16" s="95">
        <v>0.5</v>
      </c>
      <c r="V16" s="95">
        <v>0.1</v>
      </c>
      <c r="W16" s="81">
        <v>10</v>
      </c>
      <c r="X16" s="95">
        <v>0.5</v>
      </c>
      <c r="Y16" s="81">
        <v>20</v>
      </c>
      <c r="Z16" s="82"/>
      <c r="AA16" s="89">
        <v>0.25</v>
      </c>
      <c r="AB16" s="81">
        <v>50</v>
      </c>
      <c r="AC16" s="95">
        <v>0.25</v>
      </c>
    </row>
    <row r="17" spans="1:31" s="123" customFormat="1" ht="24.95" customHeight="1" x14ac:dyDescent="0.2">
      <c r="A17" s="113">
        <v>420.27</v>
      </c>
      <c r="B17" s="114" t="s">
        <v>19</v>
      </c>
      <c r="C17" s="32" t="s">
        <v>69</v>
      </c>
      <c r="D17" s="115" t="s">
        <v>299</v>
      </c>
      <c r="E17" s="116" t="s">
        <v>169</v>
      </c>
      <c r="F17" s="117">
        <v>1973</v>
      </c>
      <c r="G17" s="118">
        <v>2</v>
      </c>
      <c r="H17" s="119">
        <v>2</v>
      </c>
      <c r="I17" s="46" t="s">
        <v>42</v>
      </c>
      <c r="J17" s="120"/>
      <c r="K17" s="112" t="s">
        <v>308</v>
      </c>
      <c r="L17" s="121">
        <f t="shared" si="0"/>
        <v>107.6</v>
      </c>
      <c r="M17" s="122"/>
      <c r="N17" s="81">
        <v>15</v>
      </c>
      <c r="O17" s="81">
        <v>4</v>
      </c>
      <c r="P17" s="83">
        <v>0</v>
      </c>
      <c r="Q17" s="81">
        <v>15</v>
      </c>
      <c r="R17" s="81">
        <v>2</v>
      </c>
      <c r="S17" s="81">
        <v>10</v>
      </c>
      <c r="T17" s="82"/>
      <c r="U17" s="95">
        <v>0.5</v>
      </c>
      <c r="V17" s="95">
        <v>0.1</v>
      </c>
      <c r="W17" s="81">
        <v>20</v>
      </c>
      <c r="X17" s="95">
        <v>0.5</v>
      </c>
      <c r="Y17" s="81">
        <v>40</v>
      </c>
      <c r="Z17" s="82"/>
      <c r="AA17" s="89">
        <v>0.25</v>
      </c>
      <c r="AB17" s="83">
        <v>0</v>
      </c>
      <c r="AC17" s="95">
        <v>0.25</v>
      </c>
    </row>
    <row r="18" spans="1:31" s="124" customFormat="1" ht="24.95" customHeight="1" x14ac:dyDescent="0.2">
      <c r="A18" s="113" t="s">
        <v>172</v>
      </c>
      <c r="B18" s="114" t="s">
        <v>0</v>
      </c>
      <c r="C18" s="32" t="s">
        <v>71</v>
      </c>
      <c r="D18" s="115" t="s">
        <v>299</v>
      </c>
      <c r="E18" s="116" t="s">
        <v>173</v>
      </c>
      <c r="F18" s="117">
        <v>1974</v>
      </c>
      <c r="G18" s="118">
        <v>2</v>
      </c>
      <c r="H18" s="119">
        <v>2</v>
      </c>
      <c r="I18" s="46" t="s">
        <v>42</v>
      </c>
      <c r="J18" s="120"/>
      <c r="K18" s="112" t="s">
        <v>308</v>
      </c>
      <c r="L18" s="121">
        <f t="shared" si="0"/>
        <v>107.6</v>
      </c>
      <c r="M18" s="122">
        <f>SUM(L7:L18)</f>
        <v>1231.2</v>
      </c>
      <c r="N18" s="81">
        <v>15</v>
      </c>
      <c r="O18" s="81">
        <v>4</v>
      </c>
      <c r="P18" s="83">
        <v>0</v>
      </c>
      <c r="Q18" s="81">
        <v>15</v>
      </c>
      <c r="R18" s="81">
        <v>2</v>
      </c>
      <c r="S18" s="81">
        <v>10</v>
      </c>
      <c r="T18" s="82"/>
      <c r="U18" s="95">
        <v>0.5</v>
      </c>
      <c r="V18" s="95">
        <v>0.1</v>
      </c>
      <c r="W18" s="81">
        <v>20</v>
      </c>
      <c r="X18" s="95">
        <v>0.5</v>
      </c>
      <c r="Y18" s="81">
        <v>40</v>
      </c>
      <c r="Z18" s="82"/>
      <c r="AA18" s="89">
        <v>0.25</v>
      </c>
      <c r="AB18" s="83">
        <v>0</v>
      </c>
      <c r="AC18" s="95">
        <v>0.25</v>
      </c>
    </row>
    <row r="19" spans="1:31" x14ac:dyDescent="0.2">
      <c r="A19" s="59">
        <v>430.07</v>
      </c>
      <c r="B19" s="31" t="s">
        <v>35</v>
      </c>
      <c r="C19" s="32" t="s">
        <v>45</v>
      </c>
      <c r="D19" s="47" t="s">
        <v>300</v>
      </c>
      <c r="E19" s="38" t="s">
        <v>146</v>
      </c>
      <c r="F19" s="42">
        <v>1973</v>
      </c>
      <c r="G19" s="40">
        <v>2</v>
      </c>
      <c r="H19" s="41">
        <v>2</v>
      </c>
      <c r="I19" s="26" t="s">
        <v>73</v>
      </c>
      <c r="J19" s="71"/>
      <c r="K19" s="99"/>
      <c r="L19" s="90">
        <f t="shared" si="0"/>
        <v>140.6</v>
      </c>
      <c r="M19" s="92"/>
      <c r="N19" s="81">
        <v>15</v>
      </c>
      <c r="O19" s="81">
        <v>4</v>
      </c>
      <c r="P19" s="81">
        <v>20</v>
      </c>
      <c r="Q19" s="81">
        <v>7</v>
      </c>
      <c r="R19" s="81">
        <v>1</v>
      </c>
      <c r="S19" s="81">
        <v>5</v>
      </c>
      <c r="T19" s="82"/>
      <c r="U19" s="95">
        <v>0.5</v>
      </c>
      <c r="V19" s="95">
        <v>0.1</v>
      </c>
      <c r="W19" s="81">
        <v>12</v>
      </c>
      <c r="X19" s="95">
        <v>0.5</v>
      </c>
      <c r="Y19" s="81">
        <v>25</v>
      </c>
      <c r="Z19" s="82"/>
      <c r="AA19" s="89">
        <v>0.25</v>
      </c>
      <c r="AB19" s="81">
        <v>50</v>
      </c>
      <c r="AC19" s="95">
        <v>0.25</v>
      </c>
      <c r="AE19" t="s">
        <v>313</v>
      </c>
    </row>
    <row r="20" spans="1:31" ht="13.5" customHeight="1" x14ac:dyDescent="0.2">
      <c r="A20" s="59" t="s">
        <v>214</v>
      </c>
      <c r="B20" s="31" t="s">
        <v>24</v>
      </c>
      <c r="C20" s="32" t="s">
        <v>50</v>
      </c>
      <c r="D20" s="47" t="s">
        <v>300</v>
      </c>
      <c r="E20" s="38" t="s">
        <v>147</v>
      </c>
      <c r="F20" s="39" t="s">
        <v>247</v>
      </c>
      <c r="G20" s="40">
        <v>2</v>
      </c>
      <c r="H20" s="41">
        <v>2</v>
      </c>
      <c r="I20" s="26" t="s">
        <v>73</v>
      </c>
      <c r="J20" s="71"/>
      <c r="K20" s="99"/>
      <c r="L20" s="90">
        <f t="shared" si="0"/>
        <v>140.6</v>
      </c>
      <c r="M20" s="91"/>
      <c r="N20" s="81">
        <v>15</v>
      </c>
      <c r="O20" s="81">
        <v>4</v>
      </c>
      <c r="P20" s="81">
        <v>20</v>
      </c>
      <c r="Q20" s="81">
        <v>7</v>
      </c>
      <c r="R20" s="81">
        <v>1</v>
      </c>
      <c r="S20" s="81">
        <v>5</v>
      </c>
      <c r="T20" s="82"/>
      <c r="U20" s="95">
        <v>0.5</v>
      </c>
      <c r="V20" s="95">
        <v>0.1</v>
      </c>
      <c r="W20" s="81">
        <v>12</v>
      </c>
      <c r="X20" s="95">
        <v>0.5</v>
      </c>
      <c r="Y20" s="81">
        <v>25</v>
      </c>
      <c r="Z20" s="82"/>
      <c r="AA20" s="89">
        <v>0.25</v>
      </c>
      <c r="AB20" s="81">
        <v>50</v>
      </c>
      <c r="AC20" s="95">
        <v>0.25</v>
      </c>
    </row>
    <row r="21" spans="1:31" ht="13.5" customHeight="1" x14ac:dyDescent="0.2">
      <c r="A21" s="59">
        <v>430.09</v>
      </c>
      <c r="B21" s="31" t="s">
        <v>3</v>
      </c>
      <c r="C21" s="32" t="s">
        <v>55</v>
      </c>
      <c r="D21" s="47" t="s">
        <v>300</v>
      </c>
      <c r="E21" s="38" t="s">
        <v>148</v>
      </c>
      <c r="F21" s="39" t="s">
        <v>248</v>
      </c>
      <c r="G21" s="40">
        <v>1</v>
      </c>
      <c r="H21" s="41">
        <v>2</v>
      </c>
      <c r="I21" s="26" t="s">
        <v>73</v>
      </c>
      <c r="J21" s="71"/>
      <c r="K21" s="99"/>
      <c r="L21" s="90">
        <f t="shared" si="0"/>
        <v>16.600000000000001</v>
      </c>
      <c r="M21" s="91"/>
      <c r="N21" s="81">
        <v>5</v>
      </c>
      <c r="O21" s="81">
        <v>4</v>
      </c>
      <c r="P21" s="81">
        <v>0</v>
      </c>
      <c r="Q21" s="81">
        <v>5</v>
      </c>
      <c r="R21" s="81">
        <v>1</v>
      </c>
      <c r="S21" s="81">
        <v>0</v>
      </c>
      <c r="T21" s="82"/>
      <c r="U21" s="95">
        <v>0.5</v>
      </c>
      <c r="V21" s="95">
        <v>0.1</v>
      </c>
      <c r="W21" s="81">
        <v>0</v>
      </c>
      <c r="X21" s="95">
        <v>0.5</v>
      </c>
      <c r="Y21" s="81">
        <v>0</v>
      </c>
      <c r="Z21" s="82"/>
      <c r="AA21" s="89">
        <v>0.25</v>
      </c>
      <c r="AB21" s="81">
        <v>0</v>
      </c>
      <c r="AC21" s="95">
        <v>0.25</v>
      </c>
    </row>
    <row r="22" spans="1:31" ht="13.5" customHeight="1" x14ac:dyDescent="0.2">
      <c r="A22" s="59" t="s">
        <v>41</v>
      </c>
      <c r="B22" s="31" t="s">
        <v>34</v>
      </c>
      <c r="C22" s="32" t="s">
        <v>56</v>
      </c>
      <c r="D22" s="47" t="s">
        <v>300</v>
      </c>
      <c r="E22" s="38" t="s">
        <v>149</v>
      </c>
      <c r="F22" s="48" t="s">
        <v>75</v>
      </c>
      <c r="G22" s="40">
        <v>1</v>
      </c>
      <c r="H22" s="41">
        <v>1</v>
      </c>
      <c r="I22" s="26" t="s">
        <v>73</v>
      </c>
      <c r="J22" s="71"/>
      <c r="K22" s="99"/>
      <c r="L22" s="90">
        <f t="shared" si="0"/>
        <v>18.600000000000001</v>
      </c>
      <c r="M22" s="91"/>
      <c r="N22" s="81">
        <v>5</v>
      </c>
      <c r="O22" s="81">
        <v>4</v>
      </c>
      <c r="P22" s="81">
        <v>0</v>
      </c>
      <c r="Q22" s="81">
        <v>7</v>
      </c>
      <c r="R22" s="81">
        <v>1</v>
      </c>
      <c r="S22" s="81">
        <v>0</v>
      </c>
      <c r="T22" s="82"/>
      <c r="U22" s="95">
        <v>0.5</v>
      </c>
      <c r="V22" s="95">
        <v>0.1</v>
      </c>
      <c r="W22" s="81">
        <v>0</v>
      </c>
      <c r="X22" s="95">
        <v>0.5</v>
      </c>
      <c r="Y22" s="81">
        <v>0</v>
      </c>
      <c r="Z22" s="82"/>
      <c r="AA22" s="89">
        <v>0.25</v>
      </c>
      <c r="AB22" s="81">
        <v>0</v>
      </c>
      <c r="AC22" s="95">
        <v>0.25</v>
      </c>
    </row>
    <row r="23" spans="1:31" ht="13.5" customHeight="1" x14ac:dyDescent="0.2">
      <c r="A23" s="59">
        <v>430.11</v>
      </c>
      <c r="B23" s="31" t="s">
        <v>21</v>
      </c>
      <c r="C23" s="32" t="s">
        <v>57</v>
      </c>
      <c r="D23" s="47" t="s">
        <v>300</v>
      </c>
      <c r="E23" s="38" t="s">
        <v>150</v>
      </c>
      <c r="F23" s="39" t="s">
        <v>249</v>
      </c>
      <c r="G23" s="40">
        <v>2</v>
      </c>
      <c r="H23" s="41">
        <v>2</v>
      </c>
      <c r="I23" s="26" t="s">
        <v>73</v>
      </c>
      <c r="J23" s="71"/>
      <c r="K23" s="99"/>
      <c r="L23" s="90">
        <f t="shared" si="0"/>
        <v>135.6</v>
      </c>
      <c r="M23" s="91"/>
      <c r="N23" s="81">
        <v>10</v>
      </c>
      <c r="O23" s="81">
        <v>4</v>
      </c>
      <c r="P23" s="81">
        <v>20</v>
      </c>
      <c r="Q23" s="81">
        <v>7</v>
      </c>
      <c r="R23" s="81">
        <v>1</v>
      </c>
      <c r="S23" s="81">
        <v>5</v>
      </c>
      <c r="T23" s="82"/>
      <c r="U23" s="95">
        <v>0.5</v>
      </c>
      <c r="V23" s="95">
        <v>0.1</v>
      </c>
      <c r="W23" s="81">
        <v>12</v>
      </c>
      <c r="X23" s="95">
        <v>0.5</v>
      </c>
      <c r="Y23" s="81">
        <v>25</v>
      </c>
      <c r="Z23" s="82"/>
      <c r="AA23" s="89">
        <v>0.25</v>
      </c>
      <c r="AB23" s="81">
        <v>50</v>
      </c>
      <c r="AC23" s="95">
        <v>0.25</v>
      </c>
      <c r="AE23" t="s">
        <v>313</v>
      </c>
    </row>
    <row r="24" spans="1:31" ht="13.5" customHeight="1" x14ac:dyDescent="0.2">
      <c r="A24" s="59">
        <v>430.12</v>
      </c>
      <c r="B24" s="31" t="s">
        <v>36</v>
      </c>
      <c r="C24" s="32" t="s">
        <v>58</v>
      </c>
      <c r="D24" s="47" t="s">
        <v>300</v>
      </c>
      <c r="E24" s="38" t="s">
        <v>170</v>
      </c>
      <c r="F24" s="42">
        <v>1971</v>
      </c>
      <c r="G24" s="40">
        <v>2</v>
      </c>
      <c r="H24" s="41">
        <v>2</v>
      </c>
      <c r="I24" s="26" t="s">
        <v>73</v>
      </c>
      <c r="J24" s="71"/>
      <c r="K24" s="99"/>
      <c r="L24" s="90">
        <f t="shared" si="0"/>
        <v>184.6</v>
      </c>
      <c r="M24" s="91"/>
      <c r="N24" s="81">
        <v>20</v>
      </c>
      <c r="O24" s="81">
        <v>4</v>
      </c>
      <c r="P24" s="81">
        <v>20</v>
      </c>
      <c r="Q24" s="81">
        <v>7</v>
      </c>
      <c r="R24" s="81">
        <v>2</v>
      </c>
      <c r="S24" s="81">
        <v>15</v>
      </c>
      <c r="T24" s="82"/>
      <c r="U24" s="95">
        <v>0.5</v>
      </c>
      <c r="V24" s="95">
        <v>0.1</v>
      </c>
      <c r="W24" s="81">
        <v>15</v>
      </c>
      <c r="X24" s="95">
        <v>0.5</v>
      </c>
      <c r="Y24" s="81">
        <v>40</v>
      </c>
      <c r="Z24" s="82"/>
      <c r="AA24" s="89">
        <v>0.25</v>
      </c>
      <c r="AB24" s="81">
        <v>60</v>
      </c>
      <c r="AC24" s="95">
        <v>0.25</v>
      </c>
      <c r="AE24" t="s">
        <v>313</v>
      </c>
    </row>
    <row r="25" spans="1:31" ht="13.5" customHeight="1" x14ac:dyDescent="0.2">
      <c r="A25" s="59">
        <v>430.13</v>
      </c>
      <c r="B25" s="31" t="s">
        <v>9</v>
      </c>
      <c r="C25" s="32" t="s">
        <v>60</v>
      </c>
      <c r="D25" s="47" t="s">
        <v>300</v>
      </c>
      <c r="E25" s="38" t="s">
        <v>151</v>
      </c>
      <c r="F25" s="39" t="s">
        <v>247</v>
      </c>
      <c r="G25" s="40">
        <v>2</v>
      </c>
      <c r="H25" s="41">
        <v>2</v>
      </c>
      <c r="I25" s="26" t="s">
        <v>73</v>
      </c>
      <c r="J25" s="71"/>
      <c r="K25" s="99"/>
      <c r="L25" s="90">
        <f t="shared" si="0"/>
        <v>170.6</v>
      </c>
      <c r="M25" s="91"/>
      <c r="N25" s="81">
        <v>15</v>
      </c>
      <c r="O25" s="81">
        <v>4</v>
      </c>
      <c r="P25" s="81">
        <v>20</v>
      </c>
      <c r="Q25" s="81">
        <v>7</v>
      </c>
      <c r="R25" s="81">
        <v>1</v>
      </c>
      <c r="S25" s="81">
        <v>5</v>
      </c>
      <c r="T25" s="82"/>
      <c r="U25" s="95">
        <v>0.5</v>
      </c>
      <c r="V25" s="95">
        <v>0.1</v>
      </c>
      <c r="W25" s="81">
        <v>12</v>
      </c>
      <c r="X25" s="95">
        <v>0.5</v>
      </c>
      <c r="Y25" s="81">
        <v>25</v>
      </c>
      <c r="Z25" s="82"/>
      <c r="AA25" s="89">
        <v>0.25</v>
      </c>
      <c r="AB25" s="84">
        <v>80</v>
      </c>
      <c r="AC25" s="95">
        <v>0.25</v>
      </c>
      <c r="AE25" t="s">
        <v>313</v>
      </c>
    </row>
    <row r="26" spans="1:31" ht="13.5" customHeight="1" x14ac:dyDescent="0.2">
      <c r="A26" s="59">
        <v>430.14</v>
      </c>
      <c r="B26" s="31" t="s">
        <v>10</v>
      </c>
      <c r="C26" s="32" t="s">
        <v>61</v>
      </c>
      <c r="D26" s="47" t="s">
        <v>300</v>
      </c>
      <c r="E26" s="38" t="s">
        <v>152</v>
      </c>
      <c r="F26" s="42">
        <v>1970</v>
      </c>
      <c r="G26" s="40">
        <v>1</v>
      </c>
      <c r="H26" s="41">
        <v>1</v>
      </c>
      <c r="I26" s="26" t="s">
        <v>73</v>
      </c>
      <c r="J26" s="71"/>
      <c r="K26" s="99"/>
      <c r="L26" s="90">
        <f t="shared" si="0"/>
        <v>105.6</v>
      </c>
      <c r="M26" s="91"/>
      <c r="N26" s="81">
        <v>10</v>
      </c>
      <c r="O26" s="81">
        <v>4</v>
      </c>
      <c r="P26" s="84">
        <v>20</v>
      </c>
      <c r="Q26" s="81">
        <v>7</v>
      </c>
      <c r="R26" s="81">
        <v>1</v>
      </c>
      <c r="S26" s="84">
        <v>0</v>
      </c>
      <c r="T26" s="82"/>
      <c r="U26" s="95">
        <v>0.5</v>
      </c>
      <c r="V26" s="95">
        <v>0.1</v>
      </c>
      <c r="W26" s="84">
        <v>12</v>
      </c>
      <c r="X26" s="95">
        <v>0.5</v>
      </c>
      <c r="Y26" s="84">
        <v>0</v>
      </c>
      <c r="Z26" s="82"/>
      <c r="AA26" s="89">
        <v>0.25</v>
      </c>
      <c r="AB26" s="84">
        <v>50</v>
      </c>
      <c r="AC26" s="95">
        <v>0.25</v>
      </c>
    </row>
    <row r="27" spans="1:31" ht="13.5" customHeight="1" x14ac:dyDescent="0.2">
      <c r="A27" s="59">
        <v>430.15</v>
      </c>
      <c r="B27" s="31" t="s">
        <v>23</v>
      </c>
      <c r="C27" s="32" t="s">
        <v>62</v>
      </c>
      <c r="D27" s="47" t="s">
        <v>300</v>
      </c>
      <c r="E27" s="38" t="s">
        <v>171</v>
      </c>
      <c r="F27" s="39" t="s">
        <v>247</v>
      </c>
      <c r="G27" s="40">
        <v>2</v>
      </c>
      <c r="H27" s="41">
        <v>2</v>
      </c>
      <c r="I27" s="26" t="s">
        <v>73</v>
      </c>
      <c r="J27" s="71"/>
      <c r="K27" s="99"/>
      <c r="L27" s="90">
        <f t="shared" si="0"/>
        <v>189.6</v>
      </c>
      <c r="M27" s="91"/>
      <c r="N27" s="81">
        <v>15</v>
      </c>
      <c r="O27" s="81">
        <v>4</v>
      </c>
      <c r="P27" s="84">
        <v>20</v>
      </c>
      <c r="Q27" s="81">
        <v>7</v>
      </c>
      <c r="R27" s="81">
        <v>2</v>
      </c>
      <c r="S27" s="84">
        <v>15</v>
      </c>
      <c r="T27" s="82"/>
      <c r="U27" s="95">
        <v>0.5</v>
      </c>
      <c r="V27" s="95">
        <v>0.1</v>
      </c>
      <c r="W27" s="84">
        <v>15</v>
      </c>
      <c r="X27" s="95">
        <v>0.5</v>
      </c>
      <c r="Y27" s="84">
        <v>40</v>
      </c>
      <c r="Z27" s="82"/>
      <c r="AA27" s="89">
        <v>0.25</v>
      </c>
      <c r="AB27" s="84">
        <v>70</v>
      </c>
      <c r="AC27" s="95">
        <v>0.25</v>
      </c>
      <c r="AE27" t="s">
        <v>313</v>
      </c>
    </row>
    <row r="28" spans="1:31" ht="13.5" customHeight="1" x14ac:dyDescent="0.2">
      <c r="A28" s="59">
        <v>430.16</v>
      </c>
      <c r="B28" s="31" t="s">
        <v>25</v>
      </c>
      <c r="C28" s="32" t="s">
        <v>67</v>
      </c>
      <c r="D28" s="47" t="s">
        <v>300</v>
      </c>
      <c r="E28" s="38" t="s">
        <v>153</v>
      </c>
      <c r="F28" s="49">
        <v>1971</v>
      </c>
      <c r="G28" s="40">
        <v>1</v>
      </c>
      <c r="H28" s="41">
        <v>2</v>
      </c>
      <c r="I28" s="26" t="s">
        <v>73</v>
      </c>
      <c r="J28" s="71"/>
      <c r="K28" s="99"/>
      <c r="L28" s="90">
        <f t="shared" si="0"/>
        <v>135.6</v>
      </c>
      <c r="M28" s="91"/>
      <c r="N28" s="81">
        <v>10</v>
      </c>
      <c r="O28" s="81">
        <v>4</v>
      </c>
      <c r="P28" s="81">
        <v>20</v>
      </c>
      <c r="Q28" s="81">
        <v>7</v>
      </c>
      <c r="R28" s="81">
        <v>1</v>
      </c>
      <c r="S28" s="81">
        <v>5</v>
      </c>
      <c r="T28" s="82"/>
      <c r="U28" s="95">
        <v>0.5</v>
      </c>
      <c r="V28" s="95">
        <v>0.1</v>
      </c>
      <c r="W28" s="81">
        <v>12</v>
      </c>
      <c r="X28" s="95">
        <v>0.5</v>
      </c>
      <c r="Y28" s="81">
        <v>25</v>
      </c>
      <c r="Z28" s="82"/>
      <c r="AA28" s="89">
        <v>0.25</v>
      </c>
      <c r="AB28" s="84">
        <v>50</v>
      </c>
      <c r="AC28" s="95">
        <v>0.25</v>
      </c>
      <c r="AE28" t="s">
        <v>313</v>
      </c>
    </row>
    <row r="29" spans="1:31" ht="13.5" customHeight="1" x14ac:dyDescent="0.2">
      <c r="A29" s="59" t="s">
        <v>175</v>
      </c>
      <c r="B29" s="31" t="s">
        <v>11</v>
      </c>
      <c r="C29" s="32" t="s">
        <v>72</v>
      </c>
      <c r="D29" s="47" t="s">
        <v>300</v>
      </c>
      <c r="E29" s="38" t="s">
        <v>173</v>
      </c>
      <c r="F29" s="39" t="s">
        <v>174</v>
      </c>
      <c r="G29" s="40">
        <v>2</v>
      </c>
      <c r="H29" s="41">
        <v>2</v>
      </c>
      <c r="I29" s="26" t="s">
        <v>73</v>
      </c>
      <c r="J29" s="71"/>
      <c r="K29" s="99"/>
      <c r="L29" s="90">
        <f t="shared" si="0"/>
        <v>219.6</v>
      </c>
      <c r="M29" s="91">
        <f>SUM(L19:L29)</f>
        <v>1457.6</v>
      </c>
      <c r="N29" s="81">
        <v>15</v>
      </c>
      <c r="O29" s="81">
        <v>4</v>
      </c>
      <c r="P29" s="84">
        <v>20</v>
      </c>
      <c r="Q29" s="81">
        <v>7</v>
      </c>
      <c r="R29" s="81">
        <v>2</v>
      </c>
      <c r="S29" s="84">
        <v>15</v>
      </c>
      <c r="T29" s="82"/>
      <c r="U29" s="95">
        <v>0.5</v>
      </c>
      <c r="V29" s="95">
        <v>0.1</v>
      </c>
      <c r="W29" s="84">
        <v>15</v>
      </c>
      <c r="X29" s="95">
        <v>0.5</v>
      </c>
      <c r="Y29" s="84">
        <v>40</v>
      </c>
      <c r="Z29" s="82"/>
      <c r="AA29" s="89">
        <v>0.25</v>
      </c>
      <c r="AB29" s="84">
        <v>100</v>
      </c>
      <c r="AC29" s="95">
        <v>0.25</v>
      </c>
    </row>
    <row r="30" spans="1:31" ht="13.5" customHeight="1" x14ac:dyDescent="0.2">
      <c r="A30" s="59" t="s">
        <v>74</v>
      </c>
      <c r="B30" s="110" t="s">
        <v>176</v>
      </c>
      <c r="C30" s="64" t="s">
        <v>221</v>
      </c>
      <c r="D30" s="72" t="s">
        <v>301</v>
      </c>
      <c r="E30" s="65" t="s">
        <v>210</v>
      </c>
      <c r="F30" s="48" t="s">
        <v>75</v>
      </c>
      <c r="G30" s="40">
        <v>9</v>
      </c>
      <c r="H30" s="41">
        <v>1</v>
      </c>
      <c r="I30" s="46" t="s">
        <v>42</v>
      </c>
      <c r="J30" s="71"/>
      <c r="K30" s="99"/>
      <c r="L30" s="90">
        <f t="shared" si="0"/>
        <v>23.6</v>
      </c>
      <c r="M30" s="91"/>
      <c r="N30" s="81">
        <v>10</v>
      </c>
      <c r="O30" s="84">
        <v>0</v>
      </c>
      <c r="P30" s="81">
        <v>0</v>
      </c>
      <c r="Q30" s="81">
        <v>6</v>
      </c>
      <c r="R30" s="81">
        <v>2</v>
      </c>
      <c r="S30" s="81">
        <v>0</v>
      </c>
      <c r="T30" s="82"/>
      <c r="U30" s="95">
        <v>0.5</v>
      </c>
      <c r="V30" s="95">
        <v>0.1</v>
      </c>
      <c r="W30" s="81">
        <v>4</v>
      </c>
      <c r="X30" s="95">
        <v>0.5</v>
      </c>
      <c r="Y30" s="81">
        <v>0</v>
      </c>
      <c r="Z30" s="82"/>
      <c r="AA30" s="89">
        <v>0.25</v>
      </c>
      <c r="AB30" s="81">
        <v>0</v>
      </c>
      <c r="AC30" s="95">
        <v>0.25</v>
      </c>
    </row>
    <row r="31" spans="1:31" ht="13.5" customHeight="1" x14ac:dyDescent="0.2">
      <c r="A31" s="59" t="s">
        <v>76</v>
      </c>
      <c r="B31" s="111" t="s">
        <v>177</v>
      </c>
      <c r="C31" s="64" t="s">
        <v>75</v>
      </c>
      <c r="D31" s="72" t="s">
        <v>301</v>
      </c>
      <c r="E31" s="65" t="s">
        <v>211</v>
      </c>
      <c r="F31" s="48" t="s">
        <v>75</v>
      </c>
      <c r="G31" s="40">
        <v>9</v>
      </c>
      <c r="H31" s="41">
        <v>9</v>
      </c>
      <c r="I31" s="46" t="s">
        <v>42</v>
      </c>
      <c r="J31" s="71"/>
      <c r="K31" s="99"/>
      <c r="L31" s="90">
        <f>SUM(N31:AC31)</f>
        <v>27.5</v>
      </c>
      <c r="M31" s="91"/>
      <c r="N31" s="81">
        <v>5</v>
      </c>
      <c r="O31" s="84">
        <v>0</v>
      </c>
      <c r="P31" s="81">
        <v>0</v>
      </c>
      <c r="Q31" s="81">
        <v>6</v>
      </c>
      <c r="R31" s="81">
        <v>1</v>
      </c>
      <c r="S31" s="81">
        <v>0</v>
      </c>
      <c r="T31" s="82"/>
      <c r="U31" s="95">
        <v>0.5</v>
      </c>
      <c r="V31" s="107">
        <v>10</v>
      </c>
      <c r="W31" s="81">
        <v>4</v>
      </c>
      <c r="X31" s="95">
        <v>0.5</v>
      </c>
      <c r="Y31" s="81">
        <v>0</v>
      </c>
      <c r="Z31" s="82"/>
      <c r="AA31" s="89">
        <v>0.25</v>
      </c>
      <c r="AB31" s="108">
        <v>0</v>
      </c>
      <c r="AC31" s="95">
        <v>0.25</v>
      </c>
    </row>
    <row r="32" spans="1:31" ht="13.5" customHeight="1" x14ac:dyDescent="0.2">
      <c r="A32" s="59">
        <v>440.05</v>
      </c>
      <c r="B32" s="110" t="s">
        <v>33</v>
      </c>
      <c r="C32" s="32" t="s">
        <v>59</v>
      </c>
      <c r="D32" s="72" t="s">
        <v>301</v>
      </c>
      <c r="E32" s="38">
        <v>33.871000000000002</v>
      </c>
      <c r="F32" s="39" t="s">
        <v>250</v>
      </c>
      <c r="G32" s="40">
        <v>1</v>
      </c>
      <c r="H32" s="41">
        <v>1</v>
      </c>
      <c r="I32" s="46" t="s">
        <v>42</v>
      </c>
      <c r="J32" s="71"/>
      <c r="K32" s="99"/>
      <c r="L32" s="90">
        <f t="shared" si="0"/>
        <v>129.6</v>
      </c>
      <c r="M32" s="91"/>
      <c r="N32" s="81">
        <v>10</v>
      </c>
      <c r="O32" s="84">
        <v>0</v>
      </c>
      <c r="P32" s="109">
        <v>20</v>
      </c>
      <c r="Q32" s="84">
        <v>6</v>
      </c>
      <c r="R32" s="84">
        <v>2</v>
      </c>
      <c r="S32" s="84">
        <v>10</v>
      </c>
      <c r="T32" s="82"/>
      <c r="U32" s="95">
        <v>0.5</v>
      </c>
      <c r="V32" s="95">
        <v>0.1</v>
      </c>
      <c r="W32" s="84">
        <v>10</v>
      </c>
      <c r="X32" s="95">
        <v>0.5</v>
      </c>
      <c r="Y32" s="84">
        <v>30</v>
      </c>
      <c r="Z32" s="82"/>
      <c r="AA32" s="89">
        <v>0.25</v>
      </c>
      <c r="AB32" s="109">
        <v>40</v>
      </c>
      <c r="AC32" s="95">
        <v>0.25</v>
      </c>
    </row>
    <row r="33" spans="1:29" ht="13.5" customHeight="1" x14ac:dyDescent="0.2">
      <c r="A33" s="59" t="s">
        <v>77</v>
      </c>
      <c r="B33" s="110" t="s">
        <v>178</v>
      </c>
      <c r="C33" s="64" t="s">
        <v>75</v>
      </c>
      <c r="D33" s="72" t="s">
        <v>301</v>
      </c>
      <c r="E33" s="65" t="s">
        <v>154</v>
      </c>
      <c r="F33" s="48" t="s">
        <v>75</v>
      </c>
      <c r="G33" s="40">
        <v>9</v>
      </c>
      <c r="H33" s="41">
        <v>9</v>
      </c>
      <c r="I33" s="46" t="s">
        <v>42</v>
      </c>
      <c r="J33" s="71"/>
      <c r="K33" s="99"/>
      <c r="L33" s="90">
        <f t="shared" si="0"/>
        <v>29.5</v>
      </c>
      <c r="M33" s="91"/>
      <c r="N33" s="81">
        <v>5</v>
      </c>
      <c r="O33" s="84">
        <v>0</v>
      </c>
      <c r="P33" s="108">
        <v>0</v>
      </c>
      <c r="Q33" s="81">
        <v>6</v>
      </c>
      <c r="R33" s="81">
        <v>1</v>
      </c>
      <c r="S33" s="81">
        <v>0</v>
      </c>
      <c r="T33" s="82"/>
      <c r="U33" s="95">
        <v>0.5</v>
      </c>
      <c r="V33" s="95">
        <v>10</v>
      </c>
      <c r="W33" s="81">
        <v>6</v>
      </c>
      <c r="X33" s="95">
        <v>0.5</v>
      </c>
      <c r="Y33" s="81">
        <v>0</v>
      </c>
      <c r="Z33" s="82"/>
      <c r="AA33" s="89">
        <v>0.25</v>
      </c>
      <c r="AB33" s="108">
        <v>0</v>
      </c>
      <c r="AC33" s="95">
        <v>0.25</v>
      </c>
    </row>
    <row r="34" spans="1:29" ht="13.5" customHeight="1" x14ac:dyDescent="0.2">
      <c r="A34" s="59" t="s">
        <v>78</v>
      </c>
      <c r="B34" s="110" t="s">
        <v>79</v>
      </c>
      <c r="C34" s="64" t="s">
        <v>230</v>
      </c>
      <c r="D34" s="72" t="s">
        <v>301</v>
      </c>
      <c r="E34" s="65" t="s">
        <v>162</v>
      </c>
      <c r="F34" s="48" t="s">
        <v>75</v>
      </c>
      <c r="G34" s="40">
        <v>9</v>
      </c>
      <c r="H34" s="41">
        <v>1</v>
      </c>
      <c r="I34" s="46" t="s">
        <v>42</v>
      </c>
      <c r="J34" s="71"/>
      <c r="K34" s="99"/>
      <c r="L34" s="90">
        <f t="shared" si="0"/>
        <v>114.6</v>
      </c>
      <c r="M34" s="91"/>
      <c r="N34" s="81">
        <v>10</v>
      </c>
      <c r="O34" s="84">
        <v>0</v>
      </c>
      <c r="P34" s="109">
        <v>15</v>
      </c>
      <c r="Q34" s="84">
        <v>6</v>
      </c>
      <c r="R34" s="84">
        <v>2</v>
      </c>
      <c r="S34" s="84">
        <v>10</v>
      </c>
      <c r="T34" s="82"/>
      <c r="U34" s="95">
        <v>0.5</v>
      </c>
      <c r="V34" s="95">
        <v>0.1</v>
      </c>
      <c r="W34" s="84">
        <v>10</v>
      </c>
      <c r="X34" s="95">
        <v>0.5</v>
      </c>
      <c r="Y34" s="84">
        <v>30</v>
      </c>
      <c r="Z34" s="82"/>
      <c r="AA34" s="89">
        <v>0.25</v>
      </c>
      <c r="AB34" s="109">
        <v>30</v>
      </c>
      <c r="AC34" s="95">
        <v>0.25</v>
      </c>
    </row>
    <row r="35" spans="1:29" ht="13.5" customHeight="1" x14ac:dyDescent="0.2">
      <c r="A35" s="59" t="s">
        <v>80</v>
      </c>
      <c r="B35" s="110" t="s">
        <v>179</v>
      </c>
      <c r="C35" s="64" t="s">
        <v>75</v>
      </c>
      <c r="D35" s="72" t="s">
        <v>301</v>
      </c>
      <c r="E35" s="65" t="s">
        <v>155</v>
      </c>
      <c r="F35" s="48" t="s">
        <v>75</v>
      </c>
      <c r="G35" s="40">
        <v>9</v>
      </c>
      <c r="H35" s="41">
        <v>9</v>
      </c>
      <c r="I35" s="46" t="s">
        <v>42</v>
      </c>
      <c r="J35" s="71"/>
      <c r="K35" s="99"/>
      <c r="L35" s="90">
        <f t="shared" si="0"/>
        <v>29.5</v>
      </c>
      <c r="M35" s="91"/>
      <c r="N35" s="81">
        <v>5</v>
      </c>
      <c r="O35" s="84">
        <v>0</v>
      </c>
      <c r="P35" s="108">
        <v>0</v>
      </c>
      <c r="Q35" s="81">
        <v>6</v>
      </c>
      <c r="R35" s="81">
        <v>1</v>
      </c>
      <c r="S35" s="81">
        <v>0</v>
      </c>
      <c r="T35" s="82"/>
      <c r="U35" s="95">
        <v>0.5</v>
      </c>
      <c r="V35" s="95">
        <v>10</v>
      </c>
      <c r="W35" s="81">
        <v>6</v>
      </c>
      <c r="X35" s="95">
        <v>0.5</v>
      </c>
      <c r="Y35" s="81">
        <v>0</v>
      </c>
      <c r="Z35" s="82"/>
      <c r="AA35" s="89">
        <v>0.25</v>
      </c>
      <c r="AB35" s="108">
        <v>0</v>
      </c>
      <c r="AC35" s="95">
        <v>0.25</v>
      </c>
    </row>
    <row r="36" spans="1:29" ht="13.5" customHeight="1" x14ac:dyDescent="0.2">
      <c r="A36" s="59">
        <v>440.09</v>
      </c>
      <c r="B36" s="110" t="s">
        <v>2</v>
      </c>
      <c r="C36" s="32" t="s">
        <v>64</v>
      </c>
      <c r="D36" s="72" t="s">
        <v>301</v>
      </c>
      <c r="E36" s="38" t="s">
        <v>156</v>
      </c>
      <c r="F36" s="48" t="s">
        <v>75</v>
      </c>
      <c r="G36" s="40">
        <v>2</v>
      </c>
      <c r="H36" s="41">
        <v>2</v>
      </c>
      <c r="I36" s="46" t="s">
        <v>42</v>
      </c>
      <c r="J36" s="71"/>
      <c r="K36" s="99"/>
      <c r="L36" s="90">
        <f t="shared" si="0"/>
        <v>60.5</v>
      </c>
      <c r="M36" s="91"/>
      <c r="N36" s="81">
        <v>10</v>
      </c>
      <c r="O36" s="84">
        <v>0</v>
      </c>
      <c r="P36" s="108">
        <v>0</v>
      </c>
      <c r="Q36" s="81">
        <v>6</v>
      </c>
      <c r="R36" s="81">
        <v>2</v>
      </c>
      <c r="S36" s="81">
        <v>5</v>
      </c>
      <c r="T36" s="82"/>
      <c r="U36" s="95">
        <v>0.5</v>
      </c>
      <c r="V36" s="95">
        <v>10</v>
      </c>
      <c r="W36" s="81">
        <v>6</v>
      </c>
      <c r="X36" s="95">
        <v>0.5</v>
      </c>
      <c r="Y36" s="81">
        <v>20</v>
      </c>
      <c r="Z36" s="82"/>
      <c r="AA36" s="89">
        <v>0.25</v>
      </c>
      <c r="AB36" s="108">
        <v>0</v>
      </c>
      <c r="AC36" s="95">
        <v>0.25</v>
      </c>
    </row>
    <row r="37" spans="1:29" ht="13.5" customHeight="1" x14ac:dyDescent="0.2">
      <c r="A37" s="59" t="s">
        <v>81</v>
      </c>
      <c r="B37" s="110" t="s">
        <v>180</v>
      </c>
      <c r="C37" s="64" t="s">
        <v>75</v>
      </c>
      <c r="D37" s="72" t="s">
        <v>301</v>
      </c>
      <c r="E37" s="65" t="s">
        <v>157</v>
      </c>
      <c r="F37" s="48" t="s">
        <v>75</v>
      </c>
      <c r="G37" s="40">
        <v>9</v>
      </c>
      <c r="H37" s="41">
        <v>9</v>
      </c>
      <c r="I37" s="46" t="s">
        <v>42</v>
      </c>
      <c r="J37" s="71"/>
      <c r="K37" s="99"/>
      <c r="L37" s="90">
        <f t="shared" si="0"/>
        <v>29.5</v>
      </c>
      <c r="M37" s="91"/>
      <c r="N37" s="81">
        <v>5</v>
      </c>
      <c r="O37" s="84">
        <v>0</v>
      </c>
      <c r="P37" s="108">
        <v>0</v>
      </c>
      <c r="Q37" s="81">
        <v>6</v>
      </c>
      <c r="R37" s="81">
        <v>1</v>
      </c>
      <c r="S37" s="81">
        <v>0</v>
      </c>
      <c r="T37" s="82"/>
      <c r="U37" s="95">
        <v>0.5</v>
      </c>
      <c r="V37" s="95">
        <v>10</v>
      </c>
      <c r="W37" s="81">
        <v>6</v>
      </c>
      <c r="X37" s="95">
        <v>0.5</v>
      </c>
      <c r="Y37" s="81">
        <v>0</v>
      </c>
      <c r="Z37" s="82"/>
      <c r="AA37" s="89">
        <v>0.25</v>
      </c>
      <c r="AB37" s="108">
        <v>0</v>
      </c>
      <c r="AC37" s="95">
        <v>0.25</v>
      </c>
    </row>
    <row r="38" spans="1:29" ht="13.5" customHeight="1" x14ac:dyDescent="0.2">
      <c r="A38" s="59" t="s">
        <v>82</v>
      </c>
      <c r="B38" s="110" t="s">
        <v>181</v>
      </c>
      <c r="C38" s="64" t="s">
        <v>75</v>
      </c>
      <c r="D38" s="72" t="s">
        <v>301</v>
      </c>
      <c r="E38" s="65" t="s">
        <v>158</v>
      </c>
      <c r="F38" s="48" t="s">
        <v>75</v>
      </c>
      <c r="G38" s="40">
        <v>9</v>
      </c>
      <c r="H38" s="41">
        <v>9</v>
      </c>
      <c r="I38" s="46" t="s">
        <v>42</v>
      </c>
      <c r="J38" s="71"/>
      <c r="K38" s="99"/>
      <c r="L38" s="90">
        <f t="shared" si="0"/>
        <v>29.5</v>
      </c>
      <c r="M38" s="91"/>
      <c r="N38" s="81">
        <v>5</v>
      </c>
      <c r="O38" s="84">
        <v>0</v>
      </c>
      <c r="P38" s="108">
        <v>0</v>
      </c>
      <c r="Q38" s="81">
        <v>6</v>
      </c>
      <c r="R38" s="81">
        <v>1</v>
      </c>
      <c r="S38" s="81">
        <v>0</v>
      </c>
      <c r="T38" s="82"/>
      <c r="U38" s="95">
        <v>0.5</v>
      </c>
      <c r="V38" s="95">
        <v>10</v>
      </c>
      <c r="W38" s="81">
        <v>6</v>
      </c>
      <c r="X38" s="95">
        <v>0.5</v>
      </c>
      <c r="Y38" s="81">
        <v>0</v>
      </c>
      <c r="Z38" s="82"/>
      <c r="AA38" s="89">
        <v>0.25</v>
      </c>
      <c r="AB38" s="108">
        <v>0</v>
      </c>
      <c r="AC38" s="95">
        <v>0.25</v>
      </c>
    </row>
    <row r="39" spans="1:29" ht="13.5" customHeight="1" x14ac:dyDescent="0.2">
      <c r="A39" s="59" t="s">
        <v>83</v>
      </c>
      <c r="B39" s="110" t="s">
        <v>182</v>
      </c>
      <c r="C39" s="64" t="s">
        <v>75</v>
      </c>
      <c r="D39" s="72" t="s">
        <v>301</v>
      </c>
      <c r="E39" s="65" t="s">
        <v>159</v>
      </c>
      <c r="F39" s="48" t="s">
        <v>75</v>
      </c>
      <c r="G39" s="40">
        <v>9</v>
      </c>
      <c r="H39" s="41">
        <v>9</v>
      </c>
      <c r="I39" s="46" t="s">
        <v>42</v>
      </c>
      <c r="J39" s="71"/>
      <c r="K39" s="99"/>
      <c r="L39" s="90">
        <f t="shared" si="0"/>
        <v>29.5</v>
      </c>
      <c r="M39" s="91"/>
      <c r="N39" s="81">
        <v>5</v>
      </c>
      <c r="O39" s="84">
        <v>0</v>
      </c>
      <c r="P39" s="109">
        <v>0</v>
      </c>
      <c r="Q39" s="84">
        <v>6</v>
      </c>
      <c r="R39" s="84">
        <v>1</v>
      </c>
      <c r="S39" s="84">
        <v>0</v>
      </c>
      <c r="T39" s="82"/>
      <c r="U39" s="95">
        <v>0.5</v>
      </c>
      <c r="V39" s="95">
        <v>10</v>
      </c>
      <c r="W39" s="84">
        <v>6</v>
      </c>
      <c r="X39" s="95">
        <v>0.5</v>
      </c>
      <c r="Y39" s="84">
        <v>0</v>
      </c>
      <c r="Z39" s="82"/>
      <c r="AA39" s="89">
        <v>0.25</v>
      </c>
      <c r="AB39" s="109">
        <v>0</v>
      </c>
      <c r="AC39" s="95">
        <v>0.25</v>
      </c>
    </row>
    <row r="40" spans="1:29" ht="13.5" customHeight="1" x14ac:dyDescent="0.2">
      <c r="A40" s="59" t="s">
        <v>84</v>
      </c>
      <c r="B40" s="110" t="s">
        <v>222</v>
      </c>
      <c r="C40" s="64" t="s">
        <v>223</v>
      </c>
      <c r="D40" s="72" t="s">
        <v>301</v>
      </c>
      <c r="E40" s="65" t="s">
        <v>160</v>
      </c>
      <c r="F40" s="48" t="s">
        <v>75</v>
      </c>
      <c r="G40" s="40">
        <v>9</v>
      </c>
      <c r="H40" s="41">
        <v>2</v>
      </c>
      <c r="I40" s="46" t="s">
        <v>42</v>
      </c>
      <c r="J40" s="71"/>
      <c r="K40" s="99"/>
      <c r="L40" s="90">
        <f t="shared" si="0"/>
        <v>114.6</v>
      </c>
      <c r="M40" s="91"/>
      <c r="N40" s="81">
        <v>10</v>
      </c>
      <c r="O40" s="84">
        <v>0</v>
      </c>
      <c r="P40" s="109">
        <v>15</v>
      </c>
      <c r="Q40" s="84">
        <v>6</v>
      </c>
      <c r="R40" s="84">
        <v>2</v>
      </c>
      <c r="S40" s="84">
        <v>10</v>
      </c>
      <c r="T40" s="82"/>
      <c r="U40" s="95">
        <v>0.5</v>
      </c>
      <c r="V40" s="95">
        <v>0.1</v>
      </c>
      <c r="W40" s="84">
        <v>10</v>
      </c>
      <c r="X40" s="95">
        <v>0.5</v>
      </c>
      <c r="Y40" s="84">
        <v>30</v>
      </c>
      <c r="Z40" s="82"/>
      <c r="AA40" s="89">
        <v>0.25</v>
      </c>
      <c r="AB40" s="109">
        <v>30</v>
      </c>
      <c r="AC40" s="95">
        <v>0.25</v>
      </c>
    </row>
    <row r="41" spans="1:29" ht="13.5" customHeight="1" x14ac:dyDescent="0.2">
      <c r="A41" s="59" t="s">
        <v>85</v>
      </c>
      <c r="B41" s="110" t="s">
        <v>183</v>
      </c>
      <c r="C41" s="64" t="s">
        <v>224</v>
      </c>
      <c r="D41" s="72" t="s">
        <v>301</v>
      </c>
      <c r="E41" s="65" t="s">
        <v>212</v>
      </c>
      <c r="F41" s="48" t="s">
        <v>75</v>
      </c>
      <c r="G41" s="40">
        <v>9</v>
      </c>
      <c r="H41" s="41">
        <v>2</v>
      </c>
      <c r="I41" s="46" t="s">
        <v>42</v>
      </c>
      <c r="J41" s="71"/>
      <c r="K41" s="99"/>
      <c r="L41" s="90">
        <f t="shared" si="0"/>
        <v>48.6</v>
      </c>
      <c r="M41" s="91"/>
      <c r="N41" s="81">
        <v>10</v>
      </c>
      <c r="O41" s="84">
        <v>0</v>
      </c>
      <c r="P41" s="84">
        <v>0</v>
      </c>
      <c r="Q41" s="84">
        <v>6</v>
      </c>
      <c r="R41" s="84">
        <v>2</v>
      </c>
      <c r="S41" s="84">
        <v>5</v>
      </c>
      <c r="T41" s="82"/>
      <c r="U41" s="95">
        <v>0.5</v>
      </c>
      <c r="V41" s="95">
        <v>0.1</v>
      </c>
      <c r="W41" s="84">
        <v>4</v>
      </c>
      <c r="X41" s="95">
        <v>0.5</v>
      </c>
      <c r="Y41" s="84">
        <v>20</v>
      </c>
      <c r="Z41" s="82"/>
      <c r="AA41" s="89">
        <v>0.25</v>
      </c>
      <c r="AB41" s="109">
        <v>0</v>
      </c>
      <c r="AC41" s="95">
        <v>0.25</v>
      </c>
    </row>
    <row r="42" spans="1:29" s="4" customFormat="1" ht="13.5" customHeight="1" x14ac:dyDescent="0.2">
      <c r="A42" s="59" t="s">
        <v>184</v>
      </c>
      <c r="B42" s="110" t="s">
        <v>22</v>
      </c>
      <c r="C42" s="32" t="s">
        <v>70</v>
      </c>
      <c r="D42" s="72" t="s">
        <v>301</v>
      </c>
      <c r="E42" s="38" t="s">
        <v>92</v>
      </c>
      <c r="F42" s="42">
        <v>1972</v>
      </c>
      <c r="G42" s="40">
        <v>1</v>
      </c>
      <c r="H42" s="41">
        <v>1</v>
      </c>
      <c r="I42" s="46" t="s">
        <v>42</v>
      </c>
      <c r="J42" s="71"/>
      <c r="K42" s="99"/>
      <c r="L42" s="90">
        <f t="shared" si="0"/>
        <v>69.599999999999994</v>
      </c>
      <c r="M42" s="91"/>
      <c r="N42" s="81">
        <v>10</v>
      </c>
      <c r="O42" s="84">
        <v>0</v>
      </c>
      <c r="P42" s="81">
        <v>0</v>
      </c>
      <c r="Q42" s="81">
        <v>6</v>
      </c>
      <c r="R42" s="81">
        <v>2</v>
      </c>
      <c r="S42" s="81">
        <v>10</v>
      </c>
      <c r="T42" s="82"/>
      <c r="U42" s="95">
        <v>0.5</v>
      </c>
      <c r="V42" s="95">
        <v>0.1</v>
      </c>
      <c r="W42" s="81">
        <v>10</v>
      </c>
      <c r="X42" s="95">
        <v>0.5</v>
      </c>
      <c r="Y42" s="81">
        <v>30</v>
      </c>
      <c r="Z42" s="82"/>
      <c r="AA42" s="89">
        <v>0.25</v>
      </c>
      <c r="AB42" s="108">
        <v>0</v>
      </c>
      <c r="AC42" s="95">
        <v>0.25</v>
      </c>
    </row>
    <row r="43" spans="1:29" ht="13.5" customHeight="1" x14ac:dyDescent="0.2">
      <c r="A43" s="59" t="s">
        <v>185</v>
      </c>
      <c r="B43" s="110" t="s">
        <v>207</v>
      </c>
      <c r="C43" s="64" t="s">
        <v>86</v>
      </c>
      <c r="D43" s="72" t="s">
        <v>301</v>
      </c>
      <c r="E43" s="65" t="s">
        <v>186</v>
      </c>
      <c r="F43" s="42">
        <v>1974</v>
      </c>
      <c r="G43" s="40">
        <v>1</v>
      </c>
      <c r="H43" s="41">
        <v>1</v>
      </c>
      <c r="I43" s="46" t="s">
        <v>42</v>
      </c>
      <c r="J43" s="71"/>
      <c r="K43" s="99"/>
      <c r="L43" s="90">
        <f t="shared" si="0"/>
        <v>22.6</v>
      </c>
      <c r="M43" s="93"/>
      <c r="N43" s="81">
        <v>10</v>
      </c>
      <c r="O43" s="84">
        <v>0</v>
      </c>
      <c r="P43" s="81">
        <v>0</v>
      </c>
      <c r="Q43" s="81">
        <v>6</v>
      </c>
      <c r="R43" s="81">
        <v>1</v>
      </c>
      <c r="S43" s="81">
        <v>0</v>
      </c>
      <c r="T43" s="82"/>
      <c r="U43" s="95">
        <v>0.5</v>
      </c>
      <c r="V43" s="95">
        <v>0.1</v>
      </c>
      <c r="W43" s="81">
        <v>4</v>
      </c>
      <c r="X43" s="95">
        <v>0.5</v>
      </c>
      <c r="Y43" s="81">
        <v>0</v>
      </c>
      <c r="Z43" s="82"/>
      <c r="AA43" s="89">
        <v>0.25</v>
      </c>
      <c r="AB43" s="108">
        <v>0</v>
      </c>
      <c r="AC43" s="95">
        <v>0.25</v>
      </c>
    </row>
    <row r="44" spans="1:29" ht="13.5" customHeight="1" x14ac:dyDescent="0.2">
      <c r="A44" s="59" t="s">
        <v>215</v>
      </c>
      <c r="B44" s="110" t="s">
        <v>216</v>
      </c>
      <c r="C44" s="64" t="s">
        <v>217</v>
      </c>
      <c r="D44" s="72" t="s">
        <v>301</v>
      </c>
      <c r="E44" s="65" t="s">
        <v>218</v>
      </c>
      <c r="F44" s="66">
        <v>1974</v>
      </c>
      <c r="G44" s="40">
        <v>1</v>
      </c>
      <c r="H44" s="41">
        <v>1</v>
      </c>
      <c r="I44" s="46" t="s">
        <v>42</v>
      </c>
      <c r="J44" s="71"/>
      <c r="K44" s="99"/>
      <c r="L44" s="90">
        <f t="shared" si="0"/>
        <v>22.6</v>
      </c>
      <c r="M44" s="91"/>
      <c r="N44" s="81">
        <v>10</v>
      </c>
      <c r="O44" s="84">
        <v>0</v>
      </c>
      <c r="P44" s="81">
        <v>0</v>
      </c>
      <c r="Q44" s="81">
        <v>6</v>
      </c>
      <c r="R44" s="81">
        <v>1</v>
      </c>
      <c r="S44" s="81">
        <v>0</v>
      </c>
      <c r="T44" s="82"/>
      <c r="U44" s="95">
        <v>0.5</v>
      </c>
      <c r="V44" s="95">
        <v>0.1</v>
      </c>
      <c r="W44" s="81">
        <v>4</v>
      </c>
      <c r="X44" s="95">
        <v>0.5</v>
      </c>
      <c r="Y44" s="81">
        <v>0</v>
      </c>
      <c r="Z44" s="82"/>
      <c r="AA44" s="89">
        <v>0.25</v>
      </c>
      <c r="AB44" s="108">
        <v>0</v>
      </c>
      <c r="AC44" s="95">
        <v>0.25</v>
      </c>
    </row>
    <row r="45" spans="1:29" s="7" customFormat="1" ht="13.5" customHeight="1" x14ac:dyDescent="0.2">
      <c r="A45" s="59" t="s">
        <v>226</v>
      </c>
      <c r="B45" s="110" t="s">
        <v>227</v>
      </c>
      <c r="C45" s="67" t="s">
        <v>228</v>
      </c>
      <c r="D45" s="72" t="s">
        <v>301</v>
      </c>
      <c r="E45" s="54" t="s">
        <v>229</v>
      </c>
      <c r="F45" s="55"/>
      <c r="G45" s="40" t="s">
        <v>75</v>
      </c>
      <c r="H45" s="41">
        <v>2</v>
      </c>
      <c r="I45" s="68" t="s">
        <v>42</v>
      </c>
      <c r="J45" s="71"/>
      <c r="K45" s="99"/>
      <c r="L45" s="90">
        <f t="shared" si="0"/>
        <v>48.6</v>
      </c>
      <c r="M45" s="91">
        <f>SUM(L30:L45)</f>
        <v>829.90000000000009</v>
      </c>
      <c r="N45" s="81">
        <v>10</v>
      </c>
      <c r="O45" s="84">
        <v>0</v>
      </c>
      <c r="P45" s="84">
        <v>0</v>
      </c>
      <c r="Q45" s="84">
        <v>6</v>
      </c>
      <c r="R45" s="84">
        <v>2</v>
      </c>
      <c r="S45" s="84">
        <v>5</v>
      </c>
      <c r="T45" s="82"/>
      <c r="U45" s="95">
        <v>0.5</v>
      </c>
      <c r="V45" s="95">
        <v>0.1</v>
      </c>
      <c r="W45" s="84">
        <v>4</v>
      </c>
      <c r="X45" s="95">
        <v>0.5</v>
      </c>
      <c r="Y45" s="84">
        <v>20</v>
      </c>
      <c r="Z45" s="82"/>
      <c r="AA45" s="89">
        <v>0.25</v>
      </c>
      <c r="AB45" s="109">
        <v>0</v>
      </c>
      <c r="AC45" s="95">
        <v>0.25</v>
      </c>
    </row>
    <row r="46" spans="1:29" ht="13.5" customHeight="1" x14ac:dyDescent="0.2">
      <c r="A46" s="59" t="s">
        <v>94</v>
      </c>
      <c r="B46" s="31" t="s">
        <v>95</v>
      </c>
      <c r="C46" s="52" t="s">
        <v>96</v>
      </c>
      <c r="D46" s="53" t="s">
        <v>296</v>
      </c>
      <c r="E46" s="54" t="s">
        <v>97</v>
      </c>
      <c r="F46" s="55" t="s">
        <v>75</v>
      </c>
      <c r="G46" s="40" t="s">
        <v>75</v>
      </c>
      <c r="H46" s="41">
        <v>1</v>
      </c>
      <c r="I46" s="51" t="s">
        <v>73</v>
      </c>
      <c r="J46" s="71"/>
      <c r="K46" s="99"/>
      <c r="L46" s="90">
        <f t="shared" si="0"/>
        <v>8.5</v>
      </c>
      <c r="M46" s="91"/>
      <c r="N46" s="81">
        <v>4</v>
      </c>
      <c r="O46" s="82"/>
      <c r="P46" s="82"/>
      <c r="Q46" s="84">
        <v>2</v>
      </c>
      <c r="R46" s="84">
        <v>1</v>
      </c>
      <c r="S46" s="84">
        <v>0</v>
      </c>
      <c r="T46" s="82"/>
      <c r="U46" s="95">
        <v>0.5</v>
      </c>
      <c r="V46" s="82"/>
      <c r="W46" s="82"/>
      <c r="X46" s="95">
        <v>0.5</v>
      </c>
      <c r="Y46" s="82"/>
      <c r="Z46" s="82"/>
      <c r="AA46" s="89">
        <v>0.25</v>
      </c>
      <c r="AB46" s="82"/>
      <c r="AC46" s="95">
        <v>0.25</v>
      </c>
    </row>
    <row r="47" spans="1:29" ht="13.5" customHeight="1" x14ac:dyDescent="0.2">
      <c r="A47" s="59" t="s">
        <v>98</v>
      </c>
      <c r="B47" s="31" t="s">
        <v>209</v>
      </c>
      <c r="C47" s="52" t="s">
        <v>99</v>
      </c>
      <c r="D47" s="53" t="s">
        <v>296</v>
      </c>
      <c r="E47" s="54" t="s">
        <v>128</v>
      </c>
      <c r="F47" s="55" t="s">
        <v>75</v>
      </c>
      <c r="G47" s="40" t="s">
        <v>75</v>
      </c>
      <c r="H47" s="41">
        <v>1</v>
      </c>
      <c r="I47" s="51" t="s">
        <v>73</v>
      </c>
      <c r="J47" s="71"/>
      <c r="K47" s="99"/>
      <c r="L47" s="90">
        <f t="shared" si="0"/>
        <v>8.5</v>
      </c>
      <c r="M47" s="91"/>
      <c r="N47" s="81">
        <v>4</v>
      </c>
      <c r="O47" s="82"/>
      <c r="P47" s="82"/>
      <c r="Q47" s="84">
        <v>2</v>
      </c>
      <c r="R47" s="84">
        <v>1</v>
      </c>
      <c r="S47" s="84">
        <v>0</v>
      </c>
      <c r="T47" s="82"/>
      <c r="U47" s="95">
        <v>0.5</v>
      </c>
      <c r="V47" s="82"/>
      <c r="W47" s="82"/>
      <c r="X47" s="95">
        <v>0.5</v>
      </c>
      <c r="Y47" s="82"/>
      <c r="Z47" s="82"/>
      <c r="AA47" s="89">
        <v>0.25</v>
      </c>
      <c r="AB47" s="82"/>
      <c r="AC47" s="95">
        <v>0.25</v>
      </c>
    </row>
    <row r="48" spans="1:29" ht="13.5" customHeight="1" x14ac:dyDescent="0.2">
      <c r="A48" s="59" t="s">
        <v>100</v>
      </c>
      <c r="B48" s="31" t="s">
        <v>105</v>
      </c>
      <c r="C48" s="52" t="s">
        <v>106</v>
      </c>
      <c r="D48" s="53" t="s">
        <v>296</v>
      </c>
      <c r="E48" s="54" t="s">
        <v>129</v>
      </c>
      <c r="F48" s="55" t="s">
        <v>75</v>
      </c>
      <c r="G48" s="40" t="s">
        <v>75</v>
      </c>
      <c r="H48" s="41">
        <v>3</v>
      </c>
      <c r="I48" s="51" t="s">
        <v>73</v>
      </c>
      <c r="J48" s="71"/>
      <c r="K48" s="99"/>
      <c r="L48" s="90">
        <f t="shared" si="0"/>
        <v>66.5</v>
      </c>
      <c r="M48" s="91"/>
      <c r="N48" s="81">
        <v>4</v>
      </c>
      <c r="O48" s="82"/>
      <c r="P48" s="82"/>
      <c r="Q48" s="84">
        <v>10</v>
      </c>
      <c r="R48" s="84">
        <v>1</v>
      </c>
      <c r="S48" s="84">
        <v>10</v>
      </c>
      <c r="T48" s="82"/>
      <c r="U48" s="95">
        <v>0.5</v>
      </c>
      <c r="V48" s="82"/>
      <c r="W48" s="82"/>
      <c r="X48" s="95">
        <v>0.5</v>
      </c>
      <c r="Y48" s="95">
        <v>40</v>
      </c>
      <c r="Z48" s="82"/>
      <c r="AA48" s="89">
        <v>0.25</v>
      </c>
      <c r="AB48" s="82"/>
      <c r="AC48" s="95">
        <v>0.25</v>
      </c>
    </row>
    <row r="49" spans="1:29" ht="13.5" customHeight="1" x14ac:dyDescent="0.2">
      <c r="A49" s="59" t="s">
        <v>101</v>
      </c>
      <c r="B49" s="31" t="s">
        <v>240</v>
      </c>
      <c r="C49" s="52" t="s">
        <v>202</v>
      </c>
      <c r="D49" s="53" t="s">
        <v>296</v>
      </c>
      <c r="E49" s="54" t="s">
        <v>130</v>
      </c>
      <c r="F49" s="55" t="s">
        <v>75</v>
      </c>
      <c r="G49" s="40" t="s">
        <v>75</v>
      </c>
      <c r="H49" s="41">
        <v>1</v>
      </c>
      <c r="I49" s="51" t="s">
        <v>73</v>
      </c>
      <c r="J49" s="71"/>
      <c r="K49" s="99"/>
      <c r="L49" s="90">
        <f t="shared" si="0"/>
        <v>8.5</v>
      </c>
      <c r="M49" s="91"/>
      <c r="N49" s="81">
        <v>4</v>
      </c>
      <c r="O49" s="82"/>
      <c r="P49" s="82"/>
      <c r="Q49" s="84">
        <v>2</v>
      </c>
      <c r="R49" s="84">
        <v>1</v>
      </c>
      <c r="S49" s="84">
        <v>0</v>
      </c>
      <c r="T49" s="82"/>
      <c r="U49" s="95">
        <v>0.5</v>
      </c>
      <c r="V49" s="82"/>
      <c r="W49" s="82"/>
      <c r="X49" s="95">
        <v>0.5</v>
      </c>
      <c r="Y49" s="82"/>
      <c r="Z49" s="82"/>
      <c r="AA49" s="89">
        <v>0.25</v>
      </c>
      <c r="AB49" s="82"/>
      <c r="AC49" s="95">
        <v>0.25</v>
      </c>
    </row>
    <row r="50" spans="1:29" ht="13.5" customHeight="1" x14ac:dyDescent="0.2">
      <c r="A50" s="59" t="s">
        <v>102</v>
      </c>
      <c r="B50" s="31" t="s">
        <v>107</v>
      </c>
      <c r="C50" s="52" t="s">
        <v>108</v>
      </c>
      <c r="D50" s="53" t="s">
        <v>296</v>
      </c>
      <c r="E50" s="54" t="s">
        <v>131</v>
      </c>
      <c r="F50" s="55" t="s">
        <v>75</v>
      </c>
      <c r="G50" s="40" t="s">
        <v>75</v>
      </c>
      <c r="H50" s="41">
        <v>1</v>
      </c>
      <c r="I50" s="51" t="s">
        <v>73</v>
      </c>
      <c r="J50" s="71"/>
      <c r="K50" s="99"/>
      <c r="L50" s="90">
        <f t="shared" si="0"/>
        <v>28.5</v>
      </c>
      <c r="M50" s="91"/>
      <c r="N50" s="81">
        <v>4</v>
      </c>
      <c r="O50" s="82"/>
      <c r="P50" s="82"/>
      <c r="Q50" s="84">
        <v>2</v>
      </c>
      <c r="R50" s="84">
        <v>1</v>
      </c>
      <c r="S50" s="84">
        <v>5</v>
      </c>
      <c r="T50" s="82"/>
      <c r="U50" s="95">
        <v>0.5</v>
      </c>
      <c r="V50" s="82"/>
      <c r="W50" s="82"/>
      <c r="X50" s="95">
        <v>0.5</v>
      </c>
      <c r="Y50" s="95">
        <v>15</v>
      </c>
      <c r="Z50" s="82"/>
      <c r="AA50" s="89">
        <v>0.25</v>
      </c>
      <c r="AB50" s="82"/>
      <c r="AC50" s="95">
        <v>0.25</v>
      </c>
    </row>
    <row r="51" spans="1:29" ht="13.5" customHeight="1" x14ac:dyDescent="0.2">
      <c r="A51" s="59" t="s">
        <v>103</v>
      </c>
      <c r="B51" s="31" t="s">
        <v>109</v>
      </c>
      <c r="C51" s="52" t="s">
        <v>110</v>
      </c>
      <c r="D51" s="53" t="s">
        <v>296</v>
      </c>
      <c r="E51" s="54" t="s">
        <v>132</v>
      </c>
      <c r="F51" s="55" t="s">
        <v>75</v>
      </c>
      <c r="G51" s="40" t="s">
        <v>75</v>
      </c>
      <c r="H51" s="41">
        <v>1</v>
      </c>
      <c r="I51" s="51" t="s">
        <v>73</v>
      </c>
      <c r="J51" s="71"/>
      <c r="K51" s="99"/>
      <c r="L51" s="90">
        <f t="shared" si="0"/>
        <v>8.5</v>
      </c>
      <c r="M51" s="91"/>
      <c r="N51" s="81">
        <v>4</v>
      </c>
      <c r="O51" s="82"/>
      <c r="P51" s="82"/>
      <c r="Q51" s="84">
        <v>2</v>
      </c>
      <c r="R51" s="84">
        <v>1</v>
      </c>
      <c r="S51" s="84">
        <v>0</v>
      </c>
      <c r="T51" s="82"/>
      <c r="U51" s="95">
        <v>0.5</v>
      </c>
      <c r="V51" s="82"/>
      <c r="W51" s="82"/>
      <c r="X51" s="95">
        <v>0.5</v>
      </c>
      <c r="Y51" s="82"/>
      <c r="Z51" s="82"/>
      <c r="AA51" s="89">
        <v>0.25</v>
      </c>
      <c r="AB51" s="82"/>
      <c r="AC51" s="95">
        <v>0.25</v>
      </c>
    </row>
    <row r="52" spans="1:29" ht="13.5" customHeight="1" x14ac:dyDescent="0.2">
      <c r="A52" s="59" t="s">
        <v>104</v>
      </c>
      <c r="B52" s="31" t="s">
        <v>111</v>
      </c>
      <c r="C52" s="52" t="s">
        <v>112</v>
      </c>
      <c r="D52" s="53" t="s">
        <v>296</v>
      </c>
      <c r="E52" s="54" t="s">
        <v>133</v>
      </c>
      <c r="F52" s="55" t="s">
        <v>75</v>
      </c>
      <c r="G52" s="40" t="s">
        <v>75</v>
      </c>
      <c r="H52" s="41">
        <v>1</v>
      </c>
      <c r="I52" s="51" t="s">
        <v>73</v>
      </c>
      <c r="J52" s="71"/>
      <c r="K52" s="99"/>
      <c r="L52" s="90">
        <f t="shared" si="0"/>
        <v>8.5</v>
      </c>
      <c r="M52" s="91"/>
      <c r="N52" s="81">
        <v>4</v>
      </c>
      <c r="O52" s="82"/>
      <c r="P52" s="82"/>
      <c r="Q52" s="84">
        <v>2</v>
      </c>
      <c r="R52" s="84">
        <v>1</v>
      </c>
      <c r="S52" s="84">
        <v>0</v>
      </c>
      <c r="T52" s="82"/>
      <c r="U52" s="95">
        <v>0.5</v>
      </c>
      <c r="V52" s="82"/>
      <c r="W52" s="82"/>
      <c r="X52" s="95">
        <v>0.5</v>
      </c>
      <c r="Y52" s="82"/>
      <c r="Z52" s="82"/>
      <c r="AA52" s="89">
        <v>0.25</v>
      </c>
      <c r="AB52" s="82"/>
      <c r="AC52" s="95">
        <v>0.25</v>
      </c>
    </row>
    <row r="53" spans="1:29" ht="13.5" customHeight="1" x14ac:dyDescent="0.2">
      <c r="A53" s="59" t="s">
        <v>117</v>
      </c>
      <c r="B53" s="31" t="s">
        <v>114</v>
      </c>
      <c r="C53" s="52" t="s">
        <v>113</v>
      </c>
      <c r="D53" s="53" t="s">
        <v>296</v>
      </c>
      <c r="E53" s="54" t="s">
        <v>134</v>
      </c>
      <c r="F53" s="55" t="s">
        <v>75</v>
      </c>
      <c r="G53" s="40" t="s">
        <v>75</v>
      </c>
      <c r="H53" s="41">
        <v>1</v>
      </c>
      <c r="I53" s="51" t="s">
        <v>73</v>
      </c>
      <c r="J53" s="71"/>
      <c r="K53" s="99"/>
      <c r="L53" s="90">
        <f t="shared" si="0"/>
        <v>66.5</v>
      </c>
      <c r="M53" s="91"/>
      <c r="N53" s="81">
        <v>4</v>
      </c>
      <c r="O53" s="82"/>
      <c r="P53" s="82"/>
      <c r="Q53" s="84">
        <v>10</v>
      </c>
      <c r="R53" s="84">
        <v>1</v>
      </c>
      <c r="S53" s="84">
        <v>10</v>
      </c>
      <c r="T53" s="82"/>
      <c r="U53" s="95">
        <v>0.5</v>
      </c>
      <c r="V53" s="82"/>
      <c r="W53" s="82"/>
      <c r="X53" s="95">
        <v>0.5</v>
      </c>
      <c r="Y53" s="95">
        <v>40</v>
      </c>
      <c r="Z53" s="82"/>
      <c r="AA53" s="89">
        <v>0.25</v>
      </c>
      <c r="AB53" s="82"/>
      <c r="AC53" s="95">
        <v>0.25</v>
      </c>
    </row>
    <row r="54" spans="1:29" ht="13.5" customHeight="1" x14ac:dyDescent="0.2">
      <c r="A54" s="59" t="s">
        <v>118</v>
      </c>
      <c r="B54" s="31" t="s">
        <v>115</v>
      </c>
      <c r="C54" s="52" t="s">
        <v>116</v>
      </c>
      <c r="D54" s="53" t="s">
        <v>296</v>
      </c>
      <c r="E54" s="54" t="s">
        <v>135</v>
      </c>
      <c r="F54" s="55" t="s">
        <v>75</v>
      </c>
      <c r="G54" s="40" t="s">
        <v>75</v>
      </c>
      <c r="H54" s="41">
        <v>1</v>
      </c>
      <c r="I54" s="51" t="s">
        <v>73</v>
      </c>
      <c r="J54" s="71"/>
      <c r="K54" s="99"/>
      <c r="L54" s="90">
        <f t="shared" si="0"/>
        <v>8.5</v>
      </c>
      <c r="M54" s="91"/>
      <c r="N54" s="81">
        <v>4</v>
      </c>
      <c r="O54" s="82"/>
      <c r="P54" s="82"/>
      <c r="Q54" s="84">
        <v>2</v>
      </c>
      <c r="R54" s="84">
        <v>1</v>
      </c>
      <c r="S54" s="84">
        <v>0</v>
      </c>
      <c r="T54" s="82"/>
      <c r="U54" s="95">
        <v>0.5</v>
      </c>
      <c r="V54" s="82"/>
      <c r="W54" s="82"/>
      <c r="X54" s="95">
        <v>0.5</v>
      </c>
      <c r="Y54" s="82"/>
      <c r="Z54" s="82"/>
      <c r="AA54" s="89">
        <v>0.25</v>
      </c>
      <c r="AB54" s="82"/>
      <c r="AC54" s="95">
        <v>0.25</v>
      </c>
    </row>
    <row r="55" spans="1:29" s="4" customFormat="1" ht="13.5" customHeight="1" x14ac:dyDescent="0.2">
      <c r="A55" s="59" t="s">
        <v>119</v>
      </c>
      <c r="B55" s="31" t="s">
        <v>121</v>
      </c>
      <c r="C55" s="52" t="s">
        <v>239</v>
      </c>
      <c r="D55" s="53" t="s">
        <v>296</v>
      </c>
      <c r="E55" s="54" t="s">
        <v>136</v>
      </c>
      <c r="F55" s="55" t="s">
        <v>75</v>
      </c>
      <c r="G55" s="40" t="s">
        <v>75</v>
      </c>
      <c r="H55" s="41">
        <v>1</v>
      </c>
      <c r="I55" s="51" t="s">
        <v>73</v>
      </c>
      <c r="J55" s="71"/>
      <c r="K55" s="99"/>
      <c r="L55" s="90">
        <f t="shared" si="0"/>
        <v>8.5</v>
      </c>
      <c r="M55" s="91"/>
      <c r="N55" s="81">
        <v>4</v>
      </c>
      <c r="O55" s="82"/>
      <c r="P55" s="82"/>
      <c r="Q55" s="84">
        <v>2</v>
      </c>
      <c r="R55" s="84">
        <v>1</v>
      </c>
      <c r="S55" s="84">
        <v>0</v>
      </c>
      <c r="T55" s="82"/>
      <c r="U55" s="95">
        <v>0.5</v>
      </c>
      <c r="V55" s="82"/>
      <c r="W55" s="82"/>
      <c r="X55" s="95">
        <v>0.5</v>
      </c>
      <c r="Y55" s="82"/>
      <c r="Z55" s="82"/>
      <c r="AA55" s="89">
        <v>0.25</v>
      </c>
      <c r="AB55" s="82"/>
      <c r="AC55" s="95">
        <v>0.25</v>
      </c>
    </row>
    <row r="56" spans="1:29" s="4" customFormat="1" ht="13.5" customHeight="1" x14ac:dyDescent="0.2">
      <c r="A56" s="59" t="s">
        <v>120</v>
      </c>
      <c r="B56" s="31" t="s">
        <v>236</v>
      </c>
      <c r="C56" s="52" t="s">
        <v>238</v>
      </c>
      <c r="D56" s="53" t="s">
        <v>296</v>
      </c>
      <c r="E56" s="54" t="s">
        <v>237</v>
      </c>
      <c r="F56" s="55" t="s">
        <v>75</v>
      </c>
      <c r="G56" s="40" t="s">
        <v>75</v>
      </c>
      <c r="H56" s="41">
        <v>2</v>
      </c>
      <c r="I56" s="51" t="s">
        <v>73</v>
      </c>
      <c r="J56" s="70"/>
      <c r="K56" s="98"/>
      <c r="L56" s="90">
        <f t="shared" si="0"/>
        <v>8.5</v>
      </c>
      <c r="M56" s="93"/>
      <c r="N56" s="81">
        <v>4</v>
      </c>
      <c r="O56" s="82"/>
      <c r="P56" s="82"/>
      <c r="Q56" s="84">
        <v>2</v>
      </c>
      <c r="R56" s="84">
        <v>1</v>
      </c>
      <c r="S56" s="84">
        <v>0</v>
      </c>
      <c r="T56" s="82"/>
      <c r="U56" s="95">
        <v>0.5</v>
      </c>
      <c r="V56" s="82"/>
      <c r="W56" s="82"/>
      <c r="X56" s="95">
        <v>0.5</v>
      </c>
      <c r="Y56" s="82"/>
      <c r="Z56" s="82"/>
      <c r="AA56" s="89">
        <v>0.25</v>
      </c>
      <c r="AB56" s="82"/>
      <c r="AC56" s="95">
        <v>0.25</v>
      </c>
    </row>
    <row r="57" spans="1:29" s="7" customFormat="1" ht="13.5" customHeight="1" x14ac:dyDescent="0.2">
      <c r="A57" s="59" t="s">
        <v>126</v>
      </c>
      <c r="B57" s="31" t="s">
        <v>122</v>
      </c>
      <c r="C57" s="52" t="s">
        <v>123</v>
      </c>
      <c r="D57" s="53" t="s">
        <v>296</v>
      </c>
      <c r="E57" s="54" t="s">
        <v>91</v>
      </c>
      <c r="F57" s="55" t="s">
        <v>75</v>
      </c>
      <c r="G57" s="40" t="s">
        <v>75</v>
      </c>
      <c r="H57" s="41">
        <v>1</v>
      </c>
      <c r="I57" s="26" t="s">
        <v>73</v>
      </c>
      <c r="J57" s="70"/>
      <c r="K57" s="98"/>
      <c r="L57" s="90">
        <f t="shared" si="0"/>
        <v>8.5</v>
      </c>
      <c r="M57" s="93"/>
      <c r="N57" s="81">
        <v>4</v>
      </c>
      <c r="O57" s="82"/>
      <c r="P57" s="82"/>
      <c r="Q57" s="84">
        <v>2</v>
      </c>
      <c r="R57" s="84">
        <v>1</v>
      </c>
      <c r="S57" s="84">
        <v>0</v>
      </c>
      <c r="T57" s="82"/>
      <c r="U57" s="95">
        <v>0.5</v>
      </c>
      <c r="V57" s="82"/>
      <c r="W57" s="82"/>
      <c r="X57" s="95">
        <v>0.5</v>
      </c>
      <c r="Y57" s="82"/>
      <c r="Z57" s="82"/>
      <c r="AA57" s="89">
        <v>0.25</v>
      </c>
      <c r="AB57" s="82"/>
      <c r="AC57" s="95">
        <v>0.25</v>
      </c>
    </row>
    <row r="58" spans="1:29" s="7" customFormat="1" ht="13.5" customHeight="1" x14ac:dyDescent="0.2">
      <c r="A58" s="59" t="s">
        <v>127</v>
      </c>
      <c r="B58" s="31" t="s">
        <v>124</v>
      </c>
      <c r="C58" s="52" t="s">
        <v>125</v>
      </c>
      <c r="D58" s="53" t="s">
        <v>296</v>
      </c>
      <c r="E58" s="56" t="s">
        <v>137</v>
      </c>
      <c r="F58" s="57" t="s">
        <v>75</v>
      </c>
      <c r="G58" s="40" t="s">
        <v>75</v>
      </c>
      <c r="H58" s="41">
        <v>1</v>
      </c>
      <c r="I58" s="26" t="s">
        <v>73</v>
      </c>
      <c r="J58" s="71"/>
      <c r="K58" s="99"/>
      <c r="L58" s="90">
        <f t="shared" si="0"/>
        <v>8.5</v>
      </c>
      <c r="M58" s="91">
        <f>SUM(L46:L58)</f>
        <v>246.5</v>
      </c>
      <c r="N58" s="81">
        <v>4</v>
      </c>
      <c r="O58" s="82"/>
      <c r="P58" s="82"/>
      <c r="Q58" s="84">
        <v>2</v>
      </c>
      <c r="R58" s="84">
        <v>1</v>
      </c>
      <c r="S58" s="84">
        <v>0</v>
      </c>
      <c r="T58" s="82"/>
      <c r="U58" s="95">
        <v>0.5</v>
      </c>
      <c r="V58" s="82"/>
      <c r="W58" s="82"/>
      <c r="X58" s="95">
        <v>0.5</v>
      </c>
      <c r="Y58" s="82"/>
      <c r="Z58" s="82"/>
      <c r="AA58" s="89">
        <v>0.25</v>
      </c>
      <c r="AB58" s="82"/>
      <c r="AC58" s="95">
        <v>0.25</v>
      </c>
    </row>
    <row r="59" spans="1:29" s="7" customFormat="1" ht="13.5" customHeight="1" x14ac:dyDescent="0.2">
      <c r="A59" s="59" t="s">
        <v>208</v>
      </c>
      <c r="B59" s="31" t="s">
        <v>204</v>
      </c>
      <c r="C59" s="52" t="s">
        <v>203</v>
      </c>
      <c r="D59" s="58" t="s">
        <v>39</v>
      </c>
      <c r="E59" s="38" t="s">
        <v>206</v>
      </c>
      <c r="F59" s="48"/>
      <c r="G59" s="40">
        <v>2</v>
      </c>
      <c r="H59" s="41">
        <v>2</v>
      </c>
      <c r="I59" s="26" t="s">
        <v>73</v>
      </c>
      <c r="J59" s="70"/>
      <c r="K59" s="98"/>
      <c r="L59" s="90">
        <f t="shared" si="0"/>
        <v>7.5</v>
      </c>
      <c r="M59" s="94"/>
      <c r="N59" s="81">
        <v>4</v>
      </c>
      <c r="O59" s="82"/>
      <c r="P59" s="82"/>
      <c r="Q59" s="84">
        <v>2</v>
      </c>
      <c r="R59" s="84">
        <v>0</v>
      </c>
      <c r="S59" s="84">
        <v>0</v>
      </c>
      <c r="T59" s="82"/>
      <c r="U59" s="95">
        <v>0.5</v>
      </c>
      <c r="V59" s="82"/>
      <c r="W59" s="82"/>
      <c r="X59" s="95">
        <v>0.5</v>
      </c>
      <c r="Y59" s="82"/>
      <c r="Z59" s="82"/>
      <c r="AA59" s="89">
        <v>0.25</v>
      </c>
      <c r="AB59" s="82"/>
      <c r="AC59" s="95">
        <v>0.25</v>
      </c>
    </row>
    <row r="60" spans="1:29" s="7" customFormat="1" ht="13.5" customHeight="1" x14ac:dyDescent="0.2">
      <c r="A60" s="59" t="s">
        <v>232</v>
      </c>
      <c r="B60" s="31" t="s">
        <v>16</v>
      </c>
      <c r="C60" s="52" t="s">
        <v>189</v>
      </c>
      <c r="D60" s="58" t="s">
        <v>39</v>
      </c>
      <c r="E60" s="38" t="s">
        <v>161</v>
      </c>
      <c r="F60" s="48" t="s">
        <v>75</v>
      </c>
      <c r="G60" s="40">
        <v>2</v>
      </c>
      <c r="H60" s="41">
        <v>2</v>
      </c>
      <c r="I60" s="26" t="s">
        <v>73</v>
      </c>
      <c r="J60" s="70"/>
      <c r="K60" s="98"/>
      <c r="L60" s="90">
        <f t="shared" si="0"/>
        <v>7.5</v>
      </c>
      <c r="M60" s="94"/>
      <c r="N60" s="81">
        <v>4</v>
      </c>
      <c r="O60" s="82"/>
      <c r="P60" s="82"/>
      <c r="Q60" s="84">
        <v>2</v>
      </c>
      <c r="R60" s="84">
        <v>0</v>
      </c>
      <c r="S60" s="84">
        <v>0</v>
      </c>
      <c r="T60" s="82"/>
      <c r="U60" s="95">
        <v>0.5</v>
      </c>
      <c r="V60" s="82"/>
      <c r="W60" s="82"/>
      <c r="X60" s="95">
        <v>0.5</v>
      </c>
      <c r="Y60" s="82"/>
      <c r="Z60" s="82"/>
      <c r="AA60" s="89">
        <v>0.25</v>
      </c>
      <c r="AB60" s="82"/>
      <c r="AC60" s="95">
        <v>0.25</v>
      </c>
    </row>
    <row r="61" spans="1:29" s="7" customFormat="1" ht="13.5" customHeight="1" x14ac:dyDescent="0.2">
      <c r="A61" s="59">
        <v>730.05</v>
      </c>
      <c r="B61" s="31" t="s">
        <v>37</v>
      </c>
      <c r="C61" s="52" t="s">
        <v>190</v>
      </c>
      <c r="D61" s="58" t="s">
        <v>39</v>
      </c>
      <c r="E61" s="38" t="s">
        <v>89</v>
      </c>
      <c r="F61" s="48" t="s">
        <v>75</v>
      </c>
      <c r="G61" s="40">
        <v>2</v>
      </c>
      <c r="H61" s="41">
        <v>2</v>
      </c>
      <c r="I61" s="26" t="s">
        <v>73</v>
      </c>
      <c r="J61" s="70"/>
      <c r="K61" s="98"/>
      <c r="L61" s="90">
        <f t="shared" si="0"/>
        <v>7.5</v>
      </c>
      <c r="M61" s="94"/>
      <c r="N61" s="81">
        <v>4</v>
      </c>
      <c r="O61" s="82"/>
      <c r="P61" s="82"/>
      <c r="Q61" s="84">
        <v>2</v>
      </c>
      <c r="R61" s="84">
        <v>0</v>
      </c>
      <c r="S61" s="84">
        <v>0</v>
      </c>
      <c r="T61" s="82"/>
      <c r="U61" s="95">
        <v>0.5</v>
      </c>
      <c r="V61" s="82"/>
      <c r="W61" s="82"/>
      <c r="X61" s="95">
        <v>0.5</v>
      </c>
      <c r="Y61" s="82"/>
      <c r="Z61" s="82"/>
      <c r="AA61" s="89">
        <v>0.25</v>
      </c>
      <c r="AB61" s="82"/>
      <c r="AC61" s="95">
        <v>0.25</v>
      </c>
    </row>
    <row r="62" spans="1:29" s="7" customFormat="1" ht="13.5" customHeight="1" x14ac:dyDescent="0.2">
      <c r="A62" s="59" t="s">
        <v>233</v>
      </c>
      <c r="B62" s="31" t="s">
        <v>38</v>
      </c>
      <c r="C62" s="52" t="s">
        <v>191</v>
      </c>
      <c r="D62" s="58" t="s">
        <v>39</v>
      </c>
      <c r="E62" s="38" t="s">
        <v>168</v>
      </c>
      <c r="F62" s="48" t="s">
        <v>75</v>
      </c>
      <c r="G62" s="40">
        <v>2</v>
      </c>
      <c r="H62" s="41">
        <v>2</v>
      </c>
      <c r="I62" s="26" t="s">
        <v>73</v>
      </c>
      <c r="J62" s="70"/>
      <c r="K62" s="98"/>
      <c r="L62" s="90">
        <f t="shared" si="0"/>
        <v>7.5</v>
      </c>
      <c r="M62" s="94"/>
      <c r="N62" s="81">
        <v>4</v>
      </c>
      <c r="O62" s="82"/>
      <c r="P62" s="82"/>
      <c r="Q62" s="84">
        <v>2</v>
      </c>
      <c r="R62" s="84">
        <v>0</v>
      </c>
      <c r="S62" s="84">
        <v>0</v>
      </c>
      <c r="T62" s="82"/>
      <c r="U62" s="95">
        <v>0.5</v>
      </c>
      <c r="V62" s="82"/>
      <c r="W62" s="82"/>
      <c r="X62" s="95">
        <v>0.5</v>
      </c>
      <c r="Y62" s="82"/>
      <c r="Z62" s="82"/>
      <c r="AA62" s="89">
        <v>0.25</v>
      </c>
      <c r="AB62" s="82"/>
      <c r="AC62" s="95">
        <v>0.25</v>
      </c>
    </row>
    <row r="63" spans="1:29" s="7" customFormat="1" ht="13.5" customHeight="1" x14ac:dyDescent="0.2">
      <c r="A63" s="59" t="s">
        <v>234</v>
      </c>
      <c r="B63" s="31" t="s">
        <v>27</v>
      </c>
      <c r="C63" s="52" t="s">
        <v>205</v>
      </c>
      <c r="D63" s="58" t="s">
        <v>39</v>
      </c>
      <c r="E63" s="38" t="s">
        <v>135</v>
      </c>
      <c r="F63" s="48" t="s">
        <v>75</v>
      </c>
      <c r="G63" s="40">
        <v>2</v>
      </c>
      <c r="H63" s="41">
        <v>2</v>
      </c>
      <c r="I63" s="26" t="s">
        <v>73</v>
      </c>
      <c r="J63" s="70"/>
      <c r="K63" s="98"/>
      <c r="L63" s="90">
        <f t="shared" si="0"/>
        <v>7.5</v>
      </c>
      <c r="M63" s="94"/>
      <c r="N63" s="81">
        <v>4</v>
      </c>
      <c r="O63" s="82"/>
      <c r="P63" s="82"/>
      <c r="Q63" s="84">
        <v>2</v>
      </c>
      <c r="R63" s="84">
        <v>0</v>
      </c>
      <c r="S63" s="84">
        <v>0</v>
      </c>
      <c r="T63" s="82"/>
      <c r="U63" s="95">
        <v>0.5</v>
      </c>
      <c r="V63" s="82"/>
      <c r="W63" s="82"/>
      <c r="X63" s="95">
        <v>0.5</v>
      </c>
      <c r="Y63" s="82"/>
      <c r="Z63" s="82"/>
      <c r="AA63" s="89">
        <v>0.25</v>
      </c>
      <c r="AB63" s="82"/>
      <c r="AC63" s="95">
        <v>0.25</v>
      </c>
    </row>
    <row r="64" spans="1:29" s="7" customFormat="1" ht="13.5" customHeight="1" x14ac:dyDescent="0.2">
      <c r="A64" s="59">
        <v>730.08</v>
      </c>
      <c r="B64" s="31" t="s">
        <v>12</v>
      </c>
      <c r="C64" s="52" t="s">
        <v>192</v>
      </c>
      <c r="D64" s="58" t="s">
        <v>39</v>
      </c>
      <c r="E64" s="38" t="s">
        <v>162</v>
      </c>
      <c r="F64" s="48" t="s">
        <v>75</v>
      </c>
      <c r="G64" s="40">
        <v>2</v>
      </c>
      <c r="H64" s="41">
        <v>2</v>
      </c>
      <c r="I64" s="26" t="s">
        <v>73</v>
      </c>
      <c r="J64" s="70"/>
      <c r="K64" s="98"/>
      <c r="L64" s="90">
        <f t="shared" si="0"/>
        <v>7.5</v>
      </c>
      <c r="M64" s="94"/>
      <c r="N64" s="81">
        <v>4</v>
      </c>
      <c r="O64" s="82"/>
      <c r="P64" s="82"/>
      <c r="Q64" s="84">
        <v>2</v>
      </c>
      <c r="R64" s="84">
        <v>0</v>
      </c>
      <c r="S64" s="84">
        <v>0</v>
      </c>
      <c r="T64" s="82"/>
      <c r="U64" s="95">
        <v>0.5</v>
      </c>
      <c r="V64" s="82"/>
      <c r="W64" s="82"/>
      <c r="X64" s="95">
        <v>0.5</v>
      </c>
      <c r="Y64" s="82"/>
      <c r="Z64" s="82"/>
      <c r="AA64" s="89">
        <v>0.25</v>
      </c>
      <c r="AB64" s="82"/>
      <c r="AC64" s="95">
        <v>0.25</v>
      </c>
    </row>
    <row r="65" spans="1:29" s="7" customFormat="1" ht="13.5" customHeight="1" x14ac:dyDescent="0.2">
      <c r="A65" s="59">
        <v>730.09</v>
      </c>
      <c r="B65" s="31" t="s">
        <v>14</v>
      </c>
      <c r="C65" s="52" t="s">
        <v>193</v>
      </c>
      <c r="D65" s="58" t="s">
        <v>39</v>
      </c>
      <c r="E65" s="38" t="s">
        <v>90</v>
      </c>
      <c r="F65" s="48" t="s">
        <v>75</v>
      </c>
      <c r="G65" s="40">
        <v>9</v>
      </c>
      <c r="H65" s="41">
        <v>2</v>
      </c>
      <c r="I65" s="26" t="s">
        <v>73</v>
      </c>
      <c r="J65" s="70"/>
      <c r="K65" s="98"/>
      <c r="L65" s="90">
        <f t="shared" si="0"/>
        <v>7.5</v>
      </c>
      <c r="M65" s="94"/>
      <c r="N65" s="81">
        <v>4</v>
      </c>
      <c r="O65" s="82"/>
      <c r="P65" s="82"/>
      <c r="Q65" s="84">
        <v>2</v>
      </c>
      <c r="R65" s="84">
        <v>0</v>
      </c>
      <c r="S65" s="84">
        <v>0</v>
      </c>
      <c r="T65" s="82"/>
      <c r="U65" s="95">
        <v>0.5</v>
      </c>
      <c r="V65" s="82"/>
      <c r="W65" s="82"/>
      <c r="X65" s="95">
        <v>0.5</v>
      </c>
      <c r="Y65" s="82"/>
      <c r="Z65" s="82"/>
      <c r="AA65" s="89">
        <v>0.25</v>
      </c>
      <c r="AB65" s="82"/>
      <c r="AC65" s="95">
        <v>0.25</v>
      </c>
    </row>
    <row r="66" spans="1:29" s="7" customFormat="1" ht="13.5" customHeight="1" x14ac:dyDescent="0.2">
      <c r="A66" s="59" t="s">
        <v>43</v>
      </c>
      <c r="B66" s="31" t="s">
        <v>15</v>
      </c>
      <c r="C66" s="52" t="s">
        <v>194</v>
      </c>
      <c r="D66" s="58" t="s">
        <v>39</v>
      </c>
      <c r="E66" s="38" t="s">
        <v>163</v>
      </c>
      <c r="F66" s="48" t="s">
        <v>75</v>
      </c>
      <c r="G66" s="40">
        <v>2</v>
      </c>
      <c r="H66" s="41">
        <v>2</v>
      </c>
      <c r="I66" s="26" t="s">
        <v>73</v>
      </c>
      <c r="J66" s="70"/>
      <c r="K66" s="98"/>
      <c r="L66" s="90">
        <f t="shared" si="0"/>
        <v>7.5</v>
      </c>
      <c r="M66" s="94"/>
      <c r="N66" s="81">
        <v>4</v>
      </c>
      <c r="O66" s="82"/>
      <c r="P66" s="82"/>
      <c r="Q66" s="84">
        <v>2</v>
      </c>
      <c r="R66" s="84">
        <v>0</v>
      </c>
      <c r="S66" s="84">
        <v>0</v>
      </c>
      <c r="T66" s="82"/>
      <c r="U66" s="95">
        <v>0.5</v>
      </c>
      <c r="V66" s="82"/>
      <c r="W66" s="82"/>
      <c r="X66" s="95">
        <v>0.5</v>
      </c>
      <c r="Y66" s="82"/>
      <c r="Z66" s="82"/>
      <c r="AA66" s="89">
        <v>0.25</v>
      </c>
      <c r="AB66" s="82"/>
      <c r="AC66" s="95">
        <v>0.25</v>
      </c>
    </row>
    <row r="67" spans="1:29" s="7" customFormat="1" ht="13.5" customHeight="1" x14ac:dyDescent="0.2">
      <c r="A67" s="59" t="s">
        <v>235</v>
      </c>
      <c r="B67" s="31" t="s">
        <v>26</v>
      </c>
      <c r="C67" s="52" t="s">
        <v>195</v>
      </c>
      <c r="D67" s="58" t="s">
        <v>39</v>
      </c>
      <c r="E67" s="38" t="s">
        <v>91</v>
      </c>
      <c r="F67" s="48" t="s">
        <v>75</v>
      </c>
      <c r="G67" s="40">
        <v>2</v>
      </c>
      <c r="H67" s="41">
        <v>2</v>
      </c>
      <c r="I67" s="26" t="s">
        <v>73</v>
      </c>
      <c r="J67" s="70"/>
      <c r="K67" s="98"/>
      <c r="L67" s="90">
        <f t="shared" si="0"/>
        <v>7.5</v>
      </c>
      <c r="M67" s="94"/>
      <c r="N67" s="81">
        <v>4</v>
      </c>
      <c r="O67" s="82"/>
      <c r="P67" s="82"/>
      <c r="Q67" s="84">
        <v>2</v>
      </c>
      <c r="R67" s="84">
        <v>0</v>
      </c>
      <c r="S67" s="84">
        <v>0</v>
      </c>
      <c r="T67" s="82"/>
      <c r="U67" s="95">
        <v>0.5</v>
      </c>
      <c r="V67" s="82"/>
      <c r="W67" s="82"/>
      <c r="X67" s="95">
        <v>0.5</v>
      </c>
      <c r="Y67" s="82"/>
      <c r="Z67" s="82"/>
      <c r="AA67" s="89">
        <v>0.25</v>
      </c>
      <c r="AB67" s="82"/>
      <c r="AC67" s="95">
        <v>0.25</v>
      </c>
    </row>
    <row r="68" spans="1:29" s="7" customFormat="1" ht="13.5" customHeight="1" x14ac:dyDescent="0.2">
      <c r="A68" s="59" t="s">
        <v>187</v>
      </c>
      <c r="B68" s="31" t="s">
        <v>4</v>
      </c>
      <c r="C68" s="30" t="s">
        <v>196</v>
      </c>
      <c r="D68" s="58" t="s">
        <v>39</v>
      </c>
      <c r="E68" s="38" t="s">
        <v>201</v>
      </c>
      <c r="F68" s="48" t="s">
        <v>75</v>
      </c>
      <c r="G68" s="40">
        <v>2</v>
      </c>
      <c r="H68" s="41">
        <v>2</v>
      </c>
      <c r="I68" s="26" t="s">
        <v>73</v>
      </c>
      <c r="J68" s="70"/>
      <c r="K68" s="98"/>
      <c r="L68" s="90">
        <f t="shared" si="0"/>
        <v>7.5</v>
      </c>
      <c r="M68" s="94"/>
      <c r="N68" s="81">
        <v>4</v>
      </c>
      <c r="O68" s="82"/>
      <c r="P68" s="82"/>
      <c r="Q68" s="84">
        <v>2</v>
      </c>
      <c r="R68" s="84">
        <v>0</v>
      </c>
      <c r="S68" s="84">
        <v>0</v>
      </c>
      <c r="T68" s="82"/>
      <c r="U68" s="95">
        <v>0.5</v>
      </c>
      <c r="V68" s="82"/>
      <c r="W68" s="82"/>
      <c r="X68" s="95">
        <v>0.5</v>
      </c>
      <c r="Y68" s="82"/>
      <c r="Z68" s="82"/>
      <c r="AA68" s="89">
        <v>0.25</v>
      </c>
      <c r="AB68" s="82"/>
      <c r="AC68" s="95">
        <v>0.25</v>
      </c>
    </row>
    <row r="69" spans="1:29" s="7" customFormat="1" ht="13.5" customHeight="1" x14ac:dyDescent="0.2">
      <c r="A69" s="59" t="s">
        <v>188</v>
      </c>
      <c r="B69" s="31" t="s">
        <v>13</v>
      </c>
      <c r="C69" s="52" t="s">
        <v>197</v>
      </c>
      <c r="D69" s="58" t="s">
        <v>39</v>
      </c>
      <c r="E69" s="38" t="s">
        <v>200</v>
      </c>
      <c r="F69" s="48" t="s">
        <v>75</v>
      </c>
      <c r="G69" s="40">
        <v>2</v>
      </c>
      <c r="H69" s="41">
        <v>2</v>
      </c>
      <c r="I69" s="26" t="s">
        <v>73</v>
      </c>
      <c r="J69" s="70"/>
      <c r="K69" s="98"/>
      <c r="L69" s="90">
        <f t="shared" ref="L69:L71" si="1">SUM(N69:AC69)</f>
        <v>7.5</v>
      </c>
      <c r="M69" s="94"/>
      <c r="N69" s="81">
        <v>4</v>
      </c>
      <c r="O69" s="82"/>
      <c r="P69" s="82"/>
      <c r="Q69" s="84">
        <v>2</v>
      </c>
      <c r="R69" s="84">
        <v>0</v>
      </c>
      <c r="S69" s="84">
        <v>0</v>
      </c>
      <c r="T69" s="82"/>
      <c r="U69" s="95">
        <v>0.5</v>
      </c>
      <c r="V69" s="82"/>
      <c r="W69" s="82"/>
      <c r="X69" s="95">
        <v>0.5</v>
      </c>
      <c r="Y69" s="82"/>
      <c r="Z69" s="82"/>
      <c r="AA69" s="89">
        <v>0.25</v>
      </c>
      <c r="AB69" s="82"/>
      <c r="AC69" s="95">
        <v>0.25</v>
      </c>
    </row>
    <row r="70" spans="1:29" s="7" customFormat="1" ht="13.5" customHeight="1" x14ac:dyDescent="0.2">
      <c r="A70" s="60">
        <v>730.14</v>
      </c>
      <c r="B70" s="25" t="s">
        <v>87</v>
      </c>
      <c r="C70" s="52" t="s">
        <v>198</v>
      </c>
      <c r="D70" s="58" t="s">
        <v>39</v>
      </c>
      <c r="E70" s="54" t="s">
        <v>199</v>
      </c>
      <c r="F70" s="55" t="s">
        <v>75</v>
      </c>
      <c r="G70" s="40">
        <v>9</v>
      </c>
      <c r="H70" s="41">
        <v>1</v>
      </c>
      <c r="I70" s="26" t="s">
        <v>73</v>
      </c>
      <c r="J70" s="70"/>
      <c r="K70" s="98"/>
      <c r="L70" s="90">
        <f t="shared" si="1"/>
        <v>7.5</v>
      </c>
      <c r="M70" s="94"/>
      <c r="N70" s="81">
        <v>4</v>
      </c>
      <c r="O70" s="82"/>
      <c r="P70" s="82"/>
      <c r="Q70" s="84">
        <v>2</v>
      </c>
      <c r="R70" s="84">
        <v>0</v>
      </c>
      <c r="S70" s="84">
        <v>0</v>
      </c>
      <c r="T70" s="82"/>
      <c r="U70" s="95">
        <v>0.5</v>
      </c>
      <c r="V70" s="82"/>
      <c r="W70" s="82"/>
      <c r="X70" s="95">
        <v>0.5</v>
      </c>
      <c r="Y70" s="82"/>
      <c r="Z70" s="82"/>
      <c r="AA70" s="89">
        <v>0.25</v>
      </c>
      <c r="AB70" s="82"/>
      <c r="AC70" s="95">
        <v>0.25</v>
      </c>
    </row>
    <row r="71" spans="1:29" ht="16.5" customHeight="1" x14ac:dyDescent="0.2">
      <c r="A71" s="60">
        <v>730.15</v>
      </c>
      <c r="B71" s="25" t="s">
        <v>241</v>
      </c>
      <c r="C71" s="52" t="s">
        <v>219</v>
      </c>
      <c r="D71" s="58" t="s">
        <v>39</v>
      </c>
      <c r="E71" s="54" t="s">
        <v>199</v>
      </c>
      <c r="F71" s="55"/>
      <c r="G71" s="40">
        <v>1</v>
      </c>
      <c r="H71" s="50" t="s">
        <v>75</v>
      </c>
      <c r="I71" s="26" t="s">
        <v>73</v>
      </c>
      <c r="J71" s="71"/>
      <c r="K71" s="99"/>
      <c r="L71" s="90">
        <f t="shared" si="1"/>
        <v>7.5</v>
      </c>
      <c r="M71" s="91">
        <f>SUM(L59:L71)</f>
        <v>97.5</v>
      </c>
      <c r="N71" s="81">
        <v>4</v>
      </c>
      <c r="O71" s="85"/>
      <c r="P71" s="85"/>
      <c r="Q71" s="84">
        <v>2</v>
      </c>
      <c r="R71" s="84">
        <v>0</v>
      </c>
      <c r="S71" s="86">
        <v>0</v>
      </c>
      <c r="T71" s="85"/>
      <c r="U71" s="95">
        <v>0.5</v>
      </c>
      <c r="V71" s="85"/>
      <c r="W71" s="85"/>
      <c r="X71" s="95">
        <v>0.5</v>
      </c>
      <c r="Y71" s="85"/>
      <c r="Z71" s="85"/>
      <c r="AA71" s="89">
        <v>0.25</v>
      </c>
      <c r="AB71" s="82"/>
      <c r="AC71" s="95">
        <v>0.25</v>
      </c>
    </row>
    <row r="72" spans="1:29" x14ac:dyDescent="0.2">
      <c r="A72" s="11"/>
      <c r="B72" s="12"/>
      <c r="C72" s="13"/>
      <c r="D72" s="14"/>
      <c r="E72" s="15"/>
      <c r="F72" s="16"/>
      <c r="G72" s="17"/>
      <c r="H72" s="17"/>
      <c r="I72" s="10"/>
      <c r="J72" s="61">
        <f>SUM(J4:J71)</f>
        <v>0</v>
      </c>
      <c r="K72" s="9"/>
      <c r="L72" s="87">
        <f t="shared" ref="L72:AC72" si="2">SUM(L4:L71)</f>
        <v>4377.4999999999982</v>
      </c>
      <c r="M72" s="87">
        <f t="shared" si="2"/>
        <v>4377.5</v>
      </c>
      <c r="N72" s="88">
        <f t="shared" si="2"/>
        <v>544</v>
      </c>
      <c r="O72" s="88">
        <f t="shared" si="2"/>
        <v>116</v>
      </c>
      <c r="P72" s="88">
        <f t="shared" si="2"/>
        <v>405</v>
      </c>
      <c r="Q72" s="88">
        <f t="shared" si="2"/>
        <v>404</v>
      </c>
      <c r="R72" s="88">
        <f t="shared" si="2"/>
        <v>81</v>
      </c>
      <c r="S72" s="88">
        <f t="shared" si="2"/>
        <v>255</v>
      </c>
      <c r="T72" s="88">
        <f t="shared" si="2"/>
        <v>0</v>
      </c>
      <c r="U72" s="88">
        <f t="shared" si="2"/>
        <v>34</v>
      </c>
      <c r="V72" s="88">
        <f t="shared" si="2"/>
        <v>73.499999999999972</v>
      </c>
      <c r="W72" s="88">
        <f t="shared" si="2"/>
        <v>387</v>
      </c>
      <c r="X72" s="88">
        <f t="shared" si="2"/>
        <v>34</v>
      </c>
      <c r="Y72" s="88">
        <f t="shared" si="2"/>
        <v>890</v>
      </c>
      <c r="Z72" s="88">
        <f t="shared" si="2"/>
        <v>0</v>
      </c>
      <c r="AA72" s="88">
        <f t="shared" si="2"/>
        <v>17</v>
      </c>
      <c r="AB72" s="88">
        <f t="shared" si="2"/>
        <v>1120</v>
      </c>
      <c r="AC72" s="88">
        <f t="shared" si="2"/>
        <v>17</v>
      </c>
    </row>
    <row r="73" spans="1:29" x14ac:dyDescent="0.2">
      <c r="A73" s="19"/>
      <c r="B73" s="9"/>
      <c r="D73" s="20"/>
      <c r="E73" s="21"/>
      <c r="F73" s="22"/>
      <c r="G73" s="20"/>
      <c r="H73" s="20"/>
      <c r="I73" s="9"/>
      <c r="J73" s="2" t="s">
        <v>257</v>
      </c>
      <c r="K73" s="27">
        <v>0.05</v>
      </c>
      <c r="L73">
        <f>MROUND(L72*K73,1)</f>
        <v>219</v>
      </c>
      <c r="M73" s="9"/>
      <c r="N73" s="9"/>
      <c r="AC73" s="96">
        <f>SUM(N72:AC72)</f>
        <v>4377.5</v>
      </c>
    </row>
    <row r="74" spans="1:29" x14ac:dyDescent="0.2">
      <c r="I74" s="2"/>
      <c r="J74" s="2" t="s">
        <v>258</v>
      </c>
      <c r="K74" s="27">
        <v>0.05</v>
      </c>
      <c r="L74" s="102">
        <f>MROUND(L72*K74,1)</f>
        <v>219</v>
      </c>
    </row>
    <row r="75" spans="1:29" x14ac:dyDescent="0.2">
      <c r="J75" s="103" t="s">
        <v>305</v>
      </c>
      <c r="K75" s="104"/>
      <c r="L75" s="105">
        <f>SUM(L72:L74)</f>
        <v>4815.4999999999982</v>
      </c>
    </row>
    <row r="76" spans="1:29" x14ac:dyDescent="0.2">
      <c r="J76" s="2" t="s">
        <v>307</v>
      </c>
      <c r="K76" s="97">
        <v>82.8</v>
      </c>
    </row>
    <row r="77" spans="1:29" x14ac:dyDescent="0.2">
      <c r="J77" s="2" t="s">
        <v>306</v>
      </c>
      <c r="L77" s="106">
        <f>L75*K76</f>
        <v>398723.39999999985</v>
      </c>
      <c r="M77" s="27">
        <v>1</v>
      </c>
    </row>
    <row r="82" spans="10:13" x14ac:dyDescent="0.2">
      <c r="J82" s="126"/>
      <c r="K82" s="132" t="s">
        <v>309</v>
      </c>
      <c r="L82" s="127"/>
    </row>
    <row r="83" spans="10:13" x14ac:dyDescent="0.2">
      <c r="J83" s="126"/>
      <c r="K83" s="128" t="s">
        <v>310</v>
      </c>
      <c r="L83" s="126">
        <f>SUMIF(Tabelle2[[#All],[Spalte9]],"AeBo",Tabelle2[[#All],[Spalte12]])</f>
        <v>3142.1999999999989</v>
      </c>
      <c r="M83" s="126" t="s">
        <v>314</v>
      </c>
    </row>
    <row r="84" spans="10:13" x14ac:dyDescent="0.2">
      <c r="J84" s="126"/>
      <c r="K84" s="128" t="s">
        <v>311</v>
      </c>
      <c r="L84" s="136">
        <f>SUMIF(AE4:AE71,"x",Tabelle2[[#All],[Spalte28]])+SUMIF(AE4:AE71,"x",Tabelle2[[#All],[Spalte16]])</f>
        <v>480</v>
      </c>
      <c r="M84" s="126" t="s">
        <v>314</v>
      </c>
    </row>
    <row r="85" spans="10:13" x14ac:dyDescent="0.2">
      <c r="J85" s="126"/>
      <c r="K85" s="126"/>
      <c r="L85" s="127">
        <f>L83-L84</f>
        <v>2662.1999999999989</v>
      </c>
      <c r="M85" s="126" t="s">
        <v>314</v>
      </c>
    </row>
    <row r="86" spans="10:13" x14ac:dyDescent="0.2">
      <c r="J86" s="128" t="s">
        <v>257</v>
      </c>
      <c r="K86" s="129">
        <v>0.05</v>
      </c>
      <c r="L86" s="126">
        <f>MROUND(L85*K86,1)</f>
        <v>133</v>
      </c>
    </row>
    <row r="87" spans="10:13" x14ac:dyDescent="0.2">
      <c r="J87" s="128" t="s">
        <v>258</v>
      </c>
      <c r="K87" s="129">
        <v>0.05</v>
      </c>
      <c r="L87" s="130">
        <f>MROUND(L85*K87,1)</f>
        <v>133</v>
      </c>
    </row>
    <row r="88" spans="10:13" x14ac:dyDescent="0.2">
      <c r="J88" s="131" t="s">
        <v>305</v>
      </c>
      <c r="K88" s="132"/>
      <c r="L88" s="133">
        <f>SUM(L85:L87)</f>
        <v>2928.1999999999989</v>
      </c>
    </row>
    <row r="89" spans="10:13" x14ac:dyDescent="0.2">
      <c r="J89" s="128" t="s">
        <v>307</v>
      </c>
      <c r="K89" s="134">
        <v>82.8</v>
      </c>
      <c r="L89" s="127"/>
    </row>
    <row r="90" spans="10:13" x14ac:dyDescent="0.2">
      <c r="J90" s="128" t="s">
        <v>306</v>
      </c>
      <c r="K90" s="126"/>
      <c r="L90" s="135">
        <f>L88*K89</f>
        <v>242454.9599999999</v>
      </c>
      <c r="M90" s="137">
        <f>L90/L77</f>
        <v>0.60807808119613749</v>
      </c>
    </row>
  </sheetData>
  <sortState ref="A9:AK132">
    <sortCondition ref="A9:A132"/>
  </sortState>
  <mergeCells count="1">
    <mergeCell ref="J1:K1"/>
  </mergeCells>
  <conditionalFormatting sqref="G4:H71">
    <cfRule type="cellIs" dxfId="7" priority="13" operator="equal">
      <formula>3</formula>
    </cfRule>
  </conditionalFormatting>
  <conditionalFormatting sqref="G4:H71">
    <cfRule type="cellIs" dxfId="6" priority="14" operator="equal">
      <formula>2</formula>
    </cfRule>
    <cfRule type="cellIs" dxfId="5" priority="15" operator="equal">
      <formula>1</formula>
    </cfRule>
    <cfRule type="cellIs" dxfId="4" priority="16" operator="equal">
      <formula>9</formula>
    </cfRule>
  </conditionalFormatting>
  <pageMargins left="0.35433070866141736" right="0.31496062992125984" top="0.62992125984251968" bottom="0.55118110236220474" header="0.31496062992125984" footer="0.27559055118110237"/>
  <pageSetup paperSize="8" scale="72" orientation="landscape" r:id="rId1"/>
  <headerFooter scaleWithDoc="0">
    <oddHeader>&amp;L&amp;"Arial,Fett"&amp;9N03, 090069, EP Rheinfelden-Frick&amp;R&amp;"Arial,Fett"&amp;9IG EP RF-BB</oddHeader>
    <oddFooter>&amp;L&amp;8Aegerter &amp;&amp; Bosshardt AG Basel
&amp;F&amp;R&amp;8Seite &amp;P von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1"/>
  <sheetViews>
    <sheetView tabSelected="1" zoomScaleNormal="100" zoomScaleSheetLayoutView="100" zoomScalePageLayoutView="70" workbookViewId="0">
      <pane xSplit="9" ySplit="3" topLeftCell="K55" activePane="bottomRight" state="frozen"/>
      <selection pane="topRight" activeCell="J1" sqref="J1"/>
      <selection pane="bottomLeft" activeCell="A4" sqref="A4"/>
      <selection pane="bottomRight" activeCell="W79" sqref="W79"/>
    </sheetView>
  </sheetViews>
  <sheetFormatPr baseColWidth="10" defaultRowHeight="12.75" outlineLevelCol="1" x14ac:dyDescent="0.2"/>
  <cols>
    <col min="1" max="1" width="9.140625" style="1" customWidth="1"/>
    <col min="2" max="2" width="43.5703125" customWidth="1"/>
    <col min="3" max="3" width="14.5703125" customWidth="1"/>
    <col min="4" max="4" width="11.42578125" style="3" customWidth="1"/>
    <col min="5" max="5" width="10.5703125" style="5" hidden="1" customWidth="1" outlineLevel="1"/>
    <col min="6" max="6" width="11.42578125" style="2" hidden="1" customWidth="1" outlineLevel="1"/>
    <col min="7" max="8" width="9.42578125" style="3" hidden="1" customWidth="1" outlineLevel="1"/>
    <col min="9" max="9" width="7.7109375" customWidth="1" collapsed="1"/>
    <col min="10" max="10" width="15" customWidth="1"/>
    <col min="11" max="11" width="31.140625" customWidth="1"/>
    <col min="12" max="12" width="8" style="8" customWidth="1"/>
    <col min="13" max="13" width="8.85546875" customWidth="1"/>
    <col min="14" max="22" width="7.28515625" customWidth="1"/>
    <col min="23" max="23" width="9.5703125" customWidth="1"/>
    <col min="24" max="29" width="7.28515625" customWidth="1"/>
  </cols>
  <sheetData>
    <row r="1" spans="1:31" ht="18" x14ac:dyDescent="0.25">
      <c r="A1" s="23" t="s">
        <v>253</v>
      </c>
      <c r="J1" s="149" t="s">
        <v>293</v>
      </c>
      <c r="K1" s="149"/>
      <c r="L1" s="18"/>
      <c r="M1" s="9"/>
      <c r="N1" s="28" t="s">
        <v>259</v>
      </c>
      <c r="O1" s="28"/>
      <c r="P1" s="28"/>
      <c r="Q1" s="28"/>
      <c r="R1" s="28" t="s">
        <v>269</v>
      </c>
      <c r="S1" s="28"/>
      <c r="T1" s="28" t="s">
        <v>291</v>
      </c>
      <c r="U1" s="28"/>
      <c r="V1" s="28"/>
      <c r="W1" s="28"/>
      <c r="X1" s="28"/>
      <c r="Y1" s="28"/>
      <c r="Z1" s="29" t="s">
        <v>281</v>
      </c>
      <c r="AA1" s="28"/>
      <c r="AB1" s="28"/>
      <c r="AC1" s="28"/>
    </row>
    <row r="2" spans="1:31" x14ac:dyDescent="0.2">
      <c r="A2" s="6"/>
      <c r="J2" s="69"/>
      <c r="K2" s="69"/>
      <c r="L2" s="18"/>
      <c r="M2" s="9"/>
      <c r="N2" s="24" t="s">
        <v>256</v>
      </c>
      <c r="O2" s="24" t="s">
        <v>262</v>
      </c>
      <c r="P2" s="24" t="s">
        <v>263</v>
      </c>
      <c r="Q2" s="24" t="s">
        <v>264</v>
      </c>
      <c r="R2" s="24" t="s">
        <v>265</v>
      </c>
      <c r="S2" s="24" t="s">
        <v>266</v>
      </c>
      <c r="T2" s="24" t="s">
        <v>267</v>
      </c>
      <c r="U2" s="24" t="s">
        <v>272</v>
      </c>
      <c r="V2" s="24" t="s">
        <v>274</v>
      </c>
      <c r="W2" s="24" t="s">
        <v>275</v>
      </c>
      <c r="X2" s="24" t="s">
        <v>276</v>
      </c>
      <c r="Y2" s="24" t="s">
        <v>278</v>
      </c>
      <c r="Z2" s="24" t="s">
        <v>279</v>
      </c>
      <c r="AA2" s="24" t="s">
        <v>284</v>
      </c>
      <c r="AB2" s="24" t="s">
        <v>285</v>
      </c>
      <c r="AC2" s="24" t="s">
        <v>287</v>
      </c>
      <c r="AE2" s="6" t="s">
        <v>312</v>
      </c>
    </row>
    <row r="3" spans="1:31" ht="36.75" thickBot="1" x14ac:dyDescent="0.25">
      <c r="A3" s="73" t="s">
        <v>251</v>
      </c>
      <c r="B3" s="74" t="s">
        <v>252</v>
      </c>
      <c r="C3" s="75" t="s">
        <v>242</v>
      </c>
      <c r="D3" s="62" t="s">
        <v>297</v>
      </c>
      <c r="E3" s="76" t="s">
        <v>225</v>
      </c>
      <c r="F3" s="77" t="s">
        <v>40</v>
      </c>
      <c r="G3" s="78" t="s">
        <v>138</v>
      </c>
      <c r="H3" s="79" t="s">
        <v>220</v>
      </c>
      <c r="I3" s="62" t="s">
        <v>243</v>
      </c>
      <c r="J3" s="80" t="s">
        <v>295</v>
      </c>
      <c r="K3" s="80" t="s">
        <v>294</v>
      </c>
      <c r="L3" s="62" t="s">
        <v>254</v>
      </c>
      <c r="M3" s="62" t="s">
        <v>255</v>
      </c>
      <c r="N3" s="63" t="s">
        <v>292</v>
      </c>
      <c r="O3" s="63" t="s">
        <v>260</v>
      </c>
      <c r="P3" s="63" t="s">
        <v>261</v>
      </c>
      <c r="Q3" s="63" t="s">
        <v>268</v>
      </c>
      <c r="R3" s="63" t="s">
        <v>289</v>
      </c>
      <c r="S3" s="63" t="s">
        <v>270</v>
      </c>
      <c r="T3" s="63" t="s">
        <v>271</v>
      </c>
      <c r="U3" s="63" t="s">
        <v>303</v>
      </c>
      <c r="V3" s="63" t="s">
        <v>273</v>
      </c>
      <c r="W3" s="63" t="s">
        <v>277</v>
      </c>
      <c r="X3" s="63" t="s">
        <v>290</v>
      </c>
      <c r="Y3" s="63" t="s">
        <v>280</v>
      </c>
      <c r="Z3" s="63" t="s">
        <v>282</v>
      </c>
      <c r="AA3" s="63" t="s">
        <v>283</v>
      </c>
      <c r="AB3" s="63" t="s">
        <v>286</v>
      </c>
      <c r="AC3" s="63" t="s">
        <v>288</v>
      </c>
    </row>
    <row r="4" spans="1:31" ht="13.5" customHeight="1" x14ac:dyDescent="0.2">
      <c r="A4" s="59">
        <v>410.02</v>
      </c>
      <c r="B4" s="31" t="s">
        <v>28</v>
      </c>
      <c r="C4" s="32" t="s">
        <v>48</v>
      </c>
      <c r="D4" s="33" t="s">
        <v>298</v>
      </c>
      <c r="E4" s="34" t="s">
        <v>166</v>
      </c>
      <c r="F4" s="35">
        <v>1972</v>
      </c>
      <c r="G4" s="36">
        <v>1</v>
      </c>
      <c r="H4" s="37">
        <v>1</v>
      </c>
      <c r="I4" s="26" t="s">
        <v>73</v>
      </c>
      <c r="J4" s="70"/>
      <c r="K4" s="98" t="s">
        <v>304</v>
      </c>
      <c r="L4" s="90">
        <f>SUM(N4:AC4)</f>
        <v>100.1</v>
      </c>
      <c r="M4" s="91"/>
      <c r="N4" s="138"/>
      <c r="O4" s="138">
        <v>2</v>
      </c>
      <c r="P4" s="138">
        <v>1</v>
      </c>
      <c r="Q4" s="81">
        <v>20</v>
      </c>
      <c r="R4" s="150">
        <v>0.5</v>
      </c>
      <c r="S4" s="81">
        <v>15</v>
      </c>
      <c r="T4" s="82"/>
      <c r="U4" s="95">
        <v>0.5</v>
      </c>
      <c r="V4" s="95">
        <v>0.1</v>
      </c>
      <c r="W4" s="81">
        <v>20</v>
      </c>
      <c r="X4" s="95">
        <v>0.5</v>
      </c>
      <c r="Y4" s="81">
        <v>40</v>
      </c>
      <c r="Z4" s="82"/>
      <c r="AA4" s="89">
        <v>0.25</v>
      </c>
      <c r="AB4" s="138"/>
      <c r="AC4" s="125">
        <v>0.25</v>
      </c>
    </row>
    <row r="5" spans="1:31" ht="13.5" customHeight="1" x14ac:dyDescent="0.2">
      <c r="A5" s="59" t="s">
        <v>231</v>
      </c>
      <c r="B5" s="31" t="s">
        <v>17</v>
      </c>
      <c r="C5" s="32" t="s">
        <v>54</v>
      </c>
      <c r="D5" s="33" t="s">
        <v>298</v>
      </c>
      <c r="E5" s="38" t="s">
        <v>165</v>
      </c>
      <c r="F5" s="39" t="s">
        <v>244</v>
      </c>
      <c r="G5" s="40">
        <v>2</v>
      </c>
      <c r="H5" s="41">
        <v>2</v>
      </c>
      <c r="I5" s="26" t="s">
        <v>73</v>
      </c>
      <c r="J5" s="70"/>
      <c r="K5" s="98" t="s">
        <v>304</v>
      </c>
      <c r="L5" s="90">
        <f t="shared" ref="L5:L68" si="0">SUM(N5:AC5)</f>
        <v>55.1</v>
      </c>
      <c r="M5" s="91"/>
      <c r="N5" s="138"/>
      <c r="O5" s="138">
        <v>2</v>
      </c>
      <c r="P5" s="138">
        <v>1</v>
      </c>
      <c r="Q5" s="81">
        <v>10</v>
      </c>
      <c r="R5" s="150">
        <v>0.5</v>
      </c>
      <c r="S5" s="81">
        <v>10</v>
      </c>
      <c r="T5" s="82"/>
      <c r="U5" s="95">
        <v>0.5</v>
      </c>
      <c r="V5" s="95">
        <v>0.1</v>
      </c>
      <c r="W5" s="81">
        <v>0</v>
      </c>
      <c r="X5" s="95">
        <v>0.5</v>
      </c>
      <c r="Y5" s="81">
        <v>30</v>
      </c>
      <c r="Z5" s="82"/>
      <c r="AA5" s="89">
        <v>0.25</v>
      </c>
      <c r="AB5" s="138"/>
      <c r="AC5" s="95">
        <v>0.25</v>
      </c>
    </row>
    <row r="6" spans="1:31" ht="13.5" customHeight="1" x14ac:dyDescent="0.2">
      <c r="A6" s="59">
        <v>410.04</v>
      </c>
      <c r="B6" s="31" t="s">
        <v>5</v>
      </c>
      <c r="C6" s="32" t="s">
        <v>66</v>
      </c>
      <c r="D6" s="33" t="s">
        <v>298</v>
      </c>
      <c r="E6" s="38" t="s">
        <v>164</v>
      </c>
      <c r="F6" s="42">
        <v>1973</v>
      </c>
      <c r="G6" s="40">
        <v>1</v>
      </c>
      <c r="H6" s="41">
        <v>1</v>
      </c>
      <c r="I6" s="26" t="s">
        <v>73</v>
      </c>
      <c r="J6" s="70"/>
      <c r="K6" s="98" t="s">
        <v>304</v>
      </c>
      <c r="L6" s="90">
        <f t="shared" si="0"/>
        <v>100.1</v>
      </c>
      <c r="M6" s="91">
        <f>SUM(L4:L6)</f>
        <v>255.29999999999998</v>
      </c>
      <c r="N6" s="138"/>
      <c r="O6" s="138">
        <v>2</v>
      </c>
      <c r="P6" s="138">
        <v>1</v>
      </c>
      <c r="Q6" s="81">
        <v>20</v>
      </c>
      <c r="R6" s="150">
        <v>0.5</v>
      </c>
      <c r="S6" s="81">
        <v>15</v>
      </c>
      <c r="T6" s="82"/>
      <c r="U6" s="95">
        <v>0.5</v>
      </c>
      <c r="V6" s="95">
        <v>0.1</v>
      </c>
      <c r="W6" s="81">
        <v>20</v>
      </c>
      <c r="X6" s="95">
        <v>0.5</v>
      </c>
      <c r="Y6" s="81">
        <v>40</v>
      </c>
      <c r="Z6" s="82"/>
      <c r="AA6" s="89">
        <v>0.25</v>
      </c>
      <c r="AB6" s="138"/>
      <c r="AC6" s="95">
        <v>0.25</v>
      </c>
    </row>
    <row r="7" spans="1:31" ht="13.5" customHeight="1" x14ac:dyDescent="0.2">
      <c r="A7" s="59">
        <v>420.11</v>
      </c>
      <c r="B7" s="31" t="s">
        <v>1</v>
      </c>
      <c r="C7" s="32" t="s">
        <v>44</v>
      </c>
      <c r="D7" s="43" t="s">
        <v>299</v>
      </c>
      <c r="E7" s="38" t="s">
        <v>88</v>
      </c>
      <c r="F7" s="42">
        <v>1973</v>
      </c>
      <c r="G7" s="40">
        <v>2</v>
      </c>
      <c r="H7" s="41">
        <v>2</v>
      </c>
      <c r="I7" s="26" t="s">
        <v>73</v>
      </c>
      <c r="J7" s="70"/>
      <c r="K7" s="98"/>
      <c r="L7" s="90">
        <f t="shared" si="0"/>
        <v>91.1</v>
      </c>
      <c r="M7" s="91"/>
      <c r="N7" s="138">
        <v>1</v>
      </c>
      <c r="O7" s="138">
        <v>2</v>
      </c>
      <c r="P7" s="138">
        <v>1</v>
      </c>
      <c r="Q7" s="81">
        <v>15</v>
      </c>
      <c r="R7" s="150">
        <v>0.5</v>
      </c>
      <c r="S7" s="81">
        <v>10</v>
      </c>
      <c r="T7" s="82"/>
      <c r="U7" s="95">
        <v>0.5</v>
      </c>
      <c r="V7" s="95">
        <v>0.1</v>
      </c>
      <c r="W7" s="81">
        <v>20</v>
      </c>
      <c r="X7" s="95">
        <v>0.5</v>
      </c>
      <c r="Y7" s="81">
        <v>40</v>
      </c>
      <c r="Z7" s="82"/>
      <c r="AA7" s="89">
        <v>0.25</v>
      </c>
      <c r="AB7" s="138"/>
      <c r="AC7" s="95">
        <v>0.25</v>
      </c>
    </row>
    <row r="8" spans="1:31" ht="13.5" customHeight="1" x14ac:dyDescent="0.2">
      <c r="A8" s="59">
        <v>420.12</v>
      </c>
      <c r="B8" s="31" t="s">
        <v>8</v>
      </c>
      <c r="C8" s="32" t="s">
        <v>46</v>
      </c>
      <c r="D8" s="43" t="s">
        <v>299</v>
      </c>
      <c r="E8" s="38" t="s">
        <v>140</v>
      </c>
      <c r="F8" s="42">
        <v>1973</v>
      </c>
      <c r="G8" s="40">
        <v>1</v>
      </c>
      <c r="H8" s="41">
        <v>2</v>
      </c>
      <c r="I8" s="26" t="s">
        <v>73</v>
      </c>
      <c r="J8" s="70"/>
      <c r="K8" s="98"/>
      <c r="L8" s="90">
        <f t="shared" si="0"/>
        <v>11.1</v>
      </c>
      <c r="M8" s="91"/>
      <c r="N8" s="138">
        <v>1</v>
      </c>
      <c r="O8" s="138">
        <v>2</v>
      </c>
      <c r="P8" s="138">
        <v>1</v>
      </c>
      <c r="Q8" s="81">
        <v>5</v>
      </c>
      <c r="R8" s="150">
        <v>0.5</v>
      </c>
      <c r="S8" s="81">
        <v>0</v>
      </c>
      <c r="T8" s="82"/>
      <c r="U8" s="95">
        <v>0.5</v>
      </c>
      <c r="V8" s="95">
        <v>0.1</v>
      </c>
      <c r="W8" s="81">
        <v>0</v>
      </c>
      <c r="X8" s="95">
        <v>0.5</v>
      </c>
      <c r="Y8" s="81">
        <v>0</v>
      </c>
      <c r="Z8" s="82"/>
      <c r="AA8" s="89">
        <v>0.25</v>
      </c>
      <c r="AB8" s="138"/>
      <c r="AC8" s="95">
        <v>0.25</v>
      </c>
    </row>
    <row r="9" spans="1:31" ht="13.5" customHeight="1" x14ac:dyDescent="0.2">
      <c r="A9" s="59" t="s">
        <v>93</v>
      </c>
      <c r="B9" s="31" t="s">
        <v>30</v>
      </c>
      <c r="C9" s="32" t="s">
        <v>47</v>
      </c>
      <c r="D9" s="43" t="s">
        <v>299</v>
      </c>
      <c r="E9" s="44" t="s">
        <v>139</v>
      </c>
      <c r="F9" s="45">
        <v>1973</v>
      </c>
      <c r="G9" s="40">
        <v>1</v>
      </c>
      <c r="H9" s="41">
        <v>1</v>
      </c>
      <c r="I9" s="46" t="s">
        <v>42</v>
      </c>
      <c r="J9" s="71"/>
      <c r="K9" s="99" t="s">
        <v>304</v>
      </c>
      <c r="L9" s="90">
        <f t="shared" si="0"/>
        <v>15.1</v>
      </c>
      <c r="M9" s="91"/>
      <c r="N9" s="138">
        <v>5</v>
      </c>
      <c r="O9" s="138">
        <v>2</v>
      </c>
      <c r="P9" s="138">
        <v>1</v>
      </c>
      <c r="Q9" s="81">
        <v>5</v>
      </c>
      <c r="R9" s="150">
        <v>0.5</v>
      </c>
      <c r="S9" s="81">
        <v>0</v>
      </c>
      <c r="T9" s="82"/>
      <c r="U9" s="95">
        <v>0.5</v>
      </c>
      <c r="V9" s="95">
        <v>0.1</v>
      </c>
      <c r="W9" s="81">
        <v>0</v>
      </c>
      <c r="X9" s="95">
        <v>0.5</v>
      </c>
      <c r="Y9" s="81">
        <v>0</v>
      </c>
      <c r="Z9" s="82"/>
      <c r="AA9" s="89">
        <v>0.25</v>
      </c>
      <c r="AB9" s="138"/>
      <c r="AC9" s="95">
        <v>0.25</v>
      </c>
    </row>
    <row r="10" spans="1:31" ht="13.5" customHeight="1" x14ac:dyDescent="0.2">
      <c r="A10" s="59" t="s">
        <v>213</v>
      </c>
      <c r="B10" s="31" t="s">
        <v>31</v>
      </c>
      <c r="C10" s="32" t="s">
        <v>49</v>
      </c>
      <c r="D10" s="43" t="s">
        <v>299</v>
      </c>
      <c r="E10" s="44" t="s">
        <v>141</v>
      </c>
      <c r="F10" s="45">
        <v>1971</v>
      </c>
      <c r="G10" s="40">
        <v>2</v>
      </c>
      <c r="H10" s="41">
        <v>2</v>
      </c>
      <c r="I10" s="46" t="s">
        <v>42</v>
      </c>
      <c r="J10" s="71"/>
      <c r="K10" s="99" t="s">
        <v>304</v>
      </c>
      <c r="L10" s="90">
        <f t="shared" si="0"/>
        <v>95.1</v>
      </c>
      <c r="M10" s="91"/>
      <c r="N10" s="138">
        <v>5</v>
      </c>
      <c r="O10" s="138">
        <v>2</v>
      </c>
      <c r="P10" s="138">
        <v>1</v>
      </c>
      <c r="Q10" s="81">
        <v>15</v>
      </c>
      <c r="R10" s="150">
        <v>0.5</v>
      </c>
      <c r="S10" s="81">
        <v>10</v>
      </c>
      <c r="T10" s="82"/>
      <c r="U10" s="95">
        <v>0.5</v>
      </c>
      <c r="V10" s="95">
        <v>0.1</v>
      </c>
      <c r="W10" s="81">
        <v>20</v>
      </c>
      <c r="X10" s="95">
        <v>0.5</v>
      </c>
      <c r="Y10" s="81">
        <v>40</v>
      </c>
      <c r="Z10" s="82"/>
      <c r="AA10" s="89">
        <v>0.25</v>
      </c>
      <c r="AB10" s="138"/>
      <c r="AC10" s="95">
        <v>0.25</v>
      </c>
    </row>
    <row r="11" spans="1:31" ht="13.5" customHeight="1" x14ac:dyDescent="0.2">
      <c r="A11" s="59">
        <v>420.17</v>
      </c>
      <c r="B11" s="31" t="s">
        <v>32</v>
      </c>
      <c r="C11" s="32" t="s">
        <v>51</v>
      </c>
      <c r="D11" s="43" t="s">
        <v>299</v>
      </c>
      <c r="E11" s="38" t="s">
        <v>167</v>
      </c>
      <c r="F11" s="39" t="s">
        <v>245</v>
      </c>
      <c r="G11" s="40">
        <v>2</v>
      </c>
      <c r="H11" s="41">
        <v>2</v>
      </c>
      <c r="I11" s="26" t="s">
        <v>73</v>
      </c>
      <c r="J11" s="71"/>
      <c r="K11" s="99"/>
      <c r="L11" s="90">
        <f t="shared" si="0"/>
        <v>86.1</v>
      </c>
      <c r="M11" s="91"/>
      <c r="N11" s="138">
        <v>1</v>
      </c>
      <c r="O11" s="138">
        <v>2</v>
      </c>
      <c r="P11" s="138">
        <v>1</v>
      </c>
      <c r="Q11" s="100">
        <v>10</v>
      </c>
      <c r="R11" s="150">
        <v>0.5</v>
      </c>
      <c r="S11" s="100">
        <v>10</v>
      </c>
      <c r="T11" s="82"/>
      <c r="U11" s="101">
        <v>0.5</v>
      </c>
      <c r="V11" s="95">
        <v>0.1</v>
      </c>
      <c r="W11" s="100">
        <v>20</v>
      </c>
      <c r="X11" s="101">
        <v>0.5</v>
      </c>
      <c r="Y11" s="100">
        <v>40</v>
      </c>
      <c r="Z11" s="82"/>
      <c r="AA11" s="89">
        <v>0.25</v>
      </c>
      <c r="AB11" s="138"/>
      <c r="AC11" s="95">
        <v>0.25</v>
      </c>
    </row>
    <row r="12" spans="1:31" ht="13.5" customHeight="1" x14ac:dyDescent="0.2">
      <c r="A12" s="59">
        <v>420.18</v>
      </c>
      <c r="B12" s="31" t="s">
        <v>29</v>
      </c>
      <c r="C12" s="32" t="s">
        <v>52</v>
      </c>
      <c r="D12" s="43" t="s">
        <v>299</v>
      </c>
      <c r="E12" s="38" t="s">
        <v>142</v>
      </c>
      <c r="F12" s="39" t="s">
        <v>245</v>
      </c>
      <c r="G12" s="40">
        <v>1</v>
      </c>
      <c r="H12" s="41">
        <v>1</v>
      </c>
      <c r="I12" s="26" t="s">
        <v>73</v>
      </c>
      <c r="J12" s="71"/>
      <c r="K12" s="99" t="s">
        <v>302</v>
      </c>
      <c r="L12" s="90">
        <f t="shared" si="0"/>
        <v>11.1</v>
      </c>
      <c r="M12" s="91"/>
      <c r="N12" s="138">
        <v>1</v>
      </c>
      <c r="O12" s="138">
        <v>2</v>
      </c>
      <c r="P12" s="138">
        <v>1</v>
      </c>
      <c r="Q12" s="81">
        <v>5</v>
      </c>
      <c r="R12" s="150">
        <v>0.5</v>
      </c>
      <c r="S12" s="81">
        <v>0</v>
      </c>
      <c r="T12" s="82"/>
      <c r="U12" s="95">
        <v>0.5</v>
      </c>
      <c r="V12" s="95">
        <v>0.1</v>
      </c>
      <c r="W12" s="81">
        <v>0</v>
      </c>
      <c r="X12" s="95">
        <v>0.5</v>
      </c>
      <c r="Y12" s="81">
        <v>0</v>
      </c>
      <c r="Z12" s="82"/>
      <c r="AA12" s="89">
        <v>0.25</v>
      </c>
      <c r="AB12" s="140"/>
      <c r="AC12" s="95">
        <v>0.25</v>
      </c>
      <c r="AE12" t="s">
        <v>313</v>
      </c>
    </row>
    <row r="13" spans="1:31" ht="13.5" customHeight="1" x14ac:dyDescent="0.2">
      <c r="A13" s="59">
        <v>420.19</v>
      </c>
      <c r="B13" s="31" t="s">
        <v>20</v>
      </c>
      <c r="C13" s="32" t="s">
        <v>53</v>
      </c>
      <c r="D13" s="43" t="s">
        <v>299</v>
      </c>
      <c r="E13" s="38">
        <v>30.373000000000001</v>
      </c>
      <c r="F13" s="39" t="s">
        <v>245</v>
      </c>
      <c r="G13" s="40">
        <v>2</v>
      </c>
      <c r="H13" s="41">
        <v>2</v>
      </c>
      <c r="I13" s="26" t="s">
        <v>73</v>
      </c>
      <c r="J13" s="71"/>
      <c r="K13" s="99"/>
      <c r="L13" s="90">
        <f t="shared" si="0"/>
        <v>91.1</v>
      </c>
      <c r="M13" s="91"/>
      <c r="N13" s="138">
        <v>1</v>
      </c>
      <c r="O13" s="138">
        <v>2</v>
      </c>
      <c r="P13" s="138">
        <v>1</v>
      </c>
      <c r="Q13" s="81">
        <v>15</v>
      </c>
      <c r="R13" s="150">
        <v>0.5</v>
      </c>
      <c r="S13" s="81">
        <v>10</v>
      </c>
      <c r="T13" s="82"/>
      <c r="U13" s="95">
        <v>0.5</v>
      </c>
      <c r="V13" s="95">
        <v>0.1</v>
      </c>
      <c r="W13" s="81">
        <v>20</v>
      </c>
      <c r="X13" s="95">
        <v>0.5</v>
      </c>
      <c r="Y13" s="81">
        <v>40</v>
      </c>
      <c r="Z13" s="82"/>
      <c r="AA13" s="89">
        <v>0.25</v>
      </c>
      <c r="AB13" s="138"/>
      <c r="AC13" s="95">
        <v>0.25</v>
      </c>
    </row>
    <row r="14" spans="1:31" ht="13.5" customHeight="1" x14ac:dyDescent="0.2">
      <c r="A14" s="59">
        <v>420.24</v>
      </c>
      <c r="B14" s="31" t="s">
        <v>18</v>
      </c>
      <c r="C14" s="32" t="s">
        <v>63</v>
      </c>
      <c r="D14" s="43" t="s">
        <v>299</v>
      </c>
      <c r="E14" s="38" t="s">
        <v>143</v>
      </c>
      <c r="F14" s="39" t="s">
        <v>246</v>
      </c>
      <c r="G14" s="40">
        <v>1</v>
      </c>
      <c r="H14" s="41">
        <v>2</v>
      </c>
      <c r="I14" s="26" t="s">
        <v>73</v>
      </c>
      <c r="J14" s="71"/>
      <c r="K14" s="99"/>
      <c r="L14" s="90">
        <f t="shared" si="0"/>
        <v>11.1</v>
      </c>
      <c r="M14" s="91"/>
      <c r="N14" s="138">
        <v>1</v>
      </c>
      <c r="O14" s="138">
        <v>2</v>
      </c>
      <c r="P14" s="138">
        <v>1</v>
      </c>
      <c r="Q14" s="81">
        <v>5</v>
      </c>
      <c r="R14" s="150">
        <v>0.5</v>
      </c>
      <c r="S14" s="81">
        <v>0</v>
      </c>
      <c r="T14" s="82"/>
      <c r="U14" s="95">
        <v>0.5</v>
      </c>
      <c r="V14" s="95">
        <v>0.1</v>
      </c>
      <c r="W14" s="81">
        <v>0</v>
      </c>
      <c r="X14" s="95">
        <v>0.5</v>
      </c>
      <c r="Y14" s="81">
        <v>0</v>
      </c>
      <c r="Z14" s="82"/>
      <c r="AA14" s="89">
        <v>0.25</v>
      </c>
      <c r="AB14" s="138"/>
      <c r="AC14" s="95">
        <v>0.25</v>
      </c>
    </row>
    <row r="15" spans="1:31" ht="13.5" customHeight="1" x14ac:dyDescent="0.2">
      <c r="A15" s="59">
        <v>420.25</v>
      </c>
      <c r="B15" s="31" t="s">
        <v>7</v>
      </c>
      <c r="C15" s="32" t="s">
        <v>65</v>
      </c>
      <c r="D15" s="43" t="s">
        <v>299</v>
      </c>
      <c r="E15" s="38" t="s">
        <v>144</v>
      </c>
      <c r="F15" s="42">
        <v>1973</v>
      </c>
      <c r="G15" s="40">
        <v>1</v>
      </c>
      <c r="H15" s="41">
        <v>2</v>
      </c>
      <c r="I15" s="26" t="s">
        <v>73</v>
      </c>
      <c r="J15" s="71"/>
      <c r="K15" s="99"/>
      <c r="L15" s="90">
        <f t="shared" si="0"/>
        <v>11.1</v>
      </c>
      <c r="M15" s="91"/>
      <c r="N15" s="138">
        <v>1</v>
      </c>
      <c r="O15" s="138">
        <v>2</v>
      </c>
      <c r="P15" s="138">
        <v>1</v>
      </c>
      <c r="Q15" s="81">
        <v>5</v>
      </c>
      <c r="R15" s="150">
        <v>0.5</v>
      </c>
      <c r="S15" s="81">
        <v>0</v>
      </c>
      <c r="T15" s="82"/>
      <c r="U15" s="95">
        <v>0.5</v>
      </c>
      <c r="V15" s="95">
        <v>0.1</v>
      </c>
      <c r="W15" s="81">
        <v>0</v>
      </c>
      <c r="X15" s="95">
        <v>0.5</v>
      </c>
      <c r="Y15" s="81">
        <v>0</v>
      </c>
      <c r="Z15" s="82"/>
      <c r="AA15" s="89">
        <v>0.25</v>
      </c>
      <c r="AB15" s="138"/>
      <c r="AC15" s="95">
        <v>0.25</v>
      </c>
    </row>
    <row r="16" spans="1:31" ht="13.5" customHeight="1" x14ac:dyDescent="0.2">
      <c r="A16" s="59">
        <v>420.26</v>
      </c>
      <c r="B16" s="31" t="s">
        <v>6</v>
      </c>
      <c r="C16" s="32" t="s">
        <v>68</v>
      </c>
      <c r="D16" s="43" t="s">
        <v>299</v>
      </c>
      <c r="E16" s="38" t="s">
        <v>145</v>
      </c>
      <c r="F16" s="42">
        <v>1974</v>
      </c>
      <c r="G16" s="40">
        <v>1</v>
      </c>
      <c r="H16" s="41">
        <v>2</v>
      </c>
      <c r="I16" s="26" t="s">
        <v>73</v>
      </c>
      <c r="J16" s="71"/>
      <c r="K16" s="99"/>
      <c r="L16" s="90">
        <f t="shared" si="0"/>
        <v>46.1</v>
      </c>
      <c r="M16" s="91"/>
      <c r="N16" s="138">
        <v>1</v>
      </c>
      <c r="O16" s="138">
        <v>2</v>
      </c>
      <c r="P16" s="138">
        <v>1</v>
      </c>
      <c r="Q16" s="81">
        <v>5</v>
      </c>
      <c r="R16" s="150">
        <v>0.5</v>
      </c>
      <c r="S16" s="81">
        <v>5</v>
      </c>
      <c r="T16" s="82"/>
      <c r="U16" s="95">
        <v>0.5</v>
      </c>
      <c r="V16" s="95">
        <v>0.1</v>
      </c>
      <c r="W16" s="81">
        <v>10</v>
      </c>
      <c r="X16" s="95">
        <v>0.5</v>
      </c>
      <c r="Y16" s="81">
        <v>20</v>
      </c>
      <c r="Z16" s="82"/>
      <c r="AA16" s="89">
        <v>0.25</v>
      </c>
      <c r="AB16" s="138"/>
      <c r="AC16" s="95">
        <v>0.25</v>
      </c>
    </row>
    <row r="17" spans="1:31" s="123" customFormat="1" ht="24.95" customHeight="1" x14ac:dyDescent="0.2">
      <c r="A17" s="113">
        <v>420.27</v>
      </c>
      <c r="B17" s="114" t="s">
        <v>19</v>
      </c>
      <c r="C17" s="32" t="s">
        <v>69</v>
      </c>
      <c r="D17" s="115" t="s">
        <v>299</v>
      </c>
      <c r="E17" s="116" t="s">
        <v>169</v>
      </c>
      <c r="F17" s="117">
        <v>1973</v>
      </c>
      <c r="G17" s="118">
        <v>2</v>
      </c>
      <c r="H17" s="119">
        <v>2</v>
      </c>
      <c r="I17" s="46" t="s">
        <v>42</v>
      </c>
      <c r="J17" s="120"/>
      <c r="K17" s="112" t="s">
        <v>308</v>
      </c>
      <c r="L17" s="121">
        <f t="shared" si="0"/>
        <v>95.1</v>
      </c>
      <c r="M17" s="122"/>
      <c r="N17" s="138">
        <v>5</v>
      </c>
      <c r="O17" s="138">
        <v>2</v>
      </c>
      <c r="P17" s="138">
        <v>1</v>
      </c>
      <c r="Q17" s="81">
        <v>15</v>
      </c>
      <c r="R17" s="150">
        <v>0.5</v>
      </c>
      <c r="S17" s="81">
        <v>10</v>
      </c>
      <c r="T17" s="82"/>
      <c r="U17" s="95">
        <v>0.5</v>
      </c>
      <c r="V17" s="95">
        <v>0.1</v>
      </c>
      <c r="W17" s="81">
        <v>20</v>
      </c>
      <c r="X17" s="95">
        <v>0.5</v>
      </c>
      <c r="Y17" s="81">
        <v>40</v>
      </c>
      <c r="Z17" s="82"/>
      <c r="AA17" s="89">
        <v>0.25</v>
      </c>
      <c r="AB17" s="140"/>
      <c r="AC17" s="95">
        <v>0.25</v>
      </c>
    </row>
    <row r="18" spans="1:31" s="124" customFormat="1" ht="24.95" customHeight="1" x14ac:dyDescent="0.2">
      <c r="A18" s="113" t="s">
        <v>172</v>
      </c>
      <c r="B18" s="114" t="s">
        <v>0</v>
      </c>
      <c r="C18" s="32" t="s">
        <v>71</v>
      </c>
      <c r="D18" s="115" t="s">
        <v>299</v>
      </c>
      <c r="E18" s="116" t="s">
        <v>173</v>
      </c>
      <c r="F18" s="117">
        <v>1974</v>
      </c>
      <c r="G18" s="118">
        <v>2</v>
      </c>
      <c r="H18" s="119">
        <v>2</v>
      </c>
      <c r="I18" s="46" t="s">
        <v>42</v>
      </c>
      <c r="J18" s="120"/>
      <c r="K18" s="112" t="s">
        <v>308</v>
      </c>
      <c r="L18" s="121">
        <f t="shared" si="0"/>
        <v>95.1</v>
      </c>
      <c r="M18" s="122">
        <f>SUM(L7:L18)</f>
        <v>659.20000000000016</v>
      </c>
      <c r="N18" s="138">
        <v>5</v>
      </c>
      <c r="O18" s="138">
        <v>2</v>
      </c>
      <c r="P18" s="138">
        <v>1</v>
      </c>
      <c r="Q18" s="81">
        <v>15</v>
      </c>
      <c r="R18" s="150">
        <v>0.5</v>
      </c>
      <c r="S18" s="81">
        <v>10</v>
      </c>
      <c r="T18" s="82"/>
      <c r="U18" s="95">
        <v>0.5</v>
      </c>
      <c r="V18" s="95">
        <v>0.1</v>
      </c>
      <c r="W18" s="81">
        <v>20</v>
      </c>
      <c r="X18" s="95">
        <v>0.5</v>
      </c>
      <c r="Y18" s="81">
        <v>40</v>
      </c>
      <c r="Z18" s="82"/>
      <c r="AA18" s="89">
        <v>0.25</v>
      </c>
      <c r="AB18" s="140"/>
      <c r="AC18" s="95">
        <v>0.25</v>
      </c>
    </row>
    <row r="19" spans="1:31" x14ac:dyDescent="0.2">
      <c r="A19" s="59">
        <v>430.07</v>
      </c>
      <c r="B19" s="31" t="s">
        <v>35</v>
      </c>
      <c r="C19" s="32" t="s">
        <v>45</v>
      </c>
      <c r="D19" s="47" t="s">
        <v>300</v>
      </c>
      <c r="E19" s="38" t="s">
        <v>146</v>
      </c>
      <c r="F19" s="42">
        <v>1973</v>
      </c>
      <c r="G19" s="40">
        <v>2</v>
      </c>
      <c r="H19" s="41">
        <v>2</v>
      </c>
      <c r="I19" s="26" t="s">
        <v>73</v>
      </c>
      <c r="J19" s="71"/>
      <c r="K19" s="99"/>
      <c r="L19" s="90">
        <f t="shared" si="0"/>
        <v>53.1</v>
      </c>
      <c r="M19" s="92"/>
      <c r="N19" s="138"/>
      <c r="O19" s="138">
        <v>1</v>
      </c>
      <c r="P19" s="138">
        <v>1</v>
      </c>
      <c r="Q19" s="81">
        <v>7</v>
      </c>
      <c r="R19" s="150">
        <v>0.5</v>
      </c>
      <c r="S19" s="81">
        <v>5</v>
      </c>
      <c r="T19" s="82"/>
      <c r="U19" s="95">
        <v>0.5</v>
      </c>
      <c r="V19" s="95">
        <v>0.1</v>
      </c>
      <c r="W19" s="81">
        <v>12</v>
      </c>
      <c r="X19" s="95">
        <v>0.5</v>
      </c>
      <c r="Y19" s="81">
        <v>25</v>
      </c>
      <c r="Z19" s="82"/>
      <c r="AA19" s="89">
        <v>0.25</v>
      </c>
      <c r="AB19" s="138"/>
      <c r="AC19" s="95">
        <v>0.25</v>
      </c>
      <c r="AE19" t="s">
        <v>313</v>
      </c>
    </row>
    <row r="20" spans="1:31" ht="13.5" customHeight="1" x14ac:dyDescent="0.2">
      <c r="A20" s="59" t="s">
        <v>214</v>
      </c>
      <c r="B20" s="31" t="s">
        <v>24</v>
      </c>
      <c r="C20" s="32" t="s">
        <v>50</v>
      </c>
      <c r="D20" s="47" t="s">
        <v>300</v>
      </c>
      <c r="E20" s="38" t="s">
        <v>147</v>
      </c>
      <c r="F20" s="39" t="s">
        <v>247</v>
      </c>
      <c r="G20" s="40">
        <v>2</v>
      </c>
      <c r="H20" s="41">
        <v>2</v>
      </c>
      <c r="I20" s="26" t="s">
        <v>73</v>
      </c>
      <c r="J20" s="71"/>
      <c r="K20" s="99"/>
      <c r="L20" s="90">
        <f t="shared" si="0"/>
        <v>53.1</v>
      </c>
      <c r="M20" s="91"/>
      <c r="N20" s="138"/>
      <c r="O20" s="138">
        <v>1</v>
      </c>
      <c r="P20" s="138">
        <v>1</v>
      </c>
      <c r="Q20" s="81">
        <v>7</v>
      </c>
      <c r="R20" s="150">
        <v>0.5</v>
      </c>
      <c r="S20" s="81">
        <v>5</v>
      </c>
      <c r="T20" s="82"/>
      <c r="U20" s="95">
        <v>0.5</v>
      </c>
      <c r="V20" s="95">
        <v>0.1</v>
      </c>
      <c r="W20" s="81">
        <v>12</v>
      </c>
      <c r="X20" s="95">
        <v>0.5</v>
      </c>
      <c r="Y20" s="81">
        <v>25</v>
      </c>
      <c r="Z20" s="82"/>
      <c r="AA20" s="89">
        <v>0.25</v>
      </c>
      <c r="AB20" s="138"/>
      <c r="AC20" s="95">
        <v>0.25</v>
      </c>
    </row>
    <row r="21" spans="1:31" ht="13.5" customHeight="1" x14ac:dyDescent="0.2">
      <c r="A21" s="59">
        <v>430.09</v>
      </c>
      <c r="B21" s="31" t="s">
        <v>3</v>
      </c>
      <c r="C21" s="32" t="s">
        <v>55</v>
      </c>
      <c r="D21" s="47" t="s">
        <v>300</v>
      </c>
      <c r="E21" s="38" t="s">
        <v>148</v>
      </c>
      <c r="F21" s="39" t="s">
        <v>248</v>
      </c>
      <c r="G21" s="40">
        <v>1</v>
      </c>
      <c r="H21" s="41">
        <v>2</v>
      </c>
      <c r="I21" s="26" t="s">
        <v>73</v>
      </c>
      <c r="J21" s="71"/>
      <c r="K21" s="99"/>
      <c r="L21" s="90">
        <f t="shared" si="0"/>
        <v>9.1</v>
      </c>
      <c r="M21" s="91"/>
      <c r="N21" s="138"/>
      <c r="O21" s="138">
        <v>1</v>
      </c>
      <c r="P21" s="138">
        <v>1</v>
      </c>
      <c r="Q21" s="81">
        <v>5</v>
      </c>
      <c r="R21" s="150">
        <v>0.5</v>
      </c>
      <c r="S21" s="81">
        <v>0</v>
      </c>
      <c r="T21" s="82"/>
      <c r="U21" s="95">
        <v>0.5</v>
      </c>
      <c r="V21" s="95">
        <v>0.1</v>
      </c>
      <c r="W21" s="81">
        <v>0</v>
      </c>
      <c r="X21" s="95">
        <v>0.5</v>
      </c>
      <c r="Y21" s="81">
        <v>0</v>
      </c>
      <c r="Z21" s="82"/>
      <c r="AA21" s="89">
        <v>0.25</v>
      </c>
      <c r="AB21" s="138"/>
      <c r="AC21" s="95">
        <v>0.25</v>
      </c>
    </row>
    <row r="22" spans="1:31" ht="13.5" customHeight="1" x14ac:dyDescent="0.2">
      <c r="A22" s="59" t="s">
        <v>41</v>
      </c>
      <c r="B22" s="31" t="s">
        <v>34</v>
      </c>
      <c r="C22" s="32" t="s">
        <v>56</v>
      </c>
      <c r="D22" s="47" t="s">
        <v>300</v>
      </c>
      <c r="E22" s="38" t="s">
        <v>149</v>
      </c>
      <c r="F22" s="48" t="s">
        <v>75</v>
      </c>
      <c r="G22" s="40">
        <v>1</v>
      </c>
      <c r="H22" s="41">
        <v>1</v>
      </c>
      <c r="I22" s="26" t="s">
        <v>73</v>
      </c>
      <c r="J22" s="71"/>
      <c r="K22" s="99"/>
      <c r="L22" s="90">
        <f t="shared" si="0"/>
        <v>11.1</v>
      </c>
      <c r="M22" s="91"/>
      <c r="N22" s="138"/>
      <c r="O22" s="138">
        <v>1</v>
      </c>
      <c r="P22" s="138">
        <v>1</v>
      </c>
      <c r="Q22" s="81">
        <v>7</v>
      </c>
      <c r="R22" s="150">
        <v>0.5</v>
      </c>
      <c r="S22" s="81">
        <v>0</v>
      </c>
      <c r="T22" s="82"/>
      <c r="U22" s="95">
        <v>0.5</v>
      </c>
      <c r="V22" s="95">
        <v>0.1</v>
      </c>
      <c r="W22" s="81">
        <v>0</v>
      </c>
      <c r="X22" s="95">
        <v>0.5</v>
      </c>
      <c r="Y22" s="81">
        <v>0</v>
      </c>
      <c r="Z22" s="82"/>
      <c r="AA22" s="89">
        <v>0.25</v>
      </c>
      <c r="AB22" s="138"/>
      <c r="AC22" s="95">
        <v>0.25</v>
      </c>
    </row>
    <row r="23" spans="1:31" ht="13.5" customHeight="1" x14ac:dyDescent="0.2">
      <c r="A23" s="59">
        <v>430.11</v>
      </c>
      <c r="B23" s="31" t="s">
        <v>21</v>
      </c>
      <c r="C23" s="32" t="s">
        <v>57</v>
      </c>
      <c r="D23" s="47" t="s">
        <v>300</v>
      </c>
      <c r="E23" s="38" t="s">
        <v>150</v>
      </c>
      <c r="F23" s="39" t="s">
        <v>249</v>
      </c>
      <c r="G23" s="40">
        <v>2</v>
      </c>
      <c r="H23" s="41">
        <v>2</v>
      </c>
      <c r="I23" s="26" t="s">
        <v>73</v>
      </c>
      <c r="J23" s="71"/>
      <c r="K23" s="99"/>
      <c r="L23" s="90">
        <f t="shared" si="0"/>
        <v>53.1</v>
      </c>
      <c r="M23" s="91"/>
      <c r="N23" s="138"/>
      <c r="O23" s="138">
        <v>1</v>
      </c>
      <c r="P23" s="138">
        <v>1</v>
      </c>
      <c r="Q23" s="81">
        <v>7</v>
      </c>
      <c r="R23" s="150">
        <v>0.5</v>
      </c>
      <c r="S23" s="81">
        <v>5</v>
      </c>
      <c r="T23" s="82"/>
      <c r="U23" s="95">
        <v>0.5</v>
      </c>
      <c r="V23" s="95">
        <v>0.1</v>
      </c>
      <c r="W23" s="81">
        <v>12</v>
      </c>
      <c r="X23" s="95">
        <v>0.5</v>
      </c>
      <c r="Y23" s="81">
        <v>25</v>
      </c>
      <c r="Z23" s="82"/>
      <c r="AA23" s="89">
        <v>0.25</v>
      </c>
      <c r="AB23" s="138"/>
      <c r="AC23" s="95">
        <v>0.25</v>
      </c>
      <c r="AE23" t="s">
        <v>313</v>
      </c>
    </row>
    <row r="24" spans="1:31" ht="13.5" customHeight="1" x14ac:dyDescent="0.2">
      <c r="A24" s="59">
        <v>430.12</v>
      </c>
      <c r="B24" s="31" t="s">
        <v>36</v>
      </c>
      <c r="C24" s="32" t="s">
        <v>58</v>
      </c>
      <c r="D24" s="47" t="s">
        <v>300</v>
      </c>
      <c r="E24" s="38" t="s">
        <v>170</v>
      </c>
      <c r="F24" s="42">
        <v>1971</v>
      </c>
      <c r="G24" s="40">
        <v>2</v>
      </c>
      <c r="H24" s="41">
        <v>2</v>
      </c>
      <c r="I24" s="26" t="s">
        <v>73</v>
      </c>
      <c r="J24" s="71"/>
      <c r="K24" s="99"/>
      <c r="L24" s="90">
        <f t="shared" si="0"/>
        <v>81.099999999999994</v>
      </c>
      <c r="M24" s="91"/>
      <c r="N24" s="138"/>
      <c r="O24" s="138">
        <v>1</v>
      </c>
      <c r="P24" s="138">
        <v>1</v>
      </c>
      <c r="Q24" s="81">
        <v>7</v>
      </c>
      <c r="R24" s="150">
        <v>0.5</v>
      </c>
      <c r="S24" s="81">
        <v>15</v>
      </c>
      <c r="T24" s="82"/>
      <c r="U24" s="95">
        <v>0.5</v>
      </c>
      <c r="V24" s="95">
        <v>0.1</v>
      </c>
      <c r="W24" s="81">
        <v>15</v>
      </c>
      <c r="X24" s="95">
        <v>0.5</v>
      </c>
      <c r="Y24" s="81">
        <v>40</v>
      </c>
      <c r="Z24" s="82"/>
      <c r="AA24" s="89">
        <v>0.25</v>
      </c>
      <c r="AB24" s="138"/>
      <c r="AC24" s="95">
        <v>0.25</v>
      </c>
      <c r="AE24" t="s">
        <v>313</v>
      </c>
    </row>
    <row r="25" spans="1:31" ht="13.5" customHeight="1" x14ac:dyDescent="0.2">
      <c r="A25" s="59">
        <v>430.13</v>
      </c>
      <c r="B25" s="31" t="s">
        <v>9</v>
      </c>
      <c r="C25" s="32" t="s">
        <v>60</v>
      </c>
      <c r="D25" s="47" t="s">
        <v>300</v>
      </c>
      <c r="E25" s="38" t="s">
        <v>151</v>
      </c>
      <c r="F25" s="39" t="s">
        <v>247</v>
      </c>
      <c r="G25" s="40">
        <v>2</v>
      </c>
      <c r="H25" s="41">
        <v>2</v>
      </c>
      <c r="I25" s="26" t="s">
        <v>73</v>
      </c>
      <c r="J25" s="71"/>
      <c r="K25" s="99"/>
      <c r="L25" s="90">
        <f t="shared" si="0"/>
        <v>53.1</v>
      </c>
      <c r="M25" s="91"/>
      <c r="N25" s="138"/>
      <c r="O25" s="138">
        <v>1</v>
      </c>
      <c r="P25" s="138">
        <v>1</v>
      </c>
      <c r="Q25" s="81">
        <v>7</v>
      </c>
      <c r="R25" s="150">
        <v>0.5</v>
      </c>
      <c r="S25" s="81">
        <v>5</v>
      </c>
      <c r="T25" s="82"/>
      <c r="U25" s="95">
        <v>0.5</v>
      </c>
      <c r="V25" s="95">
        <v>0.1</v>
      </c>
      <c r="W25" s="81">
        <v>12</v>
      </c>
      <c r="X25" s="95">
        <v>0.5</v>
      </c>
      <c r="Y25" s="81">
        <v>25</v>
      </c>
      <c r="Z25" s="82"/>
      <c r="AA25" s="89">
        <v>0.25</v>
      </c>
      <c r="AB25" s="141"/>
      <c r="AC25" s="95">
        <v>0.25</v>
      </c>
      <c r="AE25" t="s">
        <v>313</v>
      </c>
    </row>
    <row r="26" spans="1:31" ht="13.5" customHeight="1" x14ac:dyDescent="0.2">
      <c r="A26" s="59">
        <v>430.14</v>
      </c>
      <c r="B26" s="31" t="s">
        <v>10</v>
      </c>
      <c r="C26" s="32" t="s">
        <v>61</v>
      </c>
      <c r="D26" s="47" t="s">
        <v>300</v>
      </c>
      <c r="E26" s="38" t="s">
        <v>152</v>
      </c>
      <c r="F26" s="42">
        <v>1970</v>
      </c>
      <c r="G26" s="40">
        <v>1</v>
      </c>
      <c r="H26" s="41">
        <v>1</v>
      </c>
      <c r="I26" s="26" t="s">
        <v>73</v>
      </c>
      <c r="J26" s="71"/>
      <c r="K26" s="99"/>
      <c r="L26" s="90">
        <f t="shared" si="0"/>
        <v>23.1</v>
      </c>
      <c r="M26" s="91"/>
      <c r="N26" s="138"/>
      <c r="O26" s="138">
        <v>1</v>
      </c>
      <c r="P26" s="138">
        <v>1</v>
      </c>
      <c r="Q26" s="81">
        <v>7</v>
      </c>
      <c r="R26" s="150">
        <v>0.5</v>
      </c>
      <c r="S26" s="84">
        <v>0</v>
      </c>
      <c r="T26" s="82"/>
      <c r="U26" s="95">
        <v>0.5</v>
      </c>
      <c r="V26" s="95">
        <v>0.1</v>
      </c>
      <c r="W26" s="84">
        <v>12</v>
      </c>
      <c r="X26" s="95">
        <v>0.5</v>
      </c>
      <c r="Y26" s="84">
        <v>0</v>
      </c>
      <c r="Z26" s="82"/>
      <c r="AA26" s="89">
        <v>0.25</v>
      </c>
      <c r="AB26" s="141"/>
      <c r="AC26" s="95">
        <v>0.25</v>
      </c>
    </row>
    <row r="27" spans="1:31" ht="13.5" customHeight="1" x14ac:dyDescent="0.2">
      <c r="A27" s="59">
        <v>430.15</v>
      </c>
      <c r="B27" s="31" t="s">
        <v>23</v>
      </c>
      <c r="C27" s="32" t="s">
        <v>62</v>
      </c>
      <c r="D27" s="47" t="s">
        <v>300</v>
      </c>
      <c r="E27" s="38" t="s">
        <v>171</v>
      </c>
      <c r="F27" s="39" t="s">
        <v>247</v>
      </c>
      <c r="G27" s="40">
        <v>2</v>
      </c>
      <c r="H27" s="41">
        <v>2</v>
      </c>
      <c r="I27" s="26" t="s">
        <v>73</v>
      </c>
      <c r="J27" s="71"/>
      <c r="K27" s="99"/>
      <c r="L27" s="90">
        <f t="shared" si="0"/>
        <v>81.099999999999994</v>
      </c>
      <c r="M27" s="91"/>
      <c r="N27" s="138"/>
      <c r="O27" s="138">
        <v>1</v>
      </c>
      <c r="P27" s="138">
        <v>1</v>
      </c>
      <c r="Q27" s="81">
        <v>7</v>
      </c>
      <c r="R27" s="150">
        <v>0.5</v>
      </c>
      <c r="S27" s="84">
        <v>15</v>
      </c>
      <c r="T27" s="82"/>
      <c r="U27" s="95">
        <v>0.5</v>
      </c>
      <c r="V27" s="95">
        <v>0.1</v>
      </c>
      <c r="W27" s="84">
        <v>15</v>
      </c>
      <c r="X27" s="95">
        <v>0.5</v>
      </c>
      <c r="Y27" s="84">
        <v>40</v>
      </c>
      <c r="Z27" s="82"/>
      <c r="AA27" s="89">
        <v>0.25</v>
      </c>
      <c r="AB27" s="141"/>
      <c r="AC27" s="95">
        <v>0.25</v>
      </c>
      <c r="AE27" t="s">
        <v>313</v>
      </c>
    </row>
    <row r="28" spans="1:31" ht="13.5" customHeight="1" x14ac:dyDescent="0.2">
      <c r="A28" s="59">
        <v>430.16</v>
      </c>
      <c r="B28" s="31" t="s">
        <v>25</v>
      </c>
      <c r="C28" s="32" t="s">
        <v>67</v>
      </c>
      <c r="D28" s="47" t="s">
        <v>300</v>
      </c>
      <c r="E28" s="38" t="s">
        <v>153</v>
      </c>
      <c r="F28" s="49">
        <v>1971</v>
      </c>
      <c r="G28" s="40">
        <v>1</v>
      </c>
      <c r="H28" s="41">
        <v>2</v>
      </c>
      <c r="I28" s="26" t="s">
        <v>73</v>
      </c>
      <c r="J28" s="71"/>
      <c r="K28" s="99"/>
      <c r="L28" s="90">
        <f t="shared" si="0"/>
        <v>53.1</v>
      </c>
      <c r="M28" s="91"/>
      <c r="N28" s="138"/>
      <c r="O28" s="138">
        <v>1</v>
      </c>
      <c r="P28" s="138">
        <v>1</v>
      </c>
      <c r="Q28" s="81">
        <v>7</v>
      </c>
      <c r="R28" s="150">
        <v>0.5</v>
      </c>
      <c r="S28" s="81">
        <v>5</v>
      </c>
      <c r="T28" s="82"/>
      <c r="U28" s="95">
        <v>0.5</v>
      </c>
      <c r="V28" s="95">
        <v>0.1</v>
      </c>
      <c r="W28" s="81">
        <v>12</v>
      </c>
      <c r="X28" s="95">
        <v>0.5</v>
      </c>
      <c r="Y28" s="81">
        <v>25</v>
      </c>
      <c r="Z28" s="82"/>
      <c r="AA28" s="89">
        <v>0.25</v>
      </c>
      <c r="AB28" s="141"/>
      <c r="AC28" s="95">
        <v>0.25</v>
      </c>
      <c r="AE28" t="s">
        <v>313</v>
      </c>
    </row>
    <row r="29" spans="1:31" ht="13.5" customHeight="1" x14ac:dyDescent="0.2">
      <c r="A29" s="59" t="s">
        <v>175</v>
      </c>
      <c r="B29" s="31" t="s">
        <v>11</v>
      </c>
      <c r="C29" s="32" t="s">
        <v>72</v>
      </c>
      <c r="D29" s="47" t="s">
        <v>300</v>
      </c>
      <c r="E29" s="38" t="s">
        <v>173</v>
      </c>
      <c r="F29" s="39" t="s">
        <v>174</v>
      </c>
      <c r="G29" s="40">
        <v>2</v>
      </c>
      <c r="H29" s="41">
        <v>2</v>
      </c>
      <c r="I29" s="26" t="s">
        <v>73</v>
      </c>
      <c r="J29" s="71"/>
      <c r="K29" s="99"/>
      <c r="L29" s="90">
        <f t="shared" si="0"/>
        <v>81.099999999999994</v>
      </c>
      <c r="M29" s="91">
        <f>SUM(L19:L29)</f>
        <v>552.10000000000014</v>
      </c>
      <c r="N29" s="138"/>
      <c r="O29" s="138">
        <v>1</v>
      </c>
      <c r="P29" s="138">
        <v>1</v>
      </c>
      <c r="Q29" s="81">
        <v>7</v>
      </c>
      <c r="R29" s="150">
        <v>0.5</v>
      </c>
      <c r="S29" s="84">
        <v>15</v>
      </c>
      <c r="T29" s="82"/>
      <c r="U29" s="95">
        <v>0.5</v>
      </c>
      <c r="V29" s="95">
        <v>0.1</v>
      </c>
      <c r="W29" s="84">
        <v>15</v>
      </c>
      <c r="X29" s="95">
        <v>0.5</v>
      </c>
      <c r="Y29" s="84">
        <v>40</v>
      </c>
      <c r="Z29" s="82"/>
      <c r="AA29" s="89">
        <v>0.25</v>
      </c>
      <c r="AB29" s="141"/>
      <c r="AC29" s="95">
        <v>0.25</v>
      </c>
    </row>
    <row r="30" spans="1:31" ht="13.5" customHeight="1" x14ac:dyDescent="0.2">
      <c r="A30" s="59" t="s">
        <v>74</v>
      </c>
      <c r="B30" s="110" t="s">
        <v>176</v>
      </c>
      <c r="C30" s="64" t="s">
        <v>221</v>
      </c>
      <c r="D30" s="72" t="s">
        <v>301</v>
      </c>
      <c r="E30" s="65" t="s">
        <v>210</v>
      </c>
      <c r="F30" s="48" t="s">
        <v>75</v>
      </c>
      <c r="G30" s="40">
        <v>9</v>
      </c>
      <c r="H30" s="41">
        <v>1</v>
      </c>
      <c r="I30" s="46" t="s">
        <v>42</v>
      </c>
      <c r="J30" s="71"/>
      <c r="K30" s="99"/>
      <c r="L30" s="90">
        <f t="shared" si="0"/>
        <v>13.1</v>
      </c>
      <c r="M30" s="91"/>
      <c r="N30" s="138">
        <v>1</v>
      </c>
      <c r="O30" s="82"/>
      <c r="P30" s="138">
        <v>0</v>
      </c>
      <c r="Q30" s="81">
        <v>6</v>
      </c>
      <c r="R30" s="150">
        <v>0.5</v>
      </c>
      <c r="S30" s="81">
        <v>0</v>
      </c>
      <c r="T30" s="82"/>
      <c r="U30" s="95">
        <v>0.5</v>
      </c>
      <c r="V30" s="95">
        <v>0.1</v>
      </c>
      <c r="W30" s="81">
        <v>4</v>
      </c>
      <c r="X30" s="95">
        <v>0.5</v>
      </c>
      <c r="Y30" s="81">
        <v>0</v>
      </c>
      <c r="Z30" s="82"/>
      <c r="AA30" s="89">
        <v>0.25</v>
      </c>
      <c r="AB30" s="138"/>
      <c r="AC30" s="95">
        <v>0.25</v>
      </c>
    </row>
    <row r="31" spans="1:31" ht="13.5" customHeight="1" x14ac:dyDescent="0.2">
      <c r="A31" s="59" t="s">
        <v>76</v>
      </c>
      <c r="B31" s="111" t="s">
        <v>177</v>
      </c>
      <c r="C31" s="64" t="s">
        <v>75</v>
      </c>
      <c r="D31" s="72" t="s">
        <v>301</v>
      </c>
      <c r="E31" s="65" t="s">
        <v>211</v>
      </c>
      <c r="F31" s="48" t="s">
        <v>75</v>
      </c>
      <c r="G31" s="40">
        <v>9</v>
      </c>
      <c r="H31" s="41">
        <v>9</v>
      </c>
      <c r="I31" s="46" t="s">
        <v>42</v>
      </c>
      <c r="J31" s="71"/>
      <c r="K31" s="99"/>
      <c r="L31" s="90">
        <f>SUM(N31:AC31)</f>
        <v>23</v>
      </c>
      <c r="M31" s="91"/>
      <c r="N31" s="138">
        <v>1</v>
      </c>
      <c r="O31" s="82"/>
      <c r="P31" s="138">
        <v>0</v>
      </c>
      <c r="Q31" s="81">
        <v>6</v>
      </c>
      <c r="R31" s="150">
        <v>0.5</v>
      </c>
      <c r="S31" s="81">
        <v>0</v>
      </c>
      <c r="T31" s="82"/>
      <c r="U31" s="95">
        <v>0.5</v>
      </c>
      <c r="V31" s="107">
        <v>10</v>
      </c>
      <c r="W31" s="81">
        <v>4</v>
      </c>
      <c r="X31" s="95">
        <v>0.5</v>
      </c>
      <c r="Y31" s="81">
        <v>0</v>
      </c>
      <c r="Z31" s="82"/>
      <c r="AA31" s="89">
        <v>0.25</v>
      </c>
      <c r="AB31" s="139"/>
      <c r="AC31" s="95">
        <v>0.25</v>
      </c>
    </row>
    <row r="32" spans="1:31" ht="13.5" customHeight="1" x14ac:dyDescent="0.2">
      <c r="A32" s="59">
        <v>440.05</v>
      </c>
      <c r="B32" s="110" t="s">
        <v>33</v>
      </c>
      <c r="C32" s="32" t="s">
        <v>59</v>
      </c>
      <c r="D32" s="72" t="s">
        <v>301</v>
      </c>
      <c r="E32" s="38">
        <v>33.871000000000002</v>
      </c>
      <c r="F32" s="39" t="s">
        <v>250</v>
      </c>
      <c r="G32" s="40">
        <v>1</v>
      </c>
      <c r="H32" s="41">
        <v>1</v>
      </c>
      <c r="I32" s="46" t="s">
        <v>42</v>
      </c>
      <c r="J32" s="71"/>
      <c r="K32" s="99"/>
      <c r="L32" s="90">
        <f t="shared" si="0"/>
        <v>63.1</v>
      </c>
      <c r="M32" s="91"/>
      <c r="N32" s="138">
        <v>1</v>
      </c>
      <c r="O32" s="82"/>
      <c r="P32" s="142">
        <v>4</v>
      </c>
      <c r="Q32" s="84">
        <v>6</v>
      </c>
      <c r="R32" s="151">
        <v>0.5</v>
      </c>
      <c r="S32" s="84">
        <v>10</v>
      </c>
      <c r="T32" s="82"/>
      <c r="U32" s="95">
        <v>0.5</v>
      </c>
      <c r="V32" s="95">
        <v>0.1</v>
      </c>
      <c r="W32" s="84">
        <v>10</v>
      </c>
      <c r="X32" s="95">
        <v>0.5</v>
      </c>
      <c r="Y32" s="84">
        <v>30</v>
      </c>
      <c r="Z32" s="82"/>
      <c r="AA32" s="89">
        <v>0.25</v>
      </c>
      <c r="AB32" s="142"/>
      <c r="AC32" s="95">
        <v>0.25</v>
      </c>
    </row>
    <row r="33" spans="1:29" ht="13.5" customHeight="1" x14ac:dyDescent="0.2">
      <c r="A33" s="59" t="s">
        <v>77</v>
      </c>
      <c r="B33" s="110" t="s">
        <v>178</v>
      </c>
      <c r="C33" s="64" t="s">
        <v>75</v>
      </c>
      <c r="D33" s="72" t="s">
        <v>301</v>
      </c>
      <c r="E33" s="65" t="s">
        <v>154</v>
      </c>
      <c r="F33" s="48" t="s">
        <v>75</v>
      </c>
      <c r="G33" s="40">
        <v>9</v>
      </c>
      <c r="H33" s="41">
        <v>9</v>
      </c>
      <c r="I33" s="46" t="s">
        <v>42</v>
      </c>
      <c r="J33" s="71"/>
      <c r="K33" s="99"/>
      <c r="L33" s="90">
        <f t="shared" si="0"/>
        <v>25</v>
      </c>
      <c r="M33" s="91"/>
      <c r="N33" s="138">
        <v>1</v>
      </c>
      <c r="O33" s="82"/>
      <c r="P33" s="139">
        <v>0</v>
      </c>
      <c r="Q33" s="81">
        <v>6</v>
      </c>
      <c r="R33" s="150">
        <v>0.5</v>
      </c>
      <c r="S33" s="81">
        <v>0</v>
      </c>
      <c r="T33" s="82"/>
      <c r="U33" s="95">
        <v>0.5</v>
      </c>
      <c r="V33" s="95">
        <v>10</v>
      </c>
      <c r="W33" s="81">
        <v>6</v>
      </c>
      <c r="X33" s="95">
        <v>0.5</v>
      </c>
      <c r="Y33" s="81">
        <v>0</v>
      </c>
      <c r="Z33" s="82"/>
      <c r="AA33" s="89">
        <v>0.25</v>
      </c>
      <c r="AB33" s="139"/>
      <c r="AC33" s="95">
        <v>0.25</v>
      </c>
    </row>
    <row r="34" spans="1:29" ht="13.5" customHeight="1" x14ac:dyDescent="0.2">
      <c r="A34" s="59" t="s">
        <v>78</v>
      </c>
      <c r="B34" s="110" t="s">
        <v>79</v>
      </c>
      <c r="C34" s="64" t="s">
        <v>230</v>
      </c>
      <c r="D34" s="72" t="s">
        <v>301</v>
      </c>
      <c r="E34" s="65" t="s">
        <v>162</v>
      </c>
      <c r="F34" s="48" t="s">
        <v>75</v>
      </c>
      <c r="G34" s="40">
        <v>9</v>
      </c>
      <c r="H34" s="41">
        <v>1</v>
      </c>
      <c r="I34" s="46" t="s">
        <v>42</v>
      </c>
      <c r="J34" s="71"/>
      <c r="K34" s="99"/>
      <c r="L34" s="90">
        <f t="shared" si="0"/>
        <v>63.1</v>
      </c>
      <c r="M34" s="91"/>
      <c r="N34" s="138">
        <v>1</v>
      </c>
      <c r="O34" s="82"/>
      <c r="P34" s="142">
        <v>4</v>
      </c>
      <c r="Q34" s="84">
        <v>6</v>
      </c>
      <c r="R34" s="151">
        <v>0.5</v>
      </c>
      <c r="S34" s="84">
        <v>10</v>
      </c>
      <c r="T34" s="82"/>
      <c r="U34" s="95">
        <v>0.5</v>
      </c>
      <c r="V34" s="95">
        <v>0.1</v>
      </c>
      <c r="W34" s="84">
        <v>10</v>
      </c>
      <c r="X34" s="95">
        <v>0.5</v>
      </c>
      <c r="Y34" s="84">
        <v>30</v>
      </c>
      <c r="Z34" s="82"/>
      <c r="AA34" s="89">
        <v>0.25</v>
      </c>
      <c r="AB34" s="142"/>
      <c r="AC34" s="95">
        <v>0.25</v>
      </c>
    </row>
    <row r="35" spans="1:29" ht="13.5" customHeight="1" x14ac:dyDescent="0.2">
      <c r="A35" s="59" t="s">
        <v>80</v>
      </c>
      <c r="B35" s="110" t="s">
        <v>179</v>
      </c>
      <c r="C35" s="64" t="s">
        <v>75</v>
      </c>
      <c r="D35" s="72" t="s">
        <v>301</v>
      </c>
      <c r="E35" s="65" t="s">
        <v>155</v>
      </c>
      <c r="F35" s="48" t="s">
        <v>75</v>
      </c>
      <c r="G35" s="40">
        <v>9</v>
      </c>
      <c r="H35" s="41">
        <v>9</v>
      </c>
      <c r="I35" s="46" t="s">
        <v>42</v>
      </c>
      <c r="J35" s="71"/>
      <c r="K35" s="99"/>
      <c r="L35" s="90">
        <f t="shared" si="0"/>
        <v>25</v>
      </c>
      <c r="M35" s="91"/>
      <c r="N35" s="138">
        <v>1</v>
      </c>
      <c r="O35" s="82"/>
      <c r="P35" s="139">
        <v>0</v>
      </c>
      <c r="Q35" s="81">
        <v>6</v>
      </c>
      <c r="R35" s="150">
        <v>0.5</v>
      </c>
      <c r="S35" s="81">
        <v>0</v>
      </c>
      <c r="T35" s="82"/>
      <c r="U35" s="95">
        <v>0.5</v>
      </c>
      <c r="V35" s="95">
        <v>10</v>
      </c>
      <c r="W35" s="81">
        <v>6</v>
      </c>
      <c r="X35" s="95">
        <v>0.5</v>
      </c>
      <c r="Y35" s="81">
        <v>0</v>
      </c>
      <c r="Z35" s="82"/>
      <c r="AA35" s="89">
        <v>0.25</v>
      </c>
      <c r="AB35" s="139"/>
      <c r="AC35" s="95">
        <v>0.25</v>
      </c>
    </row>
    <row r="36" spans="1:29" ht="13.5" customHeight="1" x14ac:dyDescent="0.2">
      <c r="A36" s="59">
        <v>440.09</v>
      </c>
      <c r="B36" s="110" t="s">
        <v>2</v>
      </c>
      <c r="C36" s="32" t="s">
        <v>64</v>
      </c>
      <c r="D36" s="72" t="s">
        <v>301</v>
      </c>
      <c r="E36" s="38" t="s">
        <v>156</v>
      </c>
      <c r="F36" s="48" t="s">
        <v>75</v>
      </c>
      <c r="G36" s="40">
        <v>2</v>
      </c>
      <c r="H36" s="41">
        <v>2</v>
      </c>
      <c r="I36" s="46" t="s">
        <v>42</v>
      </c>
      <c r="J36" s="71"/>
      <c r="K36" s="99"/>
      <c r="L36" s="90">
        <f t="shared" si="0"/>
        <v>50</v>
      </c>
      <c r="M36" s="91"/>
      <c r="N36" s="138">
        <v>1</v>
      </c>
      <c r="O36" s="82"/>
      <c r="P36" s="139">
        <v>0</v>
      </c>
      <c r="Q36" s="81">
        <v>6</v>
      </c>
      <c r="R36" s="150">
        <v>0.5</v>
      </c>
      <c r="S36" s="81">
        <v>5</v>
      </c>
      <c r="T36" s="82"/>
      <c r="U36" s="95">
        <v>0.5</v>
      </c>
      <c r="V36" s="95">
        <v>10</v>
      </c>
      <c r="W36" s="81">
        <v>6</v>
      </c>
      <c r="X36" s="95">
        <v>0.5</v>
      </c>
      <c r="Y36" s="81">
        <v>20</v>
      </c>
      <c r="Z36" s="82"/>
      <c r="AA36" s="89">
        <v>0.25</v>
      </c>
      <c r="AB36" s="139"/>
      <c r="AC36" s="95">
        <v>0.25</v>
      </c>
    </row>
    <row r="37" spans="1:29" ht="13.5" customHeight="1" x14ac:dyDescent="0.2">
      <c r="A37" s="59" t="s">
        <v>81</v>
      </c>
      <c r="B37" s="110" t="s">
        <v>180</v>
      </c>
      <c r="C37" s="64" t="s">
        <v>75</v>
      </c>
      <c r="D37" s="72" t="s">
        <v>301</v>
      </c>
      <c r="E37" s="65" t="s">
        <v>157</v>
      </c>
      <c r="F37" s="48" t="s">
        <v>75</v>
      </c>
      <c r="G37" s="40">
        <v>9</v>
      </c>
      <c r="H37" s="41">
        <v>9</v>
      </c>
      <c r="I37" s="46" t="s">
        <v>42</v>
      </c>
      <c r="J37" s="71"/>
      <c r="K37" s="99"/>
      <c r="L37" s="90">
        <f t="shared" si="0"/>
        <v>25</v>
      </c>
      <c r="M37" s="91"/>
      <c r="N37" s="138">
        <v>1</v>
      </c>
      <c r="O37" s="82"/>
      <c r="P37" s="139">
        <v>0</v>
      </c>
      <c r="Q37" s="81">
        <v>6</v>
      </c>
      <c r="R37" s="150">
        <v>0.5</v>
      </c>
      <c r="S37" s="81">
        <v>0</v>
      </c>
      <c r="T37" s="82"/>
      <c r="U37" s="95">
        <v>0.5</v>
      </c>
      <c r="V37" s="95">
        <v>10</v>
      </c>
      <c r="W37" s="81">
        <v>6</v>
      </c>
      <c r="X37" s="95">
        <v>0.5</v>
      </c>
      <c r="Y37" s="81">
        <v>0</v>
      </c>
      <c r="Z37" s="82"/>
      <c r="AA37" s="89">
        <v>0.25</v>
      </c>
      <c r="AB37" s="139"/>
      <c r="AC37" s="95">
        <v>0.25</v>
      </c>
    </row>
    <row r="38" spans="1:29" ht="13.5" customHeight="1" x14ac:dyDescent="0.2">
      <c r="A38" s="59" t="s">
        <v>82</v>
      </c>
      <c r="B38" s="110" t="s">
        <v>181</v>
      </c>
      <c r="C38" s="64" t="s">
        <v>75</v>
      </c>
      <c r="D38" s="72" t="s">
        <v>301</v>
      </c>
      <c r="E38" s="65" t="s">
        <v>158</v>
      </c>
      <c r="F38" s="48" t="s">
        <v>75</v>
      </c>
      <c r="G38" s="40">
        <v>9</v>
      </c>
      <c r="H38" s="41">
        <v>9</v>
      </c>
      <c r="I38" s="46" t="s">
        <v>42</v>
      </c>
      <c r="J38" s="71"/>
      <c r="K38" s="99"/>
      <c r="L38" s="90">
        <f t="shared" si="0"/>
        <v>25</v>
      </c>
      <c r="M38" s="91"/>
      <c r="N38" s="138">
        <v>1</v>
      </c>
      <c r="O38" s="82"/>
      <c r="P38" s="139">
        <v>0</v>
      </c>
      <c r="Q38" s="81">
        <v>6</v>
      </c>
      <c r="R38" s="150">
        <v>0.5</v>
      </c>
      <c r="S38" s="81">
        <v>0</v>
      </c>
      <c r="T38" s="82"/>
      <c r="U38" s="95">
        <v>0.5</v>
      </c>
      <c r="V38" s="95">
        <v>10</v>
      </c>
      <c r="W38" s="81">
        <v>6</v>
      </c>
      <c r="X38" s="95">
        <v>0.5</v>
      </c>
      <c r="Y38" s="81">
        <v>0</v>
      </c>
      <c r="Z38" s="82"/>
      <c r="AA38" s="89">
        <v>0.25</v>
      </c>
      <c r="AB38" s="139"/>
      <c r="AC38" s="95">
        <v>0.25</v>
      </c>
    </row>
    <row r="39" spans="1:29" ht="13.5" customHeight="1" x14ac:dyDescent="0.2">
      <c r="A39" s="59" t="s">
        <v>83</v>
      </c>
      <c r="B39" s="110" t="s">
        <v>182</v>
      </c>
      <c r="C39" s="64" t="s">
        <v>75</v>
      </c>
      <c r="D39" s="72" t="s">
        <v>301</v>
      </c>
      <c r="E39" s="65" t="s">
        <v>159</v>
      </c>
      <c r="F39" s="48" t="s">
        <v>75</v>
      </c>
      <c r="G39" s="40">
        <v>9</v>
      </c>
      <c r="H39" s="41">
        <v>9</v>
      </c>
      <c r="I39" s="46" t="s">
        <v>42</v>
      </c>
      <c r="J39" s="71"/>
      <c r="K39" s="99"/>
      <c r="L39" s="90">
        <f t="shared" si="0"/>
        <v>25</v>
      </c>
      <c r="M39" s="91"/>
      <c r="N39" s="138">
        <v>1</v>
      </c>
      <c r="O39" s="82"/>
      <c r="P39" s="142">
        <v>0</v>
      </c>
      <c r="Q39" s="84">
        <v>6</v>
      </c>
      <c r="R39" s="151">
        <v>0.5</v>
      </c>
      <c r="S39" s="84">
        <v>0</v>
      </c>
      <c r="T39" s="82"/>
      <c r="U39" s="95">
        <v>0.5</v>
      </c>
      <c r="V39" s="95">
        <v>10</v>
      </c>
      <c r="W39" s="84">
        <v>6</v>
      </c>
      <c r="X39" s="95">
        <v>0.5</v>
      </c>
      <c r="Y39" s="84">
        <v>0</v>
      </c>
      <c r="Z39" s="82"/>
      <c r="AA39" s="89">
        <v>0.25</v>
      </c>
      <c r="AB39" s="142"/>
      <c r="AC39" s="95">
        <v>0.25</v>
      </c>
    </row>
    <row r="40" spans="1:29" ht="13.5" customHeight="1" x14ac:dyDescent="0.2">
      <c r="A40" s="59" t="s">
        <v>84</v>
      </c>
      <c r="B40" s="110" t="s">
        <v>222</v>
      </c>
      <c r="C40" s="64" t="s">
        <v>223</v>
      </c>
      <c r="D40" s="72" t="s">
        <v>301</v>
      </c>
      <c r="E40" s="65" t="s">
        <v>160</v>
      </c>
      <c r="F40" s="48" t="s">
        <v>75</v>
      </c>
      <c r="G40" s="40">
        <v>9</v>
      </c>
      <c r="H40" s="41">
        <v>2</v>
      </c>
      <c r="I40" s="46" t="s">
        <v>42</v>
      </c>
      <c r="J40" s="71"/>
      <c r="K40" s="99"/>
      <c r="L40" s="90">
        <f t="shared" si="0"/>
        <v>59.1</v>
      </c>
      <c r="M40" s="91"/>
      <c r="N40" s="138">
        <v>1</v>
      </c>
      <c r="O40" s="82"/>
      <c r="P40" s="142">
        <v>0</v>
      </c>
      <c r="Q40" s="84">
        <v>6</v>
      </c>
      <c r="R40" s="151">
        <v>0.5</v>
      </c>
      <c r="S40" s="84">
        <v>10</v>
      </c>
      <c r="T40" s="82"/>
      <c r="U40" s="95">
        <v>0.5</v>
      </c>
      <c r="V40" s="95">
        <v>0.1</v>
      </c>
      <c r="W40" s="84">
        <v>10</v>
      </c>
      <c r="X40" s="95">
        <v>0.5</v>
      </c>
      <c r="Y40" s="84">
        <v>30</v>
      </c>
      <c r="Z40" s="82"/>
      <c r="AA40" s="89">
        <v>0.25</v>
      </c>
      <c r="AB40" s="142"/>
      <c r="AC40" s="95">
        <v>0.25</v>
      </c>
    </row>
    <row r="41" spans="1:29" ht="13.5" customHeight="1" x14ac:dyDescent="0.2">
      <c r="A41" s="59" t="s">
        <v>85</v>
      </c>
      <c r="B41" s="110" t="s">
        <v>183</v>
      </c>
      <c r="C41" s="64" t="s">
        <v>224</v>
      </c>
      <c r="D41" s="72" t="s">
        <v>301</v>
      </c>
      <c r="E41" s="65" t="s">
        <v>212</v>
      </c>
      <c r="F41" s="48" t="s">
        <v>75</v>
      </c>
      <c r="G41" s="40">
        <v>9</v>
      </c>
      <c r="H41" s="41">
        <v>2</v>
      </c>
      <c r="I41" s="46" t="s">
        <v>42</v>
      </c>
      <c r="J41" s="71"/>
      <c r="K41" s="99"/>
      <c r="L41" s="90">
        <f t="shared" si="0"/>
        <v>38.1</v>
      </c>
      <c r="M41" s="91"/>
      <c r="N41" s="138">
        <v>1</v>
      </c>
      <c r="O41" s="82"/>
      <c r="P41" s="141">
        <v>0</v>
      </c>
      <c r="Q41" s="84">
        <v>6</v>
      </c>
      <c r="R41" s="151">
        <v>0.5</v>
      </c>
      <c r="S41" s="84">
        <v>5</v>
      </c>
      <c r="T41" s="82"/>
      <c r="U41" s="95">
        <v>0.5</v>
      </c>
      <c r="V41" s="95">
        <v>0.1</v>
      </c>
      <c r="W41" s="84">
        <v>4</v>
      </c>
      <c r="X41" s="95">
        <v>0.5</v>
      </c>
      <c r="Y41" s="84">
        <v>20</v>
      </c>
      <c r="Z41" s="82"/>
      <c r="AA41" s="89">
        <v>0.25</v>
      </c>
      <c r="AB41" s="142"/>
      <c r="AC41" s="95">
        <v>0.25</v>
      </c>
    </row>
    <row r="42" spans="1:29" s="4" customFormat="1" ht="13.5" customHeight="1" x14ac:dyDescent="0.2">
      <c r="A42" s="59" t="s">
        <v>184</v>
      </c>
      <c r="B42" s="110" t="s">
        <v>22</v>
      </c>
      <c r="C42" s="32" t="s">
        <v>70</v>
      </c>
      <c r="D42" s="72" t="s">
        <v>301</v>
      </c>
      <c r="E42" s="38" t="s">
        <v>92</v>
      </c>
      <c r="F42" s="42">
        <v>1972</v>
      </c>
      <c r="G42" s="40">
        <v>1</v>
      </c>
      <c r="H42" s="41">
        <v>1</v>
      </c>
      <c r="I42" s="46" t="s">
        <v>42</v>
      </c>
      <c r="J42" s="71"/>
      <c r="K42" s="99"/>
      <c r="L42" s="90">
        <f t="shared" si="0"/>
        <v>59.1</v>
      </c>
      <c r="M42" s="91"/>
      <c r="N42" s="138">
        <v>1</v>
      </c>
      <c r="O42" s="82"/>
      <c r="P42" s="138">
        <v>0</v>
      </c>
      <c r="Q42" s="81">
        <v>6</v>
      </c>
      <c r="R42" s="150">
        <v>0.5</v>
      </c>
      <c r="S42" s="81">
        <v>10</v>
      </c>
      <c r="T42" s="82"/>
      <c r="U42" s="95">
        <v>0.5</v>
      </c>
      <c r="V42" s="95">
        <v>0.1</v>
      </c>
      <c r="W42" s="81">
        <v>10</v>
      </c>
      <c r="X42" s="95">
        <v>0.5</v>
      </c>
      <c r="Y42" s="81">
        <v>30</v>
      </c>
      <c r="Z42" s="82"/>
      <c r="AA42" s="89">
        <v>0.25</v>
      </c>
      <c r="AB42" s="139"/>
      <c r="AC42" s="95">
        <v>0.25</v>
      </c>
    </row>
    <row r="43" spans="1:29" ht="13.5" customHeight="1" x14ac:dyDescent="0.2">
      <c r="A43" s="59" t="s">
        <v>185</v>
      </c>
      <c r="B43" s="110" t="s">
        <v>207</v>
      </c>
      <c r="C43" s="64" t="s">
        <v>86</v>
      </c>
      <c r="D43" s="72" t="s">
        <v>301</v>
      </c>
      <c r="E43" s="65" t="s">
        <v>186</v>
      </c>
      <c r="F43" s="42">
        <v>1974</v>
      </c>
      <c r="G43" s="40">
        <v>1</v>
      </c>
      <c r="H43" s="41">
        <v>1</v>
      </c>
      <c r="I43" s="46" t="s">
        <v>42</v>
      </c>
      <c r="J43" s="71"/>
      <c r="K43" s="99"/>
      <c r="L43" s="90">
        <f t="shared" si="0"/>
        <v>13.1</v>
      </c>
      <c r="M43" s="93"/>
      <c r="N43" s="138">
        <v>1</v>
      </c>
      <c r="O43" s="82"/>
      <c r="P43" s="138">
        <v>0</v>
      </c>
      <c r="Q43" s="81">
        <v>6</v>
      </c>
      <c r="R43" s="150">
        <v>0.5</v>
      </c>
      <c r="S43" s="81">
        <v>0</v>
      </c>
      <c r="T43" s="82"/>
      <c r="U43" s="95">
        <v>0.5</v>
      </c>
      <c r="V43" s="95">
        <v>0.1</v>
      </c>
      <c r="W43" s="81">
        <v>4</v>
      </c>
      <c r="X43" s="95">
        <v>0.5</v>
      </c>
      <c r="Y43" s="81">
        <v>0</v>
      </c>
      <c r="Z43" s="82"/>
      <c r="AA43" s="89">
        <v>0.25</v>
      </c>
      <c r="AB43" s="139"/>
      <c r="AC43" s="95">
        <v>0.25</v>
      </c>
    </row>
    <row r="44" spans="1:29" ht="13.5" customHeight="1" x14ac:dyDescent="0.2">
      <c r="A44" s="59" t="s">
        <v>215</v>
      </c>
      <c r="B44" s="110" t="s">
        <v>216</v>
      </c>
      <c r="C44" s="64" t="s">
        <v>217</v>
      </c>
      <c r="D44" s="72" t="s">
        <v>301</v>
      </c>
      <c r="E44" s="65" t="s">
        <v>218</v>
      </c>
      <c r="F44" s="66">
        <v>1974</v>
      </c>
      <c r="G44" s="40">
        <v>1</v>
      </c>
      <c r="H44" s="41">
        <v>1</v>
      </c>
      <c r="I44" s="46" t="s">
        <v>42</v>
      </c>
      <c r="J44" s="71"/>
      <c r="K44" s="99"/>
      <c r="L44" s="90">
        <f t="shared" si="0"/>
        <v>13.1</v>
      </c>
      <c r="M44" s="91"/>
      <c r="N44" s="138">
        <v>1</v>
      </c>
      <c r="O44" s="82"/>
      <c r="P44" s="138">
        <v>0</v>
      </c>
      <c r="Q44" s="81">
        <v>6</v>
      </c>
      <c r="R44" s="150">
        <v>0.5</v>
      </c>
      <c r="S44" s="81">
        <v>0</v>
      </c>
      <c r="T44" s="82"/>
      <c r="U44" s="95">
        <v>0.5</v>
      </c>
      <c r="V44" s="95">
        <v>0.1</v>
      </c>
      <c r="W44" s="81">
        <v>4</v>
      </c>
      <c r="X44" s="95">
        <v>0.5</v>
      </c>
      <c r="Y44" s="81">
        <v>0</v>
      </c>
      <c r="Z44" s="82"/>
      <c r="AA44" s="89">
        <v>0.25</v>
      </c>
      <c r="AB44" s="139"/>
      <c r="AC44" s="95">
        <v>0.25</v>
      </c>
    </row>
    <row r="45" spans="1:29" s="7" customFormat="1" ht="13.5" customHeight="1" x14ac:dyDescent="0.2">
      <c r="A45" s="59" t="s">
        <v>226</v>
      </c>
      <c r="B45" s="110" t="s">
        <v>227</v>
      </c>
      <c r="C45" s="67" t="s">
        <v>228</v>
      </c>
      <c r="D45" s="72" t="s">
        <v>301</v>
      </c>
      <c r="E45" s="54" t="s">
        <v>229</v>
      </c>
      <c r="F45" s="55"/>
      <c r="G45" s="40" t="s">
        <v>75</v>
      </c>
      <c r="H45" s="41">
        <v>2</v>
      </c>
      <c r="I45" s="68" t="s">
        <v>42</v>
      </c>
      <c r="J45" s="71"/>
      <c r="K45" s="99"/>
      <c r="L45" s="90">
        <f t="shared" si="0"/>
        <v>38.1</v>
      </c>
      <c r="M45" s="91">
        <f>SUM(L30:L45)</f>
        <v>557.90000000000009</v>
      </c>
      <c r="N45" s="138">
        <v>1</v>
      </c>
      <c r="O45" s="82"/>
      <c r="P45" s="141">
        <v>0</v>
      </c>
      <c r="Q45" s="84">
        <v>6</v>
      </c>
      <c r="R45" s="151">
        <v>0.5</v>
      </c>
      <c r="S45" s="84">
        <v>5</v>
      </c>
      <c r="T45" s="82"/>
      <c r="U45" s="95">
        <v>0.5</v>
      </c>
      <c r="V45" s="95">
        <v>0.1</v>
      </c>
      <c r="W45" s="84">
        <v>4</v>
      </c>
      <c r="X45" s="95">
        <v>0.5</v>
      </c>
      <c r="Y45" s="84">
        <v>20</v>
      </c>
      <c r="Z45" s="82"/>
      <c r="AA45" s="89">
        <v>0.25</v>
      </c>
      <c r="AB45" s="142"/>
      <c r="AC45" s="95">
        <v>0.25</v>
      </c>
    </row>
    <row r="46" spans="1:29" ht="13.5" customHeight="1" x14ac:dyDescent="0.2">
      <c r="A46" s="59" t="s">
        <v>94</v>
      </c>
      <c r="B46" s="31" t="s">
        <v>95</v>
      </c>
      <c r="C46" s="52" t="s">
        <v>96</v>
      </c>
      <c r="D46" s="53" t="s">
        <v>296</v>
      </c>
      <c r="E46" s="54" t="s">
        <v>97</v>
      </c>
      <c r="F46" s="55" t="s">
        <v>75</v>
      </c>
      <c r="G46" s="40" t="s">
        <v>75</v>
      </c>
      <c r="H46" s="41">
        <v>1</v>
      </c>
      <c r="I46" s="51" t="s">
        <v>73</v>
      </c>
      <c r="J46" s="71"/>
      <c r="K46" s="99"/>
      <c r="L46" s="90">
        <f t="shared" si="0"/>
        <v>5.5</v>
      </c>
      <c r="M46" s="91"/>
      <c r="N46" s="150">
        <v>1.5</v>
      </c>
      <c r="O46" s="82"/>
      <c r="P46" s="82"/>
      <c r="Q46" s="84">
        <v>2</v>
      </c>
      <c r="R46" s="151">
        <v>0.5</v>
      </c>
      <c r="S46" s="84">
        <v>0</v>
      </c>
      <c r="T46" s="82"/>
      <c r="U46" s="95">
        <v>0.5</v>
      </c>
      <c r="V46" s="82"/>
      <c r="W46" s="82"/>
      <c r="X46" s="95">
        <v>0.5</v>
      </c>
      <c r="Y46" s="82"/>
      <c r="Z46" s="82"/>
      <c r="AA46" s="89">
        <v>0.25</v>
      </c>
      <c r="AB46" s="82"/>
      <c r="AC46" s="95">
        <v>0.25</v>
      </c>
    </row>
    <row r="47" spans="1:29" ht="13.5" customHeight="1" x14ac:dyDescent="0.2">
      <c r="A47" s="59" t="s">
        <v>98</v>
      </c>
      <c r="B47" s="31" t="s">
        <v>209</v>
      </c>
      <c r="C47" s="52" t="s">
        <v>99</v>
      </c>
      <c r="D47" s="53" t="s">
        <v>296</v>
      </c>
      <c r="E47" s="54" t="s">
        <v>128</v>
      </c>
      <c r="F47" s="55" t="s">
        <v>75</v>
      </c>
      <c r="G47" s="40" t="s">
        <v>75</v>
      </c>
      <c r="H47" s="41">
        <v>1</v>
      </c>
      <c r="I47" s="51" t="s">
        <v>73</v>
      </c>
      <c r="J47" s="71"/>
      <c r="K47" s="99"/>
      <c r="L47" s="90">
        <f t="shared" si="0"/>
        <v>5.5</v>
      </c>
      <c r="M47" s="91"/>
      <c r="N47" s="150">
        <v>1.5</v>
      </c>
      <c r="O47" s="82"/>
      <c r="P47" s="82"/>
      <c r="Q47" s="84">
        <v>2</v>
      </c>
      <c r="R47" s="151">
        <v>0.5</v>
      </c>
      <c r="S47" s="84">
        <v>0</v>
      </c>
      <c r="T47" s="82"/>
      <c r="U47" s="95">
        <v>0.5</v>
      </c>
      <c r="V47" s="82"/>
      <c r="W47" s="82"/>
      <c r="X47" s="95">
        <v>0.5</v>
      </c>
      <c r="Y47" s="82"/>
      <c r="Z47" s="82"/>
      <c r="AA47" s="89">
        <v>0.25</v>
      </c>
      <c r="AB47" s="82"/>
      <c r="AC47" s="95">
        <v>0.25</v>
      </c>
    </row>
    <row r="48" spans="1:29" ht="13.5" customHeight="1" x14ac:dyDescent="0.2">
      <c r="A48" s="59" t="s">
        <v>100</v>
      </c>
      <c r="B48" s="31" t="s">
        <v>105</v>
      </c>
      <c r="C48" s="52" t="s">
        <v>106</v>
      </c>
      <c r="D48" s="53" t="s">
        <v>296</v>
      </c>
      <c r="E48" s="54" t="s">
        <v>129</v>
      </c>
      <c r="F48" s="55" t="s">
        <v>75</v>
      </c>
      <c r="G48" s="40" t="s">
        <v>75</v>
      </c>
      <c r="H48" s="41">
        <v>3</v>
      </c>
      <c r="I48" s="51" t="s">
        <v>73</v>
      </c>
      <c r="J48" s="71"/>
      <c r="K48" s="99"/>
      <c r="L48" s="90">
        <f t="shared" si="0"/>
        <v>63.5</v>
      </c>
      <c r="M48" s="91"/>
      <c r="N48" s="150">
        <v>1.5</v>
      </c>
      <c r="O48" s="82"/>
      <c r="P48" s="82"/>
      <c r="Q48" s="84">
        <v>10</v>
      </c>
      <c r="R48" s="151">
        <v>0.5</v>
      </c>
      <c r="S48" s="84">
        <v>10</v>
      </c>
      <c r="T48" s="82"/>
      <c r="U48" s="95">
        <v>0.5</v>
      </c>
      <c r="V48" s="82"/>
      <c r="W48" s="82"/>
      <c r="X48" s="95">
        <v>0.5</v>
      </c>
      <c r="Y48" s="95">
        <v>40</v>
      </c>
      <c r="Z48" s="82"/>
      <c r="AA48" s="89">
        <v>0.25</v>
      </c>
      <c r="AB48" s="82"/>
      <c r="AC48" s="95">
        <v>0.25</v>
      </c>
    </row>
    <row r="49" spans="1:29" ht="13.5" customHeight="1" x14ac:dyDescent="0.2">
      <c r="A49" s="59" t="s">
        <v>101</v>
      </c>
      <c r="B49" s="31" t="s">
        <v>240</v>
      </c>
      <c r="C49" s="52" t="s">
        <v>202</v>
      </c>
      <c r="D49" s="53" t="s">
        <v>296</v>
      </c>
      <c r="E49" s="54" t="s">
        <v>130</v>
      </c>
      <c r="F49" s="55" t="s">
        <v>75</v>
      </c>
      <c r="G49" s="40" t="s">
        <v>75</v>
      </c>
      <c r="H49" s="41">
        <v>1</v>
      </c>
      <c r="I49" s="51" t="s">
        <v>73</v>
      </c>
      <c r="J49" s="71"/>
      <c r="K49" s="99"/>
      <c r="L49" s="90">
        <f t="shared" si="0"/>
        <v>5.5</v>
      </c>
      <c r="M49" s="91"/>
      <c r="N49" s="150">
        <v>1.5</v>
      </c>
      <c r="O49" s="82"/>
      <c r="P49" s="82"/>
      <c r="Q49" s="84">
        <v>2</v>
      </c>
      <c r="R49" s="151">
        <v>0.5</v>
      </c>
      <c r="S49" s="84">
        <v>0</v>
      </c>
      <c r="T49" s="82"/>
      <c r="U49" s="95">
        <v>0.5</v>
      </c>
      <c r="V49" s="82"/>
      <c r="W49" s="82"/>
      <c r="X49" s="95">
        <v>0.5</v>
      </c>
      <c r="Y49" s="82"/>
      <c r="Z49" s="82"/>
      <c r="AA49" s="89">
        <v>0.25</v>
      </c>
      <c r="AB49" s="82"/>
      <c r="AC49" s="95">
        <v>0.25</v>
      </c>
    </row>
    <row r="50" spans="1:29" ht="13.5" customHeight="1" x14ac:dyDescent="0.2">
      <c r="A50" s="59" t="s">
        <v>102</v>
      </c>
      <c r="B50" s="31" t="s">
        <v>107</v>
      </c>
      <c r="C50" s="52" t="s">
        <v>108</v>
      </c>
      <c r="D50" s="53" t="s">
        <v>296</v>
      </c>
      <c r="E50" s="54" t="s">
        <v>131</v>
      </c>
      <c r="F50" s="55" t="s">
        <v>75</v>
      </c>
      <c r="G50" s="40" t="s">
        <v>75</v>
      </c>
      <c r="H50" s="41">
        <v>1</v>
      </c>
      <c r="I50" s="51" t="s">
        <v>73</v>
      </c>
      <c r="J50" s="71"/>
      <c r="K50" s="99"/>
      <c r="L50" s="90">
        <f t="shared" si="0"/>
        <v>25.5</v>
      </c>
      <c r="M50" s="91"/>
      <c r="N50" s="150">
        <v>1.5</v>
      </c>
      <c r="O50" s="82"/>
      <c r="P50" s="82"/>
      <c r="Q50" s="84">
        <v>2</v>
      </c>
      <c r="R50" s="151">
        <v>0.5</v>
      </c>
      <c r="S50" s="84">
        <v>5</v>
      </c>
      <c r="T50" s="82"/>
      <c r="U50" s="95">
        <v>0.5</v>
      </c>
      <c r="V50" s="82"/>
      <c r="W50" s="82"/>
      <c r="X50" s="95">
        <v>0.5</v>
      </c>
      <c r="Y50" s="95">
        <v>15</v>
      </c>
      <c r="Z50" s="82"/>
      <c r="AA50" s="89">
        <v>0.25</v>
      </c>
      <c r="AB50" s="82"/>
      <c r="AC50" s="95">
        <v>0.25</v>
      </c>
    </row>
    <row r="51" spans="1:29" ht="13.5" customHeight="1" x14ac:dyDescent="0.2">
      <c r="A51" s="59" t="s">
        <v>103</v>
      </c>
      <c r="B51" s="31" t="s">
        <v>109</v>
      </c>
      <c r="C51" s="52" t="s">
        <v>110</v>
      </c>
      <c r="D51" s="53" t="s">
        <v>296</v>
      </c>
      <c r="E51" s="54" t="s">
        <v>132</v>
      </c>
      <c r="F51" s="55" t="s">
        <v>75</v>
      </c>
      <c r="G51" s="40" t="s">
        <v>75</v>
      </c>
      <c r="H51" s="41">
        <v>1</v>
      </c>
      <c r="I51" s="51" t="s">
        <v>73</v>
      </c>
      <c r="J51" s="71"/>
      <c r="K51" s="99"/>
      <c r="L51" s="90">
        <f t="shared" si="0"/>
        <v>5.5</v>
      </c>
      <c r="M51" s="91"/>
      <c r="N51" s="150">
        <v>1.5</v>
      </c>
      <c r="O51" s="82"/>
      <c r="P51" s="82"/>
      <c r="Q51" s="84">
        <v>2</v>
      </c>
      <c r="R51" s="151">
        <v>0.5</v>
      </c>
      <c r="S51" s="84">
        <v>0</v>
      </c>
      <c r="T51" s="82"/>
      <c r="U51" s="95">
        <v>0.5</v>
      </c>
      <c r="V51" s="82"/>
      <c r="W51" s="82"/>
      <c r="X51" s="95">
        <v>0.5</v>
      </c>
      <c r="Y51" s="82"/>
      <c r="Z51" s="82"/>
      <c r="AA51" s="89">
        <v>0.25</v>
      </c>
      <c r="AB51" s="82"/>
      <c r="AC51" s="95">
        <v>0.25</v>
      </c>
    </row>
    <row r="52" spans="1:29" ht="13.5" customHeight="1" x14ac:dyDescent="0.2">
      <c r="A52" s="59" t="s">
        <v>104</v>
      </c>
      <c r="B52" s="31" t="s">
        <v>111</v>
      </c>
      <c r="C52" s="52" t="s">
        <v>112</v>
      </c>
      <c r="D52" s="53" t="s">
        <v>296</v>
      </c>
      <c r="E52" s="54" t="s">
        <v>133</v>
      </c>
      <c r="F52" s="55" t="s">
        <v>75</v>
      </c>
      <c r="G52" s="40" t="s">
        <v>75</v>
      </c>
      <c r="H52" s="41">
        <v>1</v>
      </c>
      <c r="I52" s="51" t="s">
        <v>73</v>
      </c>
      <c r="J52" s="71"/>
      <c r="K52" s="99"/>
      <c r="L52" s="90">
        <f t="shared" si="0"/>
        <v>5.5</v>
      </c>
      <c r="M52" s="91"/>
      <c r="N52" s="150">
        <v>1.5</v>
      </c>
      <c r="O52" s="82"/>
      <c r="P52" s="82"/>
      <c r="Q52" s="84">
        <v>2</v>
      </c>
      <c r="R52" s="151">
        <v>0.5</v>
      </c>
      <c r="S52" s="84">
        <v>0</v>
      </c>
      <c r="T52" s="82"/>
      <c r="U52" s="95">
        <v>0.5</v>
      </c>
      <c r="V52" s="82"/>
      <c r="W52" s="82"/>
      <c r="X52" s="95">
        <v>0.5</v>
      </c>
      <c r="Y52" s="82"/>
      <c r="Z52" s="82"/>
      <c r="AA52" s="89">
        <v>0.25</v>
      </c>
      <c r="AB52" s="82"/>
      <c r="AC52" s="95">
        <v>0.25</v>
      </c>
    </row>
    <row r="53" spans="1:29" ht="13.5" customHeight="1" x14ac:dyDescent="0.2">
      <c r="A53" s="59" t="s">
        <v>117</v>
      </c>
      <c r="B53" s="31" t="s">
        <v>114</v>
      </c>
      <c r="C53" s="52" t="s">
        <v>113</v>
      </c>
      <c r="D53" s="53" t="s">
        <v>296</v>
      </c>
      <c r="E53" s="54" t="s">
        <v>134</v>
      </c>
      <c r="F53" s="55" t="s">
        <v>75</v>
      </c>
      <c r="G53" s="40" t="s">
        <v>75</v>
      </c>
      <c r="H53" s="41">
        <v>1</v>
      </c>
      <c r="I53" s="51" t="s">
        <v>73</v>
      </c>
      <c r="J53" s="71"/>
      <c r="K53" s="99"/>
      <c r="L53" s="90">
        <f t="shared" si="0"/>
        <v>63.5</v>
      </c>
      <c r="M53" s="91"/>
      <c r="N53" s="150">
        <v>1.5</v>
      </c>
      <c r="O53" s="82"/>
      <c r="P53" s="82"/>
      <c r="Q53" s="84">
        <v>10</v>
      </c>
      <c r="R53" s="151">
        <v>0.5</v>
      </c>
      <c r="S53" s="84">
        <v>10</v>
      </c>
      <c r="T53" s="82"/>
      <c r="U53" s="95">
        <v>0.5</v>
      </c>
      <c r="V53" s="82"/>
      <c r="W53" s="82"/>
      <c r="X53" s="95">
        <v>0.5</v>
      </c>
      <c r="Y53" s="95">
        <v>40</v>
      </c>
      <c r="Z53" s="82"/>
      <c r="AA53" s="89">
        <v>0.25</v>
      </c>
      <c r="AB53" s="82"/>
      <c r="AC53" s="95">
        <v>0.25</v>
      </c>
    </row>
    <row r="54" spans="1:29" ht="13.5" customHeight="1" x14ac:dyDescent="0.2">
      <c r="A54" s="59" t="s">
        <v>118</v>
      </c>
      <c r="B54" s="31" t="s">
        <v>115</v>
      </c>
      <c r="C54" s="52" t="s">
        <v>116</v>
      </c>
      <c r="D54" s="53" t="s">
        <v>296</v>
      </c>
      <c r="E54" s="54" t="s">
        <v>135</v>
      </c>
      <c r="F54" s="55" t="s">
        <v>75</v>
      </c>
      <c r="G54" s="40" t="s">
        <v>75</v>
      </c>
      <c r="H54" s="41">
        <v>1</v>
      </c>
      <c r="I54" s="51" t="s">
        <v>73</v>
      </c>
      <c r="J54" s="71"/>
      <c r="K54" s="99"/>
      <c r="L54" s="90">
        <f t="shared" si="0"/>
        <v>5.5</v>
      </c>
      <c r="M54" s="91"/>
      <c r="N54" s="150">
        <v>1.5</v>
      </c>
      <c r="O54" s="82"/>
      <c r="P54" s="82"/>
      <c r="Q54" s="84">
        <v>2</v>
      </c>
      <c r="R54" s="151">
        <v>0.5</v>
      </c>
      <c r="S54" s="84">
        <v>0</v>
      </c>
      <c r="T54" s="82"/>
      <c r="U54" s="95">
        <v>0.5</v>
      </c>
      <c r="V54" s="82"/>
      <c r="W54" s="82"/>
      <c r="X54" s="95">
        <v>0.5</v>
      </c>
      <c r="Y54" s="82"/>
      <c r="Z54" s="82"/>
      <c r="AA54" s="89">
        <v>0.25</v>
      </c>
      <c r="AB54" s="82"/>
      <c r="AC54" s="95">
        <v>0.25</v>
      </c>
    </row>
    <row r="55" spans="1:29" s="4" customFormat="1" ht="13.5" customHeight="1" x14ac:dyDescent="0.2">
      <c r="A55" s="59" t="s">
        <v>119</v>
      </c>
      <c r="B55" s="31" t="s">
        <v>121</v>
      </c>
      <c r="C55" s="52" t="s">
        <v>239</v>
      </c>
      <c r="D55" s="53" t="s">
        <v>296</v>
      </c>
      <c r="E55" s="54" t="s">
        <v>136</v>
      </c>
      <c r="F55" s="55" t="s">
        <v>75</v>
      </c>
      <c r="G55" s="40" t="s">
        <v>75</v>
      </c>
      <c r="H55" s="41">
        <v>1</v>
      </c>
      <c r="I55" s="51" t="s">
        <v>73</v>
      </c>
      <c r="J55" s="71"/>
      <c r="K55" s="99"/>
      <c r="L55" s="90">
        <f t="shared" si="0"/>
        <v>5.5</v>
      </c>
      <c r="M55" s="91"/>
      <c r="N55" s="150">
        <v>1.5</v>
      </c>
      <c r="O55" s="82"/>
      <c r="P55" s="82"/>
      <c r="Q55" s="84">
        <v>2</v>
      </c>
      <c r="R55" s="151">
        <v>0.5</v>
      </c>
      <c r="S55" s="84">
        <v>0</v>
      </c>
      <c r="T55" s="82"/>
      <c r="U55" s="95">
        <v>0.5</v>
      </c>
      <c r="V55" s="82"/>
      <c r="W55" s="82"/>
      <c r="X55" s="95">
        <v>0.5</v>
      </c>
      <c r="Y55" s="82"/>
      <c r="Z55" s="82"/>
      <c r="AA55" s="89">
        <v>0.25</v>
      </c>
      <c r="AB55" s="82"/>
      <c r="AC55" s="95">
        <v>0.25</v>
      </c>
    </row>
    <row r="56" spans="1:29" s="4" customFormat="1" ht="13.5" customHeight="1" x14ac:dyDescent="0.2">
      <c r="A56" s="59" t="s">
        <v>120</v>
      </c>
      <c r="B56" s="31" t="s">
        <v>236</v>
      </c>
      <c r="C56" s="52" t="s">
        <v>238</v>
      </c>
      <c r="D56" s="53" t="s">
        <v>296</v>
      </c>
      <c r="E56" s="54" t="s">
        <v>237</v>
      </c>
      <c r="F56" s="55" t="s">
        <v>75</v>
      </c>
      <c r="G56" s="40" t="s">
        <v>75</v>
      </c>
      <c r="H56" s="41">
        <v>2</v>
      </c>
      <c r="I56" s="51" t="s">
        <v>73</v>
      </c>
      <c r="J56" s="70"/>
      <c r="K56" s="98"/>
      <c r="L56" s="90">
        <f t="shared" si="0"/>
        <v>5.5</v>
      </c>
      <c r="M56" s="93"/>
      <c r="N56" s="150">
        <v>1.5</v>
      </c>
      <c r="O56" s="82"/>
      <c r="P56" s="82"/>
      <c r="Q56" s="84">
        <v>2</v>
      </c>
      <c r="R56" s="151">
        <v>0.5</v>
      </c>
      <c r="S56" s="84">
        <v>0</v>
      </c>
      <c r="T56" s="82"/>
      <c r="U56" s="95">
        <v>0.5</v>
      </c>
      <c r="V56" s="82"/>
      <c r="W56" s="82"/>
      <c r="X56" s="95">
        <v>0.5</v>
      </c>
      <c r="Y56" s="82"/>
      <c r="Z56" s="82"/>
      <c r="AA56" s="89">
        <v>0.25</v>
      </c>
      <c r="AB56" s="82"/>
      <c r="AC56" s="95">
        <v>0.25</v>
      </c>
    </row>
    <row r="57" spans="1:29" s="7" customFormat="1" ht="13.5" customHeight="1" x14ac:dyDescent="0.2">
      <c r="A57" s="59" t="s">
        <v>126</v>
      </c>
      <c r="B57" s="31" t="s">
        <v>122</v>
      </c>
      <c r="C57" s="52" t="s">
        <v>123</v>
      </c>
      <c r="D57" s="53" t="s">
        <v>296</v>
      </c>
      <c r="E57" s="54" t="s">
        <v>91</v>
      </c>
      <c r="F57" s="55" t="s">
        <v>75</v>
      </c>
      <c r="G57" s="40" t="s">
        <v>75</v>
      </c>
      <c r="H57" s="41">
        <v>1</v>
      </c>
      <c r="I57" s="26" t="s">
        <v>73</v>
      </c>
      <c r="J57" s="70"/>
      <c r="K57" s="98"/>
      <c r="L57" s="90">
        <f t="shared" si="0"/>
        <v>5.5</v>
      </c>
      <c r="M57" s="93"/>
      <c r="N57" s="150">
        <v>1.5</v>
      </c>
      <c r="O57" s="82"/>
      <c r="P57" s="82"/>
      <c r="Q57" s="84">
        <v>2</v>
      </c>
      <c r="R57" s="151">
        <v>0.5</v>
      </c>
      <c r="S57" s="84">
        <v>0</v>
      </c>
      <c r="T57" s="82"/>
      <c r="U57" s="95">
        <v>0.5</v>
      </c>
      <c r="V57" s="82"/>
      <c r="W57" s="82"/>
      <c r="X57" s="95">
        <v>0.5</v>
      </c>
      <c r="Y57" s="82"/>
      <c r="Z57" s="82"/>
      <c r="AA57" s="89">
        <v>0.25</v>
      </c>
      <c r="AB57" s="82"/>
      <c r="AC57" s="95">
        <v>0.25</v>
      </c>
    </row>
    <row r="58" spans="1:29" s="7" customFormat="1" ht="13.5" customHeight="1" x14ac:dyDescent="0.2">
      <c r="A58" s="59" t="s">
        <v>127</v>
      </c>
      <c r="B58" s="31" t="s">
        <v>124</v>
      </c>
      <c r="C58" s="52" t="s">
        <v>125</v>
      </c>
      <c r="D58" s="53" t="s">
        <v>296</v>
      </c>
      <c r="E58" s="56" t="s">
        <v>137</v>
      </c>
      <c r="F58" s="57" t="s">
        <v>75</v>
      </c>
      <c r="G58" s="40" t="s">
        <v>75</v>
      </c>
      <c r="H58" s="41">
        <v>1</v>
      </c>
      <c r="I58" s="26" t="s">
        <v>73</v>
      </c>
      <c r="J58" s="71"/>
      <c r="K58" s="99"/>
      <c r="L58" s="90">
        <f t="shared" si="0"/>
        <v>5.5</v>
      </c>
      <c r="M58" s="91">
        <f>SUM(L46:L58)</f>
        <v>207.5</v>
      </c>
      <c r="N58" s="150">
        <v>1.5</v>
      </c>
      <c r="O58" s="82"/>
      <c r="P58" s="82"/>
      <c r="Q58" s="84">
        <v>2</v>
      </c>
      <c r="R58" s="151">
        <v>0.5</v>
      </c>
      <c r="S58" s="84">
        <v>0</v>
      </c>
      <c r="T58" s="82"/>
      <c r="U58" s="95">
        <v>0.5</v>
      </c>
      <c r="V58" s="82"/>
      <c r="W58" s="82"/>
      <c r="X58" s="95">
        <v>0.5</v>
      </c>
      <c r="Y58" s="82"/>
      <c r="Z58" s="82"/>
      <c r="AA58" s="89">
        <v>0.25</v>
      </c>
      <c r="AB58" s="82"/>
      <c r="AC58" s="95">
        <v>0.25</v>
      </c>
    </row>
    <row r="59" spans="1:29" s="7" customFormat="1" ht="13.5" customHeight="1" x14ac:dyDescent="0.2">
      <c r="A59" s="59" t="s">
        <v>208</v>
      </c>
      <c r="B59" s="31" t="s">
        <v>204</v>
      </c>
      <c r="C59" s="52" t="s">
        <v>203</v>
      </c>
      <c r="D59" s="58" t="s">
        <v>39</v>
      </c>
      <c r="E59" s="38" t="s">
        <v>206</v>
      </c>
      <c r="F59" s="48"/>
      <c r="G59" s="40">
        <v>2</v>
      </c>
      <c r="H59" s="41">
        <v>2</v>
      </c>
      <c r="I59" s="26" t="s">
        <v>73</v>
      </c>
      <c r="J59" s="70"/>
      <c r="K59" s="98"/>
      <c r="L59" s="90">
        <f t="shared" si="0"/>
        <v>5.5</v>
      </c>
      <c r="M59" s="94"/>
      <c r="N59" s="150">
        <v>2</v>
      </c>
      <c r="O59" s="82"/>
      <c r="P59" s="82"/>
      <c r="Q59" s="84">
        <v>2</v>
      </c>
      <c r="R59" s="84">
        <v>0</v>
      </c>
      <c r="S59" s="84">
        <v>0</v>
      </c>
      <c r="T59" s="82"/>
      <c r="U59" s="95">
        <v>0.5</v>
      </c>
      <c r="V59" s="82"/>
      <c r="W59" s="82"/>
      <c r="X59" s="95">
        <v>0.5</v>
      </c>
      <c r="Y59" s="82"/>
      <c r="Z59" s="82"/>
      <c r="AA59" s="89">
        <v>0.25</v>
      </c>
      <c r="AB59" s="82"/>
      <c r="AC59" s="95">
        <v>0.25</v>
      </c>
    </row>
    <row r="60" spans="1:29" s="7" customFormat="1" ht="13.5" customHeight="1" x14ac:dyDescent="0.2">
      <c r="A60" s="59" t="s">
        <v>232</v>
      </c>
      <c r="B60" s="31" t="s">
        <v>16</v>
      </c>
      <c r="C60" s="52" t="s">
        <v>189</v>
      </c>
      <c r="D60" s="58" t="s">
        <v>39</v>
      </c>
      <c r="E60" s="38" t="s">
        <v>161</v>
      </c>
      <c r="F60" s="48" t="s">
        <v>75</v>
      </c>
      <c r="G60" s="40">
        <v>2</v>
      </c>
      <c r="H60" s="41">
        <v>2</v>
      </c>
      <c r="I60" s="26" t="s">
        <v>73</v>
      </c>
      <c r="J60" s="70"/>
      <c r="K60" s="98"/>
      <c r="L60" s="90">
        <f t="shared" si="0"/>
        <v>5.5</v>
      </c>
      <c r="M60" s="94"/>
      <c r="N60" s="150">
        <v>2</v>
      </c>
      <c r="O60" s="82"/>
      <c r="P60" s="82"/>
      <c r="Q60" s="84">
        <v>2</v>
      </c>
      <c r="R60" s="84">
        <v>0</v>
      </c>
      <c r="S60" s="84">
        <v>0</v>
      </c>
      <c r="T60" s="82"/>
      <c r="U60" s="95">
        <v>0.5</v>
      </c>
      <c r="V60" s="82"/>
      <c r="W60" s="82"/>
      <c r="X60" s="95">
        <v>0.5</v>
      </c>
      <c r="Y60" s="82"/>
      <c r="Z60" s="82"/>
      <c r="AA60" s="89">
        <v>0.25</v>
      </c>
      <c r="AB60" s="82"/>
      <c r="AC60" s="95">
        <v>0.25</v>
      </c>
    </row>
    <row r="61" spans="1:29" s="7" customFormat="1" ht="13.5" customHeight="1" x14ac:dyDescent="0.2">
      <c r="A61" s="59">
        <v>730.05</v>
      </c>
      <c r="B61" s="31" t="s">
        <v>37</v>
      </c>
      <c r="C61" s="52" t="s">
        <v>190</v>
      </c>
      <c r="D61" s="58" t="s">
        <v>39</v>
      </c>
      <c r="E61" s="38" t="s">
        <v>89</v>
      </c>
      <c r="F61" s="48" t="s">
        <v>75</v>
      </c>
      <c r="G61" s="40">
        <v>2</v>
      </c>
      <c r="H61" s="41">
        <v>2</v>
      </c>
      <c r="I61" s="26" t="s">
        <v>73</v>
      </c>
      <c r="J61" s="70"/>
      <c r="K61" s="98"/>
      <c r="L61" s="90">
        <f t="shared" si="0"/>
        <v>5.5</v>
      </c>
      <c r="M61" s="94"/>
      <c r="N61" s="150">
        <v>2</v>
      </c>
      <c r="O61" s="82"/>
      <c r="P61" s="82"/>
      <c r="Q61" s="84">
        <v>2</v>
      </c>
      <c r="R61" s="84">
        <v>0</v>
      </c>
      <c r="S61" s="84">
        <v>0</v>
      </c>
      <c r="T61" s="82"/>
      <c r="U61" s="95">
        <v>0.5</v>
      </c>
      <c r="V61" s="82"/>
      <c r="W61" s="82"/>
      <c r="X61" s="95">
        <v>0.5</v>
      </c>
      <c r="Y61" s="82"/>
      <c r="Z61" s="82"/>
      <c r="AA61" s="89">
        <v>0.25</v>
      </c>
      <c r="AB61" s="82"/>
      <c r="AC61" s="95">
        <v>0.25</v>
      </c>
    </row>
    <row r="62" spans="1:29" s="7" customFormat="1" ht="13.5" customHeight="1" x14ac:dyDescent="0.2">
      <c r="A62" s="59" t="s">
        <v>233</v>
      </c>
      <c r="B62" s="31" t="s">
        <v>38</v>
      </c>
      <c r="C62" s="52" t="s">
        <v>191</v>
      </c>
      <c r="D62" s="58" t="s">
        <v>39</v>
      </c>
      <c r="E62" s="38" t="s">
        <v>168</v>
      </c>
      <c r="F62" s="48" t="s">
        <v>75</v>
      </c>
      <c r="G62" s="40">
        <v>2</v>
      </c>
      <c r="H62" s="41">
        <v>2</v>
      </c>
      <c r="I62" s="26" t="s">
        <v>73</v>
      </c>
      <c r="J62" s="70"/>
      <c r="K62" s="98"/>
      <c r="L62" s="90">
        <f t="shared" si="0"/>
        <v>5.5</v>
      </c>
      <c r="M62" s="94"/>
      <c r="N62" s="150">
        <v>2</v>
      </c>
      <c r="O62" s="82"/>
      <c r="P62" s="82"/>
      <c r="Q62" s="84">
        <v>2</v>
      </c>
      <c r="R62" s="84">
        <v>0</v>
      </c>
      <c r="S62" s="84">
        <v>0</v>
      </c>
      <c r="T62" s="82"/>
      <c r="U62" s="95">
        <v>0.5</v>
      </c>
      <c r="V62" s="82"/>
      <c r="W62" s="82"/>
      <c r="X62" s="95">
        <v>0.5</v>
      </c>
      <c r="Y62" s="82"/>
      <c r="Z62" s="82"/>
      <c r="AA62" s="89">
        <v>0.25</v>
      </c>
      <c r="AB62" s="82"/>
      <c r="AC62" s="95">
        <v>0.25</v>
      </c>
    </row>
    <row r="63" spans="1:29" s="7" customFormat="1" ht="13.5" customHeight="1" x14ac:dyDescent="0.2">
      <c r="A63" s="59" t="s">
        <v>234</v>
      </c>
      <c r="B63" s="31" t="s">
        <v>27</v>
      </c>
      <c r="C63" s="52" t="s">
        <v>205</v>
      </c>
      <c r="D63" s="58" t="s">
        <v>39</v>
      </c>
      <c r="E63" s="38" t="s">
        <v>135</v>
      </c>
      <c r="F63" s="48" t="s">
        <v>75</v>
      </c>
      <c r="G63" s="40">
        <v>2</v>
      </c>
      <c r="H63" s="41">
        <v>2</v>
      </c>
      <c r="I63" s="26" t="s">
        <v>73</v>
      </c>
      <c r="J63" s="70"/>
      <c r="K63" s="98"/>
      <c r="L63" s="90">
        <f t="shared" si="0"/>
        <v>5.5</v>
      </c>
      <c r="M63" s="94"/>
      <c r="N63" s="150">
        <v>2</v>
      </c>
      <c r="O63" s="82"/>
      <c r="P63" s="82"/>
      <c r="Q63" s="84">
        <v>2</v>
      </c>
      <c r="R63" s="84">
        <v>0</v>
      </c>
      <c r="S63" s="84">
        <v>0</v>
      </c>
      <c r="T63" s="82"/>
      <c r="U63" s="95">
        <v>0.5</v>
      </c>
      <c r="V63" s="82"/>
      <c r="W63" s="82"/>
      <c r="X63" s="95">
        <v>0.5</v>
      </c>
      <c r="Y63" s="82"/>
      <c r="Z63" s="82"/>
      <c r="AA63" s="89">
        <v>0.25</v>
      </c>
      <c r="AB63" s="82"/>
      <c r="AC63" s="95">
        <v>0.25</v>
      </c>
    </row>
    <row r="64" spans="1:29" s="7" customFormat="1" ht="13.5" customHeight="1" x14ac:dyDescent="0.2">
      <c r="A64" s="59">
        <v>730.08</v>
      </c>
      <c r="B64" s="31" t="s">
        <v>12</v>
      </c>
      <c r="C64" s="52" t="s">
        <v>192</v>
      </c>
      <c r="D64" s="58" t="s">
        <v>39</v>
      </c>
      <c r="E64" s="38" t="s">
        <v>162</v>
      </c>
      <c r="F64" s="48" t="s">
        <v>75</v>
      </c>
      <c r="G64" s="40">
        <v>2</v>
      </c>
      <c r="H64" s="41">
        <v>2</v>
      </c>
      <c r="I64" s="26" t="s">
        <v>73</v>
      </c>
      <c r="J64" s="70"/>
      <c r="K64" s="98"/>
      <c r="L64" s="90">
        <f t="shared" si="0"/>
        <v>5.5</v>
      </c>
      <c r="M64" s="94"/>
      <c r="N64" s="150">
        <v>2</v>
      </c>
      <c r="O64" s="82"/>
      <c r="P64" s="82"/>
      <c r="Q64" s="84">
        <v>2</v>
      </c>
      <c r="R64" s="84">
        <v>0</v>
      </c>
      <c r="S64" s="84">
        <v>0</v>
      </c>
      <c r="T64" s="82"/>
      <c r="U64" s="95">
        <v>0.5</v>
      </c>
      <c r="V64" s="82"/>
      <c r="W64" s="82"/>
      <c r="X64" s="95">
        <v>0.5</v>
      </c>
      <c r="Y64" s="82"/>
      <c r="Z64" s="82"/>
      <c r="AA64" s="89">
        <v>0.25</v>
      </c>
      <c r="AB64" s="82"/>
      <c r="AC64" s="95">
        <v>0.25</v>
      </c>
    </row>
    <row r="65" spans="1:29" s="7" customFormat="1" ht="13.5" customHeight="1" x14ac:dyDescent="0.2">
      <c r="A65" s="59">
        <v>730.09</v>
      </c>
      <c r="B65" s="31" t="s">
        <v>14</v>
      </c>
      <c r="C65" s="52" t="s">
        <v>193</v>
      </c>
      <c r="D65" s="58" t="s">
        <v>39</v>
      </c>
      <c r="E65" s="38" t="s">
        <v>90</v>
      </c>
      <c r="F65" s="48" t="s">
        <v>75</v>
      </c>
      <c r="G65" s="40">
        <v>9</v>
      </c>
      <c r="H65" s="41">
        <v>2</v>
      </c>
      <c r="I65" s="26" t="s">
        <v>73</v>
      </c>
      <c r="J65" s="70"/>
      <c r="K65" s="98"/>
      <c r="L65" s="90">
        <f t="shared" si="0"/>
        <v>5.5</v>
      </c>
      <c r="M65" s="94"/>
      <c r="N65" s="150">
        <v>2</v>
      </c>
      <c r="O65" s="82"/>
      <c r="P65" s="82"/>
      <c r="Q65" s="84">
        <v>2</v>
      </c>
      <c r="R65" s="84">
        <v>0</v>
      </c>
      <c r="S65" s="84">
        <v>0</v>
      </c>
      <c r="T65" s="82"/>
      <c r="U65" s="95">
        <v>0.5</v>
      </c>
      <c r="V65" s="82"/>
      <c r="W65" s="82"/>
      <c r="X65" s="95">
        <v>0.5</v>
      </c>
      <c r="Y65" s="82"/>
      <c r="Z65" s="82"/>
      <c r="AA65" s="89">
        <v>0.25</v>
      </c>
      <c r="AB65" s="82"/>
      <c r="AC65" s="95">
        <v>0.25</v>
      </c>
    </row>
    <row r="66" spans="1:29" s="7" customFormat="1" ht="13.5" customHeight="1" x14ac:dyDescent="0.2">
      <c r="A66" s="59" t="s">
        <v>43</v>
      </c>
      <c r="B66" s="31" t="s">
        <v>15</v>
      </c>
      <c r="C66" s="52" t="s">
        <v>194</v>
      </c>
      <c r="D66" s="58" t="s">
        <v>39</v>
      </c>
      <c r="E66" s="38" t="s">
        <v>163</v>
      </c>
      <c r="F66" s="48" t="s">
        <v>75</v>
      </c>
      <c r="G66" s="40">
        <v>2</v>
      </c>
      <c r="H66" s="41">
        <v>2</v>
      </c>
      <c r="I66" s="26" t="s">
        <v>73</v>
      </c>
      <c r="J66" s="70"/>
      <c r="K66" s="98"/>
      <c r="L66" s="90">
        <f t="shared" si="0"/>
        <v>5.5</v>
      </c>
      <c r="M66" s="94"/>
      <c r="N66" s="150">
        <v>2</v>
      </c>
      <c r="O66" s="82"/>
      <c r="P66" s="82"/>
      <c r="Q66" s="84">
        <v>2</v>
      </c>
      <c r="R66" s="84">
        <v>0</v>
      </c>
      <c r="S66" s="84">
        <v>0</v>
      </c>
      <c r="T66" s="82"/>
      <c r="U66" s="95">
        <v>0.5</v>
      </c>
      <c r="V66" s="82"/>
      <c r="W66" s="82"/>
      <c r="X66" s="95">
        <v>0.5</v>
      </c>
      <c r="Y66" s="82"/>
      <c r="Z66" s="82"/>
      <c r="AA66" s="89">
        <v>0.25</v>
      </c>
      <c r="AB66" s="82"/>
      <c r="AC66" s="95">
        <v>0.25</v>
      </c>
    </row>
    <row r="67" spans="1:29" s="7" customFormat="1" ht="13.5" customHeight="1" x14ac:dyDescent="0.2">
      <c r="A67" s="59" t="s">
        <v>235</v>
      </c>
      <c r="B67" s="31" t="s">
        <v>26</v>
      </c>
      <c r="C67" s="52" t="s">
        <v>195</v>
      </c>
      <c r="D67" s="58" t="s">
        <v>39</v>
      </c>
      <c r="E67" s="38" t="s">
        <v>91</v>
      </c>
      <c r="F67" s="48" t="s">
        <v>75</v>
      </c>
      <c r="G67" s="40">
        <v>2</v>
      </c>
      <c r="H67" s="41">
        <v>2</v>
      </c>
      <c r="I67" s="26" t="s">
        <v>73</v>
      </c>
      <c r="J67" s="70"/>
      <c r="K67" s="98"/>
      <c r="L67" s="90">
        <f t="shared" si="0"/>
        <v>5.5</v>
      </c>
      <c r="M67" s="94"/>
      <c r="N67" s="150">
        <v>2</v>
      </c>
      <c r="O67" s="82"/>
      <c r="P67" s="82"/>
      <c r="Q67" s="84">
        <v>2</v>
      </c>
      <c r="R67" s="84">
        <v>0</v>
      </c>
      <c r="S67" s="84">
        <v>0</v>
      </c>
      <c r="T67" s="82"/>
      <c r="U67" s="95">
        <v>0.5</v>
      </c>
      <c r="V67" s="82"/>
      <c r="W67" s="82"/>
      <c r="X67" s="95">
        <v>0.5</v>
      </c>
      <c r="Y67" s="82"/>
      <c r="Z67" s="82"/>
      <c r="AA67" s="89">
        <v>0.25</v>
      </c>
      <c r="AB67" s="82"/>
      <c r="AC67" s="95">
        <v>0.25</v>
      </c>
    </row>
    <row r="68" spans="1:29" s="7" customFormat="1" ht="13.5" customHeight="1" x14ac:dyDescent="0.2">
      <c r="A68" s="59" t="s">
        <v>187</v>
      </c>
      <c r="B68" s="31" t="s">
        <v>4</v>
      </c>
      <c r="C68" s="30" t="s">
        <v>196</v>
      </c>
      <c r="D68" s="58" t="s">
        <v>39</v>
      </c>
      <c r="E68" s="38" t="s">
        <v>201</v>
      </c>
      <c r="F68" s="48" t="s">
        <v>75</v>
      </c>
      <c r="G68" s="40">
        <v>2</v>
      </c>
      <c r="H68" s="41">
        <v>2</v>
      </c>
      <c r="I68" s="26" t="s">
        <v>73</v>
      </c>
      <c r="J68" s="70"/>
      <c r="K68" s="98"/>
      <c r="L68" s="90">
        <f t="shared" si="0"/>
        <v>5.5</v>
      </c>
      <c r="M68" s="94"/>
      <c r="N68" s="150">
        <v>2</v>
      </c>
      <c r="O68" s="82"/>
      <c r="P68" s="82"/>
      <c r="Q68" s="84">
        <v>2</v>
      </c>
      <c r="R68" s="84">
        <v>0</v>
      </c>
      <c r="S68" s="84">
        <v>0</v>
      </c>
      <c r="T68" s="82"/>
      <c r="U68" s="95">
        <v>0.5</v>
      </c>
      <c r="V68" s="82"/>
      <c r="W68" s="82"/>
      <c r="X68" s="95">
        <v>0.5</v>
      </c>
      <c r="Y68" s="82"/>
      <c r="Z68" s="82"/>
      <c r="AA68" s="89">
        <v>0.25</v>
      </c>
      <c r="AB68" s="82"/>
      <c r="AC68" s="95">
        <v>0.25</v>
      </c>
    </row>
    <row r="69" spans="1:29" s="7" customFormat="1" ht="13.5" customHeight="1" x14ac:dyDescent="0.2">
      <c r="A69" s="59" t="s">
        <v>188</v>
      </c>
      <c r="B69" s="31" t="s">
        <v>13</v>
      </c>
      <c r="C69" s="52" t="s">
        <v>197</v>
      </c>
      <c r="D69" s="58" t="s">
        <v>39</v>
      </c>
      <c r="E69" s="38" t="s">
        <v>200</v>
      </c>
      <c r="F69" s="48" t="s">
        <v>75</v>
      </c>
      <c r="G69" s="40">
        <v>2</v>
      </c>
      <c r="H69" s="41">
        <v>2</v>
      </c>
      <c r="I69" s="26" t="s">
        <v>73</v>
      </c>
      <c r="J69" s="70"/>
      <c r="K69" s="98"/>
      <c r="L69" s="90">
        <f t="shared" ref="L69:L71" si="1">SUM(N69:AC69)</f>
        <v>5.5</v>
      </c>
      <c r="M69" s="94"/>
      <c r="N69" s="150">
        <v>2</v>
      </c>
      <c r="O69" s="82"/>
      <c r="P69" s="82"/>
      <c r="Q69" s="84">
        <v>2</v>
      </c>
      <c r="R69" s="84">
        <v>0</v>
      </c>
      <c r="S69" s="84">
        <v>0</v>
      </c>
      <c r="T69" s="82"/>
      <c r="U69" s="95">
        <v>0.5</v>
      </c>
      <c r="V69" s="82"/>
      <c r="W69" s="82"/>
      <c r="X69" s="95">
        <v>0.5</v>
      </c>
      <c r="Y69" s="82"/>
      <c r="Z69" s="82"/>
      <c r="AA69" s="89">
        <v>0.25</v>
      </c>
      <c r="AB69" s="82"/>
      <c r="AC69" s="95">
        <v>0.25</v>
      </c>
    </row>
    <row r="70" spans="1:29" s="7" customFormat="1" ht="13.5" customHeight="1" x14ac:dyDescent="0.2">
      <c r="A70" s="60">
        <v>730.14</v>
      </c>
      <c r="B70" s="25" t="s">
        <v>87</v>
      </c>
      <c r="C70" s="52" t="s">
        <v>198</v>
      </c>
      <c r="D70" s="58" t="s">
        <v>39</v>
      </c>
      <c r="E70" s="54" t="s">
        <v>199</v>
      </c>
      <c r="F70" s="55" t="s">
        <v>75</v>
      </c>
      <c r="G70" s="40">
        <v>9</v>
      </c>
      <c r="H70" s="41">
        <v>1</v>
      </c>
      <c r="I70" s="26" t="s">
        <v>73</v>
      </c>
      <c r="J70" s="70"/>
      <c r="K70" s="98"/>
      <c r="L70" s="90">
        <f t="shared" si="1"/>
        <v>5.5</v>
      </c>
      <c r="M70" s="94"/>
      <c r="N70" s="150">
        <v>2</v>
      </c>
      <c r="O70" s="82"/>
      <c r="P70" s="82"/>
      <c r="Q70" s="84">
        <v>2</v>
      </c>
      <c r="R70" s="84">
        <v>0</v>
      </c>
      <c r="S70" s="84">
        <v>0</v>
      </c>
      <c r="T70" s="82"/>
      <c r="U70" s="95">
        <v>0.5</v>
      </c>
      <c r="V70" s="82"/>
      <c r="W70" s="82"/>
      <c r="X70" s="95">
        <v>0.5</v>
      </c>
      <c r="Y70" s="82"/>
      <c r="Z70" s="82"/>
      <c r="AA70" s="89">
        <v>0.25</v>
      </c>
      <c r="AB70" s="82"/>
      <c r="AC70" s="95">
        <v>0.25</v>
      </c>
    </row>
    <row r="71" spans="1:29" ht="16.5" customHeight="1" x14ac:dyDescent="0.2">
      <c r="A71" s="60">
        <v>730.15</v>
      </c>
      <c r="B71" s="25" t="s">
        <v>241</v>
      </c>
      <c r="C71" s="52" t="s">
        <v>219</v>
      </c>
      <c r="D71" s="58" t="s">
        <v>39</v>
      </c>
      <c r="E71" s="54" t="s">
        <v>199</v>
      </c>
      <c r="F71" s="55"/>
      <c r="G71" s="40">
        <v>1</v>
      </c>
      <c r="H71" s="50" t="s">
        <v>75</v>
      </c>
      <c r="I71" s="26" t="s">
        <v>73</v>
      </c>
      <c r="J71" s="71"/>
      <c r="K71" s="99"/>
      <c r="L71" s="90">
        <f t="shared" si="1"/>
        <v>5.5</v>
      </c>
      <c r="M71" s="91">
        <f>SUM(L59:L71)</f>
        <v>71.5</v>
      </c>
      <c r="N71" s="150">
        <v>2</v>
      </c>
      <c r="O71" s="85"/>
      <c r="P71" s="85"/>
      <c r="Q71" s="84">
        <v>2</v>
      </c>
      <c r="R71" s="84">
        <v>0</v>
      </c>
      <c r="S71" s="86">
        <v>0</v>
      </c>
      <c r="T71" s="85"/>
      <c r="U71" s="95">
        <v>0.5</v>
      </c>
      <c r="V71" s="85"/>
      <c r="W71" s="85"/>
      <c r="X71" s="95">
        <v>0.5</v>
      </c>
      <c r="Y71" s="85"/>
      <c r="Z71" s="85"/>
      <c r="AA71" s="89">
        <v>0.25</v>
      </c>
      <c r="AB71" s="82"/>
      <c r="AC71" s="95">
        <v>0.25</v>
      </c>
    </row>
    <row r="72" spans="1:29" x14ac:dyDescent="0.2">
      <c r="A72" s="11"/>
      <c r="B72" s="12"/>
      <c r="C72" s="13"/>
      <c r="D72" s="14"/>
      <c r="E72" s="15"/>
      <c r="F72" s="16"/>
      <c r="G72" s="17"/>
      <c r="H72" s="17"/>
      <c r="I72" s="10"/>
      <c r="J72" s="61">
        <f>SUM(J4:J71)</f>
        <v>0</v>
      </c>
      <c r="K72" s="9"/>
      <c r="L72" s="87">
        <f t="shared" ref="L72:AC72" si="2">SUM(L4:L71)</f>
        <v>2303.4999999999986</v>
      </c>
      <c r="M72" s="87">
        <f t="shared" si="2"/>
        <v>2303.5000000000005</v>
      </c>
      <c r="N72" s="88">
        <f t="shared" si="2"/>
        <v>89.5</v>
      </c>
      <c r="O72" s="88">
        <f t="shared" si="2"/>
        <v>41</v>
      </c>
      <c r="P72" s="88">
        <f t="shared" si="2"/>
        <v>34</v>
      </c>
      <c r="Q72" s="88">
        <f t="shared" si="2"/>
        <v>404</v>
      </c>
      <c r="R72" s="88">
        <f t="shared" si="2"/>
        <v>27.5</v>
      </c>
      <c r="S72" s="88">
        <f t="shared" si="2"/>
        <v>255</v>
      </c>
      <c r="T72" s="88">
        <f t="shared" si="2"/>
        <v>0</v>
      </c>
      <c r="U72" s="88">
        <f t="shared" si="2"/>
        <v>34</v>
      </c>
      <c r="V72" s="88">
        <f t="shared" si="2"/>
        <v>73.499999999999972</v>
      </c>
      <c r="W72" s="88">
        <f t="shared" si="2"/>
        <v>387</v>
      </c>
      <c r="X72" s="88">
        <f t="shared" si="2"/>
        <v>34</v>
      </c>
      <c r="Y72" s="88">
        <f t="shared" si="2"/>
        <v>890</v>
      </c>
      <c r="Z72" s="88">
        <f t="shared" si="2"/>
        <v>0</v>
      </c>
      <c r="AA72" s="88">
        <f t="shared" si="2"/>
        <v>17</v>
      </c>
      <c r="AB72" s="88">
        <f t="shared" si="2"/>
        <v>0</v>
      </c>
      <c r="AC72" s="88">
        <f t="shared" si="2"/>
        <v>17</v>
      </c>
    </row>
    <row r="73" spans="1:29" x14ac:dyDescent="0.2">
      <c r="A73" s="19"/>
      <c r="B73" s="9"/>
      <c r="D73" s="20"/>
      <c r="E73" s="21"/>
      <c r="F73" s="22"/>
      <c r="G73" s="20"/>
      <c r="H73" s="20"/>
      <c r="I73" s="9"/>
      <c r="J73" s="2" t="s">
        <v>257</v>
      </c>
      <c r="K73" s="27">
        <v>0.05</v>
      </c>
      <c r="L73">
        <f>MROUND(L72*K73,1)</f>
        <v>115</v>
      </c>
      <c r="M73" s="9"/>
      <c r="N73" s="9"/>
      <c r="AC73" s="96">
        <f>SUM(N72:AC72)</f>
        <v>2303.5</v>
      </c>
    </row>
    <row r="74" spans="1:29" x14ac:dyDescent="0.2">
      <c r="I74" s="2"/>
      <c r="J74" s="2" t="s">
        <v>258</v>
      </c>
      <c r="K74" s="27">
        <v>0.05</v>
      </c>
      <c r="L74" s="102">
        <f>MROUND(L72*K74,1)</f>
        <v>115</v>
      </c>
      <c r="N74" s="143" t="s">
        <v>315</v>
      </c>
    </row>
    <row r="75" spans="1:29" x14ac:dyDescent="0.2">
      <c r="J75" s="103" t="s">
        <v>305</v>
      </c>
      <c r="K75" s="104"/>
      <c r="L75" s="105">
        <f>SUM(L72:L74)</f>
        <v>2533.4999999999986</v>
      </c>
      <c r="N75" s="145">
        <f>'MK-Beginn'!L75</f>
        <v>4815.4999999999982</v>
      </c>
      <c r="R75" s="146">
        <f>N75-L75</f>
        <v>2281.9999999999995</v>
      </c>
      <c r="S75" s="144" t="s">
        <v>319</v>
      </c>
      <c r="T75" s="144"/>
      <c r="U75" s="144"/>
    </row>
    <row r="76" spans="1:29" x14ac:dyDescent="0.2">
      <c r="J76" s="2" t="s">
        <v>307</v>
      </c>
      <c r="K76" s="97">
        <v>82.8</v>
      </c>
      <c r="R76" s="147">
        <f>R75/N75</f>
        <v>0.47388640847264052</v>
      </c>
    </row>
    <row r="77" spans="1:29" x14ac:dyDescent="0.2">
      <c r="J77" s="2" t="s">
        <v>306</v>
      </c>
      <c r="L77" s="106">
        <f>L75*K76</f>
        <v>209773.79999999987</v>
      </c>
    </row>
    <row r="78" spans="1:29" x14ac:dyDescent="0.2">
      <c r="L78" s="27">
        <v>1</v>
      </c>
      <c r="R78" s="148">
        <f>L75/2</f>
        <v>1266.7499999999993</v>
      </c>
      <c r="S78" s="144" t="s">
        <v>316</v>
      </c>
    </row>
    <row r="79" spans="1:29" ht="13.5" thickBot="1" x14ac:dyDescent="0.25">
      <c r="R79" s="152">
        <f>R78/180</f>
        <v>7.0374999999999961</v>
      </c>
      <c r="S79" s="144" t="s">
        <v>317</v>
      </c>
    </row>
    <row r="80" spans="1:29" ht="13.5" thickBot="1" x14ac:dyDescent="0.25">
      <c r="N80" s="153"/>
      <c r="O80" t="s">
        <v>318</v>
      </c>
    </row>
    <row r="82" spans="10:18" x14ac:dyDescent="0.2">
      <c r="J82" s="126"/>
      <c r="K82" s="132" t="s">
        <v>309</v>
      </c>
      <c r="L82" s="127"/>
    </row>
    <row r="83" spans="10:18" x14ac:dyDescent="0.2">
      <c r="J83" s="126"/>
      <c r="K83" s="128" t="s">
        <v>310</v>
      </c>
      <c r="L83" s="126">
        <f>SUMIF(Tabelle22[[#All],[Spalte9]],"AeBo",Tabelle22[[#All],[Spalte12]])</f>
        <v>1445.2</v>
      </c>
      <c r="M83" s="126" t="s">
        <v>314</v>
      </c>
      <c r="O83" s="148"/>
    </row>
    <row r="84" spans="10:18" x14ac:dyDescent="0.2">
      <c r="J84" s="126"/>
      <c r="K84" s="128" t="s">
        <v>311</v>
      </c>
      <c r="L84" s="136">
        <f>SUMIF(AE4:AE71,"x",Tabelle22[[#All],[Spalte28]])+SUMIF(AE4:AE71,"x",Tabelle22[[#All],[Spalte16]])</f>
        <v>7</v>
      </c>
      <c r="M84" s="126" t="s">
        <v>314</v>
      </c>
    </row>
    <row r="85" spans="10:18" x14ac:dyDescent="0.2">
      <c r="J85" s="126"/>
      <c r="K85" s="126"/>
      <c r="L85" s="127">
        <f>L83-L84</f>
        <v>1438.2</v>
      </c>
      <c r="M85" s="126" t="s">
        <v>314</v>
      </c>
    </row>
    <row r="86" spans="10:18" x14ac:dyDescent="0.2">
      <c r="J86" s="128" t="s">
        <v>257</v>
      </c>
      <c r="K86" s="129">
        <v>0.05</v>
      </c>
      <c r="L86" s="126">
        <f>MROUND(L85*K86,1)</f>
        <v>72</v>
      </c>
    </row>
    <row r="87" spans="10:18" x14ac:dyDescent="0.2">
      <c r="J87" s="128" t="s">
        <v>258</v>
      </c>
      <c r="K87" s="129">
        <v>0.05</v>
      </c>
      <c r="L87" s="130">
        <f>MROUND(L85*K87,1)</f>
        <v>72</v>
      </c>
    </row>
    <row r="88" spans="10:18" x14ac:dyDescent="0.2">
      <c r="J88" s="131" t="s">
        <v>305</v>
      </c>
      <c r="K88" s="132"/>
      <c r="L88" s="133">
        <f>SUM(L85:L87)</f>
        <v>1582.2</v>
      </c>
      <c r="N88" s="145">
        <f>'MK-Beginn'!L88</f>
        <v>2928.1999999999989</v>
      </c>
      <c r="R88" s="146">
        <f>N88-L88</f>
        <v>1345.9999999999989</v>
      </c>
    </row>
    <row r="89" spans="10:18" x14ac:dyDescent="0.2">
      <c r="J89" s="128" t="s">
        <v>307</v>
      </c>
      <c r="K89" s="134">
        <v>82.8</v>
      </c>
      <c r="L89" s="127"/>
      <c r="R89" s="147">
        <f>R88/N88</f>
        <v>0.45966805546069234</v>
      </c>
    </row>
    <row r="90" spans="10:18" x14ac:dyDescent="0.2">
      <c r="J90" s="128" t="s">
        <v>306</v>
      </c>
      <c r="K90" s="126"/>
      <c r="L90" s="135">
        <f>L88*K89</f>
        <v>131006.16</v>
      </c>
    </row>
    <row r="91" spans="10:18" x14ac:dyDescent="0.2">
      <c r="L91" s="137">
        <f>L90/L77</f>
        <v>0.62451154529307318</v>
      </c>
    </row>
  </sheetData>
  <mergeCells count="1">
    <mergeCell ref="J1:K1"/>
  </mergeCells>
  <conditionalFormatting sqref="G4:H71">
    <cfRule type="cellIs" dxfId="3" priority="1" operator="equal">
      <formula>3</formula>
    </cfRule>
  </conditionalFormatting>
  <conditionalFormatting sqref="G4:H71"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9</formula>
    </cfRule>
  </conditionalFormatting>
  <pageMargins left="0.35433070866141736" right="0.31496062992125984" top="0.62992125984251968" bottom="0.55118110236220474" header="0.31496062992125984" footer="0.27559055118110237"/>
  <pageSetup paperSize="8" scale="72" orientation="landscape" r:id="rId1"/>
  <headerFooter scaleWithDoc="0">
    <oddHeader>&amp;L&amp;"Arial,Fett"&amp;9N03, 090069, EP Rheinfelden-Frick&amp;R&amp;"Arial,Fett"&amp;9IG EP RF-BB</oddHeader>
    <oddFooter>&amp;L&amp;8Aegerter &amp;&amp; Bosshardt AG Basel
&amp;F&amp;R&amp;8Seite &amp;P von &amp;N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MK-Beginn</vt:lpstr>
      <vt:lpstr>Stand_per_300421</vt:lpstr>
      <vt:lpstr>'MK-Beginn'!Druckbereich</vt:lpstr>
      <vt:lpstr>Stand_per_300421!Druckbereich</vt:lpstr>
      <vt:lpstr>'MK-Beginn'!Drucktitel</vt:lpstr>
      <vt:lpstr>Stand_per_300421!Drucktitel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Falzone</dc:creator>
  <cp:lastModifiedBy>Falzone Lorenzo</cp:lastModifiedBy>
  <cp:lastPrinted>2020-06-24T07:55:19Z</cp:lastPrinted>
  <dcterms:created xsi:type="dcterms:W3CDTF">2018-11-07T14:26:17Z</dcterms:created>
  <dcterms:modified xsi:type="dcterms:W3CDTF">2021-05-03T09:04:11Z</dcterms:modified>
</cp:coreProperties>
</file>