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0" yWindow="0" windowWidth="28800" windowHeight="14295"/>
  </bookViews>
  <sheets>
    <sheet name="Synthese und T-U" sheetId="6" r:id="rId1"/>
    <sheet name="Triage EK-MK" sheetId="3" r:id="rId2"/>
    <sheet name="Triage EK-MK FCh" sheetId="4" r:id="rId3"/>
    <sheet name="2021_Synthese und T-U" sheetId="2" r:id="rId4"/>
    <sheet name="Tabelle1" sheetId="5" r:id="rId5"/>
  </sheets>
  <definedNames>
    <definedName name="_xlnm.Print_Area" localSheetId="3">'2021_Synthese und T-U'!$A$1:$K$118</definedName>
    <definedName name="_xlnm.Print_Area" localSheetId="0">'Synthese und T-U'!$A$1:$K$118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7" i="6" l="1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C28" i="4" l="1"/>
  <c r="B28" i="4"/>
  <c r="D26" i="4"/>
  <c r="D23" i="4"/>
  <c r="D17" i="4"/>
  <c r="D12" i="4"/>
  <c r="D28" i="4" s="1"/>
  <c r="D23" i="3" l="1"/>
  <c r="B25" i="3" l="1"/>
  <c r="C25" i="3"/>
  <c r="D17" i="3"/>
  <c r="D12" i="3"/>
  <c r="D25" i="3" l="1"/>
  <c r="F117" i="2"/>
  <c r="F116" i="2"/>
  <c r="E117" i="2"/>
  <c r="E116" i="2"/>
  <c r="F115" i="2"/>
  <c r="E115" i="2"/>
  <c r="I118" i="2" l="1"/>
  <c r="J118" i="2"/>
  <c r="K116" i="2"/>
  <c r="K117" i="2"/>
  <c r="K115" i="2"/>
  <c r="G35" i="2" l="1"/>
  <c r="G92" i="2" l="1"/>
  <c r="O107" i="2" l="1"/>
  <c r="O61" i="2"/>
  <c r="R8" i="2" l="1"/>
  <c r="Q8" i="2"/>
  <c r="S8" i="2" l="1"/>
  <c r="R107" i="2" l="1"/>
  <c r="Q107" i="2"/>
  <c r="S107" i="2" l="1"/>
  <c r="N103" i="2"/>
  <c r="N109" i="2" s="1"/>
  <c r="Q92" i="2"/>
  <c r="Q82" i="2"/>
  <c r="S82" i="2" s="1"/>
  <c r="Q77" i="2"/>
  <c r="Q35" i="2"/>
  <c r="Q16" i="2"/>
  <c r="S16" i="2" s="1"/>
  <c r="O103" i="2"/>
  <c r="O109" i="2" s="1"/>
  <c r="S35" i="2" l="1"/>
  <c r="S77" i="2"/>
  <c r="S92" i="2"/>
  <c r="P61" i="2"/>
  <c r="Q61" i="2" s="1"/>
  <c r="S61" i="2" l="1"/>
  <c r="R92" i="2"/>
  <c r="R87" i="2"/>
  <c r="R82" i="2"/>
  <c r="R77" i="2"/>
  <c r="R72" i="2"/>
  <c r="R61" i="2"/>
  <c r="R54" i="2"/>
  <c r="R49" i="2"/>
  <c r="R35" i="2"/>
  <c r="R16" i="2"/>
  <c r="R103" i="2" l="1"/>
  <c r="P103" i="2" l="1"/>
  <c r="P109" i="2" s="1"/>
  <c r="R109" i="2"/>
  <c r="H8" i="2"/>
  <c r="I8" i="2"/>
  <c r="J8" i="2"/>
  <c r="G8" i="2"/>
  <c r="H61" i="2"/>
  <c r="I61" i="2"/>
  <c r="J61" i="2"/>
  <c r="H54" i="2"/>
  <c r="I54" i="2"/>
  <c r="J54" i="2"/>
  <c r="Q103" i="2" l="1"/>
  <c r="Q109" i="2" s="1"/>
  <c r="S103" i="2"/>
  <c r="S109" i="2" s="1"/>
  <c r="H87" i="2"/>
  <c r="G87" i="2"/>
  <c r="H82" i="2"/>
  <c r="G82" i="2"/>
  <c r="H77" i="2"/>
  <c r="G77" i="2"/>
  <c r="H72" i="2"/>
  <c r="G72" i="2"/>
  <c r="G61" i="2"/>
  <c r="G54" i="2"/>
  <c r="H44" i="2"/>
  <c r="G44" i="2"/>
  <c r="H16" i="2"/>
  <c r="G16" i="2"/>
  <c r="G49" i="2" l="1"/>
  <c r="H49" i="2"/>
  <c r="I49" i="2"/>
  <c r="J49" i="2"/>
  <c r="K49" i="2" l="1"/>
  <c r="H92" i="2"/>
  <c r="I92" i="2"/>
  <c r="J92" i="2"/>
  <c r="I87" i="2"/>
  <c r="J87" i="2"/>
  <c r="I82" i="2"/>
  <c r="J82" i="2"/>
  <c r="I77" i="2"/>
  <c r="J77" i="2"/>
  <c r="I72" i="2"/>
  <c r="J72" i="2"/>
  <c r="K61" i="2"/>
  <c r="I44" i="2"/>
  <c r="J44" i="2"/>
  <c r="G103" i="2"/>
  <c r="H35" i="2"/>
  <c r="I35" i="2"/>
  <c r="J35" i="2"/>
  <c r="I16" i="2"/>
  <c r="J16" i="2"/>
  <c r="G105" i="2" l="1"/>
  <c r="G109" i="2" s="1"/>
  <c r="G113" i="2" s="1"/>
  <c r="G118" i="2" s="1"/>
  <c r="J103" i="2"/>
  <c r="H103" i="2"/>
  <c r="I103" i="2"/>
  <c r="K92" i="2"/>
  <c r="K8" i="2"/>
  <c r="K35" i="2"/>
  <c r="K72" i="2"/>
  <c r="K82" i="2"/>
  <c r="K77" i="2"/>
  <c r="K87" i="2"/>
  <c r="K54" i="2"/>
  <c r="K44" i="2"/>
  <c r="K16" i="2"/>
  <c r="H105" i="2" l="1"/>
  <c r="H109" i="2" s="1"/>
  <c r="H113" i="2" s="1"/>
  <c r="H118" i="2" s="1"/>
  <c r="J105" i="2"/>
  <c r="J109" i="2"/>
  <c r="J113" i="2" s="1"/>
  <c r="I105" i="2"/>
  <c r="I109" i="2" s="1"/>
  <c r="I113" i="2" s="1"/>
  <c r="K103" i="2"/>
  <c r="F107" i="2" l="1"/>
  <c r="F109" i="2" s="1"/>
  <c r="F113" i="2" s="1"/>
  <c r="F118" i="2" s="1"/>
  <c r="K105" i="2"/>
  <c r="E107" i="2"/>
  <c r="E109" i="2" l="1"/>
  <c r="E113" i="2" s="1"/>
  <c r="K107" i="2"/>
  <c r="K109" i="2" s="1"/>
  <c r="K113" i="2" l="1"/>
  <c r="K118" i="2" s="1"/>
  <c r="E118" i="2"/>
</calcChain>
</file>

<file path=xl/sharedStrings.xml><?xml version="1.0" encoding="utf-8"?>
<sst xmlns="http://schemas.openxmlformats.org/spreadsheetml/2006/main" count="538" uniqueCount="208">
  <si>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</si>
  <si>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</si>
  <si>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</si>
  <si>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</si>
  <si>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</si>
  <si>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</si>
  <si>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</si>
  <si>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</si>
  <si>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</si>
  <si>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</si>
  <si>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</si>
  <si>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</si>
  <si>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</si>
  <si>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</si>
  <si>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</si>
  <si>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</si>
  <si>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</si>
  <si>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</si>
  <si>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</si>
  <si>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</si>
  <si>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</si>
  <si>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</si>
  <si>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</si>
  <si>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</si>
  <si>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</si>
  <si>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</si>
  <si>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</si>
  <si>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</si>
  <si>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</si>
  <si>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</si>
  <si>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</si>
  <si>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</si>
  <si>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</si>
  <si>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</si>
  <si>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</si>
  <si>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</si>
  <si>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</si>
  <si>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</si>
  <si>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</si>
  <si>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</si>
  <si>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</si>
  <si>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</si>
  <si>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</si>
  <si>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</si>
  <si>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</si>
  <si>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</si>
  <si>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</si>
  <si>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</si>
  <si>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</si>
  <si>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</si>
  <si>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</si>
  <si>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</si>
  <si>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</si>
  <si>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</si>
  <si>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</si>
  <si>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</si>
  <si>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</si>
  <si>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</si>
  <si>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</si>
  <si>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</si>
  <si>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</si>
  <si>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</si>
  <si>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</si>
  <si>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</si>
  <si>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</si>
  <si>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</si>
  <si>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</si>
  <si>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</si>
  <si>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</si>
  <si>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</si>
  <si>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</si>
  <si>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</si>
  <si>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</si>
  <si>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</si>
  <si>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</si>
  <si>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</si>
  <si>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</si>
  <si>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</si>
  <si>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</si>
  <si>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</si>
  <si>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</si>
  <si>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</si>
  <si>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</si>
  <si>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</si>
  <si>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</si>
  <si>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</si>
  <si>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</si>
  <si>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</si>
  <si>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</si>
  <si>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</si>
  <si>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</si>
  <si>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</si>
  <si>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</si>
  <si>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</si>
  <si>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</si>
  <si>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</si>
  <si>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</si>
  <si>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</si>
  <si>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</si>
  <si>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</si>
  <si>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</si>
  <si>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</si>
  <si>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</si>
  <si>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</si>
  <si>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</si>
  <si>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</si>
  <si>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</si>
  <si>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</si>
  <si>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</si>
  <si>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</si>
  <si>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</si>
  <si>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</si>
  <si>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</si>
  <si>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</si>
  <si>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</si>
  <si>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</si>
  <si>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</si>
  <si>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</si>
  <si>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</si>
  <si>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</si>
  <si>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</si>
  <si>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</si>
  <si>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</si>
  <si>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</si>
  <si>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</si>
  <si>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</si>
  <si>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</si>
  <si>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</si>
  <si>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</si>
  <si>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</si>
  <si>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</si>
  <si>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</si>
  <si>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</si>
  <si>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</si>
  <si>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</si>
  <si>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</si>
  <si>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</si>
  <si>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</si>
  <si>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</si>
  <si>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</si>
  <si>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</si>
  <si>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</si>
  <si>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</si>
  <si>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</si>
  <si>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</si>
  <si>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</si>
  <si>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</si>
  <si>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</si>
  <si>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</si>
  <si>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</si>
  <si>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</si>
  <si>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</si>
  <si>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</si>
  <si>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</si>
  <si>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</si>
  <si>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</si>
  <si>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</si>
  <si>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</si>
  <si>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</si>
  <si>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</si>
  <si>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</si>
  <si>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</si>
  <si>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</si>
  <si>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</si>
  <si>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</si>
  <si>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</si>
  <si>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</si>
  <si>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</si>
  <si>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</si>
  <si>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</si>
  <si>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</si>
  <si>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Variante A</t>
  </si>
  <si>
    <t>Betrachtung Honorare, exkl. NK und exkl. MWST</t>
  </si>
  <si>
    <t>EK</t>
  </si>
  <si>
    <t xml:space="preserve">Vertrag inkl. </t>
  </si>
  <si>
    <t>NO1-NO3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</si>
  <si>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</si>
  <si>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</si>
  <si>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</si>
  <si>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</si>
  <si>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</si>
  <si>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</si>
  <si>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</si>
  <si>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</si>
  <si>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</si>
  <si>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</si>
  <si>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</si>
  <si>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</si>
  <si>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</si>
  <si>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Variante B</t>
  </si>
  <si>
    <t>Abgrenzung EK-MK: gesamthaft für alle Leistungen per 31.10.2020</t>
  </si>
  <si>
    <t>Nachteile: - Bedarf NO für EK</t>
  </si>
  <si>
    <t>Vorteile:   - Wechsel EK-MK zu gleichem Zeitpunkt für alle Leistungen</t>
  </si>
  <si>
    <t xml:space="preserve">               - Entlastung MK</t>
  </si>
  <si>
    <t>Vorteile:    - Insgesamt Leistungsschätzung in etwa im Rahmen des Vertragshonorars</t>
  </si>
  <si>
    <t>Nachteile: - Leistungsschätzung knapp an KD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</si>
  <si>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</si>
  <si>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</si>
  <si>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Schätzung Aufwand Option Lärm folgt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</si>
  <si>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</si>
  <si>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</si>
  <si>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</si>
  <si>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</si>
  <si>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Angaben aktualisiert nach Vorliegen der Angaben Stand 30.07.2020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</si>
  <si>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</si>
  <si>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</si>
  <si>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Option SABA</t>
  </si>
  <si>
    <t>Angaben aktualisiert nach Vorliegen der Angaben Stand 01.12.2021 x  x  x  x  x  in Arbeit x  x  x  x  x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</si>
</sst>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5" xfId="0" quotePrefix="1" applyBorder="1"/>
    <xf numFmtId="0" fontId="0" fillId="0" borderId="27" xfId="0" quotePrefix="1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43" fontId="0" fillId="0" borderId="33" xfId="1" applyFont="1" applyBorder="1"/>
    <xf numFmtId="0" fontId="0" fillId="0" borderId="34" xfId="0" applyBorder="1"/>
    <xf numFmtId="0" fontId="0" fillId="0" borderId="18" xfId="0" applyBorder="1"/>
    <xf numFmtId="43" fontId="0" fillId="0" borderId="19" xfId="1" applyFont="1" applyBorder="1"/>
    <xf numFmtId="0" fontId="0" fillId="0" borderId="32" xfId="0" applyBorder="1"/>
    <xf numFmtId="43" fontId="0" fillId="0" borderId="8" xfId="1" applyFont="1" applyBorder="1"/>
    <xf numFmtId="43" fontId="0" fillId="7" borderId="1" xfId="1" applyFont="1" applyFill="1" applyBorder="1"/>
    <xf numFmtId="43" fontId="0" fillId="0" borderId="1" xfId="1" applyFont="1" applyFill="1" applyBorder="1"/>
    <xf numFmtId="0" fontId="0" fillId="7" borderId="0" xfId="0" applyFill="1"/>
    <xf numFmtId="0" fontId="15" fillId="0" borderId="27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7" borderId="0" xfId="0" applyFont="1" applyFill="1"/>
    <xf numFmtId="0" fontId="0" fillId="0" borderId="11" xfId="0" applyBorder="1"/>
    <xf numFmtId="0" fontId="0" fillId="0" borderId="35" xfId="0" applyBorder="1"/>
    <xf numFmtId="43" fontId="13" fillId="7" borderId="1" xfId="1" applyFont="1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tabSelected="1" view="pageBreakPreview" zoomScale="115" zoomScaleNormal="84" zoomScaleSheetLayoutView="115" workbookViewId="0">
      <pane xSplit="11" ySplit="7" topLeftCell="L86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01" t="s">
        <v>121</v>
      </c>
      <c r="O2" s="202"/>
      <c r="P2" s="202"/>
      <c r="Q2" s="202"/>
      <c r="R2" s="202"/>
      <c r="S2" s="202"/>
      <c r="T2" s="203"/>
    </row>
    <row r="3" spans="1:20" ht="15.75" x14ac:dyDescent="0.25">
      <c r="B3" s="1" t="s">
        <v>73</v>
      </c>
    </row>
    <row r="4" spans="1:20" ht="15.75" x14ac:dyDescent="0.25">
      <c r="B4" s="1"/>
      <c r="E4" s="190" t="s">
        <v>204</v>
      </c>
      <c r="F4" s="191"/>
      <c r="G4" s="191"/>
      <c r="H4" s="191"/>
      <c r="I4" s="191"/>
      <c r="J4" s="191"/>
      <c r="K4" s="191"/>
      <c r="L4" s="191"/>
      <c r="M4" s="192"/>
      <c r="N4" s="190" t="s">
        <v>60</v>
      </c>
      <c r="O4" s="191"/>
      <c r="P4" s="191"/>
      <c r="Q4" s="191"/>
      <c r="R4" s="191"/>
      <c r="S4" s="191"/>
      <c r="T4" s="192"/>
    </row>
    <row r="5" spans="1:20" x14ac:dyDescent="0.2">
      <c r="H5" s="136"/>
    </row>
    <row r="6" spans="1:20" x14ac:dyDescent="0.2">
      <c r="A6" s="182" t="s">
        <v>61</v>
      </c>
      <c r="B6" s="21" t="s">
        <v>1</v>
      </c>
      <c r="C6" s="21" t="s">
        <v>2</v>
      </c>
      <c r="D6" s="11" t="s">
        <v>3</v>
      </c>
      <c r="E6" s="192" t="s">
        <v>8</v>
      </c>
      <c r="F6" s="196"/>
      <c r="G6" s="44" t="s">
        <v>4</v>
      </c>
      <c r="H6" s="19" t="s">
        <v>5</v>
      </c>
      <c r="I6" s="45" t="s">
        <v>6</v>
      </c>
      <c r="J6" s="20" t="s">
        <v>7</v>
      </c>
      <c r="K6" s="183" t="s">
        <v>51</v>
      </c>
      <c r="L6" s="11" t="s">
        <v>101</v>
      </c>
      <c r="M6" s="180" t="s">
        <v>100</v>
      </c>
      <c r="N6" s="193" t="s">
        <v>66</v>
      </c>
      <c r="O6" s="193"/>
      <c r="P6" s="194" t="s">
        <v>63</v>
      </c>
      <c r="Q6" s="194"/>
      <c r="R6" s="193" t="s">
        <v>51</v>
      </c>
      <c r="S6" s="193"/>
      <c r="T6" s="9" t="s">
        <v>67</v>
      </c>
    </row>
    <row r="7" spans="1:20" ht="12.75" customHeight="1" x14ac:dyDescent="0.2">
      <c r="A7" s="92"/>
      <c r="B7" s="22"/>
      <c r="C7" s="23"/>
      <c r="D7" s="24"/>
      <c r="E7" s="36" t="s">
        <v>4</v>
      </c>
      <c r="F7" s="19" t="s">
        <v>5</v>
      </c>
      <c r="G7" s="16"/>
      <c r="H7" s="46"/>
      <c r="I7" s="17"/>
      <c r="J7" s="47"/>
      <c r="K7" s="7"/>
      <c r="L7" s="51"/>
      <c r="M7" s="125" t="s">
        <v>56</v>
      </c>
      <c r="N7" s="94" t="s">
        <v>64</v>
      </c>
      <c r="O7" s="110" t="s">
        <v>65</v>
      </c>
      <c r="P7" s="71" t="s">
        <v>64</v>
      </c>
      <c r="Q7" s="111" t="s">
        <v>65</v>
      </c>
      <c r="R7" s="71" t="s">
        <v>64</v>
      </c>
      <c r="S7" s="181" t="s">
        <v>65</v>
      </c>
      <c r="T7" s="118" t="s">
        <v>68</v>
      </c>
    </row>
    <row r="8" spans="1:20" ht="15" x14ac:dyDescent="0.25">
      <c r="A8" s="182">
        <v>1</v>
      </c>
      <c r="B8" s="197" t="s">
        <v>74</v>
      </c>
      <c r="C8" s="197"/>
      <c r="D8" s="197"/>
      <c r="E8" s="56"/>
      <c r="F8" s="57"/>
      <c r="G8" s="126">
        <f>SUM(G9:G14)</f>
        <v>370</v>
      </c>
      <c r="H8" s="85">
        <f t="shared" ref="H8:J8" si="0">SUM(H9:H14)</f>
        <v>50</v>
      </c>
      <c r="I8" s="85">
        <f t="shared" si="0"/>
        <v>0</v>
      </c>
      <c r="J8" s="85">
        <f t="shared" si="0"/>
        <v>0</v>
      </c>
      <c r="K8" s="39">
        <f>SUM(E8:J8)</f>
        <v>420</v>
      </c>
      <c r="L8" s="51"/>
      <c r="M8" s="51" t="s">
        <v>50</v>
      </c>
      <c r="N8" s="98">
        <v>0</v>
      </c>
      <c r="O8" s="99"/>
      <c r="P8" s="115">
        <v>385</v>
      </c>
      <c r="Q8" s="114">
        <f>P8*80</f>
        <v>30800</v>
      </c>
      <c r="R8" s="114">
        <f>N8+P8</f>
        <v>385</v>
      </c>
      <c r="S8" s="114">
        <f>O8+Q8</f>
        <v>30800</v>
      </c>
      <c r="T8" s="102"/>
    </row>
    <row r="9" spans="1:20" x14ac:dyDescent="0.2">
      <c r="A9" s="92"/>
      <c r="B9" s="29" t="s">
        <v>9</v>
      </c>
      <c r="C9" s="26"/>
      <c r="D9" s="27" t="s">
        <v>10</v>
      </c>
      <c r="E9" s="64"/>
      <c r="F9" s="65"/>
      <c r="G9" s="13">
        <v>120</v>
      </c>
      <c r="H9" s="41">
        <v>50</v>
      </c>
      <c r="I9" s="15"/>
      <c r="J9" s="48"/>
      <c r="K9" s="5"/>
      <c r="L9" s="51" t="s">
        <v>90</v>
      </c>
      <c r="M9" s="138"/>
      <c r="N9" s="25"/>
      <c r="O9" s="51"/>
      <c r="P9" s="26"/>
      <c r="Q9" s="51"/>
      <c r="R9" s="26"/>
      <c r="S9" s="51"/>
      <c r="T9" s="51"/>
    </row>
    <row r="10" spans="1:20" x14ac:dyDescent="0.2">
      <c r="A10" s="92"/>
      <c r="B10" s="29" t="s">
        <v>11</v>
      </c>
      <c r="C10" s="26"/>
      <c r="D10" s="27" t="s">
        <v>12</v>
      </c>
      <c r="E10" s="64"/>
      <c r="F10" s="65"/>
      <c r="G10" s="13">
        <v>10</v>
      </c>
      <c r="H10" s="65"/>
      <c r="I10" s="64"/>
      <c r="J10" s="65"/>
      <c r="K10" s="5"/>
      <c r="L10" s="51"/>
      <c r="M10" s="51"/>
      <c r="N10" s="107"/>
      <c r="O10" s="87"/>
      <c r="P10" s="108"/>
      <c r="Q10" s="87"/>
      <c r="R10" s="87"/>
      <c r="S10" s="87"/>
      <c r="T10" s="87"/>
    </row>
    <row r="11" spans="1:20" x14ac:dyDescent="0.2">
      <c r="A11" s="92"/>
      <c r="B11" s="29" t="s">
        <v>13</v>
      </c>
      <c r="C11" s="26"/>
      <c r="D11" s="27" t="s">
        <v>14</v>
      </c>
      <c r="E11" s="64"/>
      <c r="F11" s="65"/>
      <c r="G11" s="13">
        <v>80</v>
      </c>
      <c r="H11" s="65"/>
      <c r="I11" s="64"/>
      <c r="J11" s="65"/>
      <c r="K11" s="5"/>
      <c r="L11" s="139" t="s">
        <v>199</v>
      </c>
      <c r="M11" s="25"/>
      <c r="N11" s="96"/>
      <c r="O11" s="26"/>
      <c r="P11" s="96"/>
      <c r="Q11" s="26"/>
      <c r="R11" s="96"/>
      <c r="S11" s="26"/>
      <c r="T11" s="96"/>
    </row>
    <row r="12" spans="1:20" x14ac:dyDescent="0.2">
      <c r="A12" s="92"/>
      <c r="B12" s="29" t="s">
        <v>15</v>
      </c>
      <c r="C12" s="26"/>
      <c r="D12" s="27" t="s">
        <v>16</v>
      </c>
      <c r="E12" s="64"/>
      <c r="F12" s="65"/>
      <c r="G12" s="13">
        <v>60</v>
      </c>
      <c r="H12" s="65"/>
      <c r="I12" s="64"/>
      <c r="J12" s="65"/>
      <c r="K12" s="5"/>
      <c r="L12" s="51" t="s">
        <v>200</v>
      </c>
      <c r="M12" s="25"/>
      <c r="N12" s="51"/>
      <c r="O12" s="26"/>
      <c r="P12" s="51"/>
      <c r="Q12" s="26"/>
      <c r="R12" s="51"/>
      <c r="S12" s="26"/>
      <c r="T12" s="51"/>
    </row>
    <row r="13" spans="1:20" x14ac:dyDescent="0.2">
      <c r="A13" s="92"/>
      <c r="B13" s="29" t="s">
        <v>17</v>
      </c>
      <c r="C13" s="26"/>
      <c r="D13" s="27" t="s">
        <v>18</v>
      </c>
      <c r="E13" s="64"/>
      <c r="F13" s="65"/>
      <c r="G13" s="13">
        <v>40</v>
      </c>
      <c r="H13" s="65"/>
      <c r="I13" s="64"/>
      <c r="J13" s="65"/>
      <c r="K13" s="5"/>
      <c r="L13" s="51"/>
      <c r="M13" s="25"/>
      <c r="N13" s="51"/>
      <c r="O13" s="26"/>
      <c r="P13" s="51"/>
      <c r="Q13" s="26"/>
      <c r="R13" s="51"/>
      <c r="S13" s="26"/>
      <c r="T13" s="51"/>
    </row>
    <row r="14" spans="1:20" x14ac:dyDescent="0.2">
      <c r="A14" s="92"/>
      <c r="B14" s="25"/>
      <c r="C14" s="26"/>
      <c r="D14" s="27" t="s">
        <v>59</v>
      </c>
      <c r="E14" s="64"/>
      <c r="F14" s="65"/>
      <c r="G14" s="13">
        <v>60</v>
      </c>
      <c r="H14" s="65"/>
      <c r="I14" s="15"/>
      <c r="J14" s="48"/>
      <c r="K14" s="5"/>
      <c r="L14" s="51"/>
      <c r="M14" s="138" t="s">
        <v>169</v>
      </c>
      <c r="N14" s="51"/>
      <c r="O14" s="26"/>
      <c r="P14" s="51"/>
      <c r="Q14" s="26"/>
      <c r="R14" s="51"/>
      <c r="S14" s="26"/>
      <c r="T14" s="51"/>
    </row>
    <row r="15" spans="1:20" ht="15" x14ac:dyDescent="0.25">
      <c r="A15" s="92"/>
      <c r="B15" s="198" t="s">
        <v>75</v>
      </c>
      <c r="C15" s="199"/>
      <c r="D15" s="200"/>
      <c r="E15" s="64"/>
      <c r="F15" s="65"/>
      <c r="G15" s="13"/>
      <c r="H15" s="41"/>
      <c r="I15" s="15"/>
      <c r="J15" s="48"/>
      <c r="K15" s="5"/>
      <c r="L15" s="51"/>
      <c r="M15" s="25"/>
      <c r="N15" s="51"/>
      <c r="O15" s="26"/>
      <c r="P15" s="51"/>
      <c r="Q15" s="26"/>
      <c r="R15" s="51"/>
      <c r="S15" s="26"/>
      <c r="T15" s="51"/>
    </row>
    <row r="16" spans="1:20" x14ac:dyDescent="0.2">
      <c r="A16" s="182">
        <v>2.1</v>
      </c>
      <c r="B16" s="180"/>
      <c r="C16" s="189" t="s">
        <v>30</v>
      </c>
      <c r="D16" s="189"/>
      <c r="E16" s="56"/>
      <c r="F16" s="57"/>
      <c r="G16" s="127">
        <f>SUM(G17:G34)</f>
        <v>520</v>
      </c>
      <c r="H16" s="19">
        <f>SUM(H17:H34)</f>
        <v>440</v>
      </c>
      <c r="I16" s="45">
        <f>SUM(I18:I34)</f>
        <v>0</v>
      </c>
      <c r="J16" s="20">
        <f>SUM(J18:J34)</f>
        <v>20</v>
      </c>
      <c r="K16" s="39">
        <f>SUM(E16:J16)</f>
        <v>980</v>
      </c>
      <c r="L16" s="51"/>
      <c r="M16" s="25" t="s">
        <v>50</v>
      </c>
      <c r="N16" s="99">
        <v>0</v>
      </c>
      <c r="O16" s="100"/>
      <c r="P16" s="99">
        <v>302</v>
      </c>
      <c r="Q16" s="115">
        <f>P16*80</f>
        <v>24160</v>
      </c>
      <c r="R16" s="100">
        <f>N16+P16</f>
        <v>302</v>
      </c>
      <c r="S16" s="114">
        <f>O16+Q16</f>
        <v>24160</v>
      </c>
      <c r="T16" s="99"/>
    </row>
    <row r="17" spans="1:20" x14ac:dyDescent="0.2">
      <c r="A17" s="92"/>
      <c r="B17" s="74"/>
      <c r="C17" s="75"/>
      <c r="D17" s="81" t="s">
        <v>57</v>
      </c>
      <c r="E17" s="60"/>
      <c r="F17" s="61"/>
      <c r="G17" s="13"/>
      <c r="H17" s="41"/>
      <c r="I17" s="76"/>
      <c r="J17" s="77"/>
      <c r="K17" s="78"/>
      <c r="L17" s="51"/>
      <c r="M17" s="134"/>
      <c r="N17" s="51"/>
      <c r="O17" s="26"/>
      <c r="P17" s="102"/>
      <c r="Q17" s="26"/>
      <c r="R17" s="51"/>
      <c r="S17" s="67"/>
      <c r="T17" s="51"/>
    </row>
    <row r="18" spans="1:20" x14ac:dyDescent="0.2">
      <c r="A18" s="92"/>
      <c r="B18" s="25"/>
      <c r="C18" s="30">
        <v>10.1</v>
      </c>
      <c r="D18" s="27" t="s">
        <v>77</v>
      </c>
      <c r="E18" s="64"/>
      <c r="F18" s="65"/>
      <c r="G18" s="13">
        <v>0</v>
      </c>
      <c r="H18" s="41">
        <v>0</v>
      </c>
      <c r="I18" s="64"/>
      <c r="J18" s="65"/>
      <c r="K18" s="5"/>
      <c r="L18" s="51" t="s">
        <v>86</v>
      </c>
      <c r="M18" s="25"/>
      <c r="N18" s="51"/>
      <c r="O18" s="26"/>
      <c r="P18" s="51"/>
      <c r="Q18" s="26"/>
      <c r="R18" s="51"/>
      <c r="S18" s="67"/>
      <c r="T18" s="51"/>
    </row>
    <row r="19" spans="1:20" x14ac:dyDescent="0.2">
      <c r="A19" s="92"/>
      <c r="B19" s="25"/>
      <c r="C19" s="30">
        <v>10.199999999999999</v>
      </c>
      <c r="D19" s="27" t="s">
        <v>78</v>
      </c>
      <c r="E19" s="64"/>
      <c r="F19" s="65"/>
      <c r="G19" s="13">
        <v>0</v>
      </c>
      <c r="H19" s="41">
        <v>0</v>
      </c>
      <c r="I19" s="64"/>
      <c r="J19" s="65"/>
      <c r="K19" s="5"/>
      <c r="L19" s="51" t="s">
        <v>87</v>
      </c>
      <c r="M19" s="25"/>
      <c r="N19" s="51"/>
      <c r="O19" s="26"/>
      <c r="P19" s="51"/>
      <c r="Q19" s="26"/>
      <c r="R19" s="51"/>
      <c r="S19" s="67"/>
      <c r="T19" s="51"/>
    </row>
    <row r="20" spans="1:20" x14ac:dyDescent="0.2">
      <c r="A20" s="92"/>
      <c r="B20" s="25"/>
      <c r="C20" s="30">
        <v>10.3</v>
      </c>
      <c r="D20" s="27" t="s">
        <v>19</v>
      </c>
      <c r="E20" s="64"/>
      <c r="F20" s="65"/>
      <c r="G20" s="13">
        <v>120</v>
      </c>
      <c r="H20" s="41">
        <v>80</v>
      </c>
      <c r="I20" s="64"/>
      <c r="J20" s="48">
        <v>20</v>
      </c>
      <c r="K20" s="5"/>
      <c r="L20" s="51"/>
      <c r="M20" s="25" t="s">
        <v>54</v>
      </c>
      <c r="N20" s="51"/>
      <c r="O20" s="26"/>
      <c r="P20" s="51"/>
      <c r="Q20" s="26"/>
      <c r="R20" s="51"/>
      <c r="S20" s="67"/>
      <c r="T20" s="51"/>
    </row>
    <row r="21" spans="1:20" x14ac:dyDescent="0.2">
      <c r="A21" s="92"/>
      <c r="B21" s="25"/>
      <c r="C21" s="30">
        <v>10.4</v>
      </c>
      <c r="D21" s="27" t="s">
        <v>20</v>
      </c>
      <c r="E21" s="64"/>
      <c r="F21" s="65"/>
      <c r="G21" s="13">
        <v>0</v>
      </c>
      <c r="H21" s="41">
        <v>0</v>
      </c>
      <c r="I21" s="64"/>
      <c r="J21" s="65"/>
      <c r="K21" s="5"/>
      <c r="L21" s="51" t="s">
        <v>129</v>
      </c>
      <c r="M21" s="25" t="s">
        <v>49</v>
      </c>
      <c r="N21" s="51"/>
      <c r="O21" s="26"/>
      <c r="P21" s="51"/>
      <c r="Q21" s="26"/>
      <c r="R21" s="51"/>
      <c r="S21" s="67"/>
      <c r="T21" s="51"/>
    </row>
    <row r="22" spans="1:20" x14ac:dyDescent="0.2">
      <c r="A22" s="92"/>
      <c r="B22" s="25"/>
      <c r="C22" s="30">
        <v>10.5</v>
      </c>
      <c r="D22" s="27" t="s">
        <v>21</v>
      </c>
      <c r="E22" s="64"/>
      <c r="F22" s="65"/>
      <c r="G22" s="13">
        <v>80</v>
      </c>
      <c r="H22" s="41">
        <v>30</v>
      </c>
      <c r="I22" s="64"/>
      <c r="J22" s="65"/>
      <c r="K22" s="5"/>
      <c r="L22" s="133"/>
      <c r="M22" s="25" t="s">
        <v>58</v>
      </c>
      <c r="N22" s="51"/>
      <c r="O22" s="26"/>
      <c r="P22" s="51"/>
      <c r="Q22" s="26"/>
      <c r="R22" s="51"/>
      <c r="S22" s="67"/>
      <c r="T22" s="51"/>
    </row>
    <row r="23" spans="1:20" x14ac:dyDescent="0.2">
      <c r="A23" s="92"/>
      <c r="B23" s="25"/>
      <c r="C23" s="30">
        <v>10.6</v>
      </c>
      <c r="D23" s="27" t="s">
        <v>22</v>
      </c>
      <c r="E23" s="64"/>
      <c r="F23" s="65"/>
      <c r="G23" s="13">
        <v>120</v>
      </c>
      <c r="H23" s="41">
        <v>180</v>
      </c>
      <c r="I23" s="64"/>
      <c r="J23" s="65"/>
      <c r="K23" s="5"/>
      <c r="L23" s="51"/>
      <c r="M23" s="25" t="s">
        <v>49</v>
      </c>
      <c r="N23" s="51"/>
      <c r="O23" s="26"/>
      <c r="P23" s="51"/>
      <c r="Q23" s="26"/>
      <c r="R23" s="51"/>
      <c r="S23" s="67"/>
      <c r="T23" s="51"/>
    </row>
    <row r="24" spans="1:20" x14ac:dyDescent="0.2">
      <c r="A24" s="92"/>
      <c r="B24" s="25"/>
      <c r="C24" s="30">
        <v>10.7</v>
      </c>
      <c r="D24" s="27" t="s">
        <v>23</v>
      </c>
      <c r="E24" s="64"/>
      <c r="F24" s="65"/>
      <c r="G24" s="65"/>
      <c r="H24" s="65"/>
      <c r="I24" s="64"/>
      <c r="J24" s="65"/>
      <c r="K24" s="5"/>
      <c r="L24" s="51"/>
      <c r="M24" s="25" t="s">
        <v>50</v>
      </c>
      <c r="N24" s="51"/>
      <c r="O24" s="26"/>
      <c r="P24" s="51"/>
      <c r="Q24" s="26"/>
      <c r="R24" s="51"/>
      <c r="S24" s="67"/>
      <c r="T24" s="51"/>
    </row>
    <row r="25" spans="1:20" x14ac:dyDescent="0.2">
      <c r="A25" s="92"/>
      <c r="B25" s="25"/>
      <c r="C25" s="30"/>
      <c r="D25" s="27" t="s">
        <v>79</v>
      </c>
      <c r="E25" s="64"/>
      <c r="F25" s="65"/>
      <c r="G25" s="128">
        <v>0</v>
      </c>
      <c r="H25" s="41">
        <v>0</v>
      </c>
      <c r="I25" s="64"/>
      <c r="J25" s="65"/>
      <c r="K25" s="5"/>
      <c r="L25" s="51" t="s">
        <v>87</v>
      </c>
      <c r="M25" s="25"/>
      <c r="N25" s="51"/>
      <c r="O25" s="26"/>
      <c r="P25" s="51"/>
      <c r="Q25" s="26"/>
      <c r="R25" s="51"/>
      <c r="S25" s="67"/>
      <c r="T25" s="51"/>
    </row>
    <row r="26" spans="1:20" x14ac:dyDescent="0.2">
      <c r="A26" s="92"/>
      <c r="B26" s="25"/>
      <c r="C26" s="30"/>
      <c r="D26" s="27" t="s">
        <v>80</v>
      </c>
      <c r="E26" s="64"/>
      <c r="F26" s="65"/>
      <c r="G26" s="13"/>
      <c r="H26" s="64"/>
      <c r="I26" s="64"/>
      <c r="J26" s="65"/>
      <c r="K26" s="5"/>
      <c r="L26" s="51" t="s">
        <v>88</v>
      </c>
      <c r="M26" s="25"/>
      <c r="N26" s="51"/>
      <c r="O26" s="26"/>
      <c r="P26" s="51"/>
      <c r="Q26" s="26"/>
      <c r="R26" s="51"/>
      <c r="S26" s="67"/>
      <c r="T26" s="51"/>
    </row>
    <row r="27" spans="1:20" x14ac:dyDescent="0.2">
      <c r="A27" s="92"/>
      <c r="B27" s="25"/>
      <c r="C27" s="30"/>
      <c r="D27" s="27" t="s">
        <v>81</v>
      </c>
      <c r="E27" s="64"/>
      <c r="F27" s="65"/>
      <c r="G27" s="13">
        <v>0</v>
      </c>
      <c r="H27" s="41">
        <v>0</v>
      </c>
      <c r="I27" s="64"/>
      <c r="J27" s="65"/>
      <c r="K27" s="5"/>
      <c r="L27" s="51" t="s">
        <v>134</v>
      </c>
      <c r="M27" s="25"/>
      <c r="N27" s="51"/>
      <c r="O27" s="26"/>
      <c r="P27" s="51"/>
      <c r="Q27" s="26"/>
      <c r="R27" s="51"/>
      <c r="S27" s="67"/>
      <c r="T27" s="51"/>
    </row>
    <row r="28" spans="1:20" x14ac:dyDescent="0.2">
      <c r="A28" s="92"/>
      <c r="B28" s="25"/>
      <c r="C28" s="30"/>
      <c r="D28" s="27" t="s">
        <v>82</v>
      </c>
      <c r="E28" s="64"/>
      <c r="F28" s="65"/>
      <c r="G28" s="13">
        <v>0</v>
      </c>
      <c r="H28" s="41">
        <v>0</v>
      </c>
      <c r="I28" s="64"/>
      <c r="J28" s="65"/>
      <c r="K28" s="5"/>
      <c r="L28" s="51" t="s">
        <v>89</v>
      </c>
      <c r="M28" s="25"/>
      <c r="N28" s="51"/>
      <c r="O28" s="26"/>
      <c r="P28" s="51"/>
      <c r="Q28" s="26"/>
      <c r="R28" s="51"/>
      <c r="S28" s="67"/>
      <c r="T28" s="51"/>
    </row>
    <row r="29" spans="1:20" x14ac:dyDescent="0.2">
      <c r="A29" s="92"/>
      <c r="B29" s="25"/>
      <c r="C29" s="30"/>
      <c r="D29" s="27" t="s">
        <v>83</v>
      </c>
      <c r="E29" s="64"/>
      <c r="F29" s="65"/>
      <c r="G29" s="13">
        <v>40</v>
      </c>
      <c r="H29" s="64"/>
      <c r="I29" s="64"/>
      <c r="J29" s="65"/>
      <c r="K29" s="5"/>
      <c r="L29" s="51" t="s">
        <v>131</v>
      </c>
      <c r="M29" s="137" t="s">
        <v>132</v>
      </c>
      <c r="N29" s="51"/>
      <c r="O29" s="26"/>
      <c r="P29" s="51"/>
      <c r="Q29" s="26"/>
      <c r="R29" s="51"/>
      <c r="S29" s="67"/>
      <c r="T29" s="51"/>
    </row>
    <row r="30" spans="1:20" x14ac:dyDescent="0.2">
      <c r="A30" s="92"/>
      <c r="B30" s="25"/>
      <c r="C30" s="30"/>
      <c r="D30" s="27" t="s">
        <v>84</v>
      </c>
      <c r="E30" s="64"/>
      <c r="F30" s="65"/>
      <c r="G30" s="65"/>
      <c r="H30" s="41">
        <v>100</v>
      </c>
      <c r="I30" s="64"/>
      <c r="J30" s="65"/>
      <c r="K30" s="5"/>
      <c r="L30" s="51"/>
      <c r="M30" s="25" t="s">
        <v>5</v>
      </c>
      <c r="N30" s="51"/>
      <c r="O30" s="26"/>
      <c r="P30" s="51"/>
      <c r="Q30" s="26"/>
      <c r="R30" s="51"/>
      <c r="S30" s="67"/>
      <c r="T30" s="51"/>
    </row>
    <row r="31" spans="1:20" x14ac:dyDescent="0.2">
      <c r="A31" s="92"/>
      <c r="B31" s="25"/>
      <c r="C31" s="30"/>
      <c r="D31" s="27" t="s">
        <v>85</v>
      </c>
      <c r="E31" s="64"/>
      <c r="F31" s="65"/>
      <c r="G31" s="13">
        <v>120</v>
      </c>
      <c r="H31" s="41">
        <v>50</v>
      </c>
      <c r="I31" s="64"/>
      <c r="J31" s="65"/>
      <c r="K31" s="5"/>
      <c r="L31" s="51" t="s">
        <v>91</v>
      </c>
      <c r="M31" s="25" t="s">
        <v>50</v>
      </c>
      <c r="N31" s="51"/>
      <c r="O31" s="26"/>
      <c r="P31" s="51"/>
      <c r="Q31" s="26"/>
      <c r="R31" s="51"/>
      <c r="S31" s="67"/>
      <c r="T31" s="51"/>
    </row>
    <row r="32" spans="1:20" x14ac:dyDescent="0.2">
      <c r="A32" s="92"/>
      <c r="B32" s="25"/>
      <c r="C32" s="30">
        <v>10.8</v>
      </c>
      <c r="D32" s="27" t="s">
        <v>24</v>
      </c>
      <c r="E32" s="64"/>
      <c r="F32" s="65"/>
      <c r="G32" s="13">
        <v>20</v>
      </c>
      <c r="H32" s="64"/>
      <c r="I32" s="64"/>
      <c r="J32" s="65"/>
      <c r="K32" s="5"/>
      <c r="L32" s="51"/>
      <c r="M32" s="25" t="s">
        <v>50</v>
      </c>
      <c r="N32" s="51"/>
      <c r="O32" s="26"/>
      <c r="P32" s="51"/>
      <c r="Q32" s="26"/>
      <c r="R32" s="51"/>
      <c r="S32" s="67"/>
      <c r="T32" s="51"/>
    </row>
    <row r="33" spans="1:20" x14ac:dyDescent="0.2">
      <c r="A33" s="92"/>
      <c r="B33" s="25"/>
      <c r="C33" s="30">
        <v>10.9</v>
      </c>
      <c r="D33" s="27" t="s">
        <v>25</v>
      </c>
      <c r="E33" s="64"/>
      <c r="F33" s="65"/>
      <c r="G33" s="13">
        <v>0</v>
      </c>
      <c r="H33" s="41">
        <v>0</v>
      </c>
      <c r="I33" s="64"/>
      <c r="J33" s="65"/>
      <c r="K33" s="5"/>
      <c r="L33" s="51" t="s">
        <v>119</v>
      </c>
      <c r="M33" s="25"/>
      <c r="N33" s="51"/>
      <c r="O33" s="26"/>
      <c r="P33" s="51"/>
      <c r="Q33" s="26"/>
      <c r="R33" s="51"/>
      <c r="S33" s="67"/>
      <c r="T33" s="51"/>
    </row>
    <row r="34" spans="1:20" x14ac:dyDescent="0.2">
      <c r="A34" s="92"/>
      <c r="B34" s="25"/>
      <c r="C34" s="30">
        <v>10.1</v>
      </c>
      <c r="D34" s="27" t="s">
        <v>120</v>
      </c>
      <c r="E34" s="64"/>
      <c r="F34" s="65"/>
      <c r="G34" s="13">
        <v>20</v>
      </c>
      <c r="H34" s="64"/>
      <c r="I34" s="64"/>
      <c r="J34" s="65"/>
      <c r="K34" s="5"/>
      <c r="L34" s="51" t="s">
        <v>130</v>
      </c>
      <c r="M34" s="137" t="s">
        <v>133</v>
      </c>
      <c r="N34" s="51"/>
      <c r="O34" s="26"/>
      <c r="P34" s="51"/>
      <c r="Q34" s="26"/>
      <c r="R34" s="51"/>
      <c r="S34" s="67"/>
      <c r="T34" s="51"/>
    </row>
    <row r="35" spans="1:20" x14ac:dyDescent="0.2">
      <c r="A35" s="182">
        <v>2.2000000000000002</v>
      </c>
      <c r="B35" s="9"/>
      <c r="C35" s="189" t="s">
        <v>31</v>
      </c>
      <c r="D35" s="189"/>
      <c r="E35" s="56"/>
      <c r="F35" s="57"/>
      <c r="G35" s="146">
        <f>SUM(G36:G43)</f>
        <v>260</v>
      </c>
      <c r="H35" s="19">
        <f t="shared" ref="H35:J35" si="1">SUM(H42:H43)</f>
        <v>0</v>
      </c>
      <c r="I35" s="45">
        <f t="shared" si="1"/>
        <v>0</v>
      </c>
      <c r="J35" s="20">
        <f t="shared" si="1"/>
        <v>0</v>
      </c>
      <c r="K35" s="39">
        <f>SUM(E35:J35)</f>
        <v>260</v>
      </c>
      <c r="L35" s="51"/>
      <c r="M35" s="138" t="s">
        <v>48</v>
      </c>
      <c r="N35" s="105">
        <v>0</v>
      </c>
      <c r="O35" s="99"/>
      <c r="P35" s="106">
        <v>60</v>
      </c>
      <c r="Q35" s="115">
        <f>P35*80</f>
        <v>4800</v>
      </c>
      <c r="R35" s="99">
        <f>N35+P35</f>
        <v>60</v>
      </c>
      <c r="S35" s="114">
        <f>O35+Q35</f>
        <v>4800</v>
      </c>
      <c r="T35" s="104"/>
    </row>
    <row r="36" spans="1:20" x14ac:dyDescent="0.2">
      <c r="A36" s="92"/>
      <c r="B36" s="25"/>
      <c r="C36" s="30">
        <v>11.1</v>
      </c>
      <c r="D36" s="27" t="s">
        <v>26</v>
      </c>
      <c r="E36" s="64"/>
      <c r="F36" s="65"/>
      <c r="G36" s="13">
        <v>60</v>
      </c>
      <c r="H36" s="65"/>
      <c r="I36" s="64"/>
      <c r="J36" s="65"/>
      <c r="K36" s="5"/>
      <c r="L36" s="51" t="s">
        <v>135</v>
      </c>
      <c r="M36" s="138" t="s">
        <v>99</v>
      </c>
      <c r="N36" s="101"/>
      <c r="O36" s="102"/>
      <c r="P36" s="103"/>
      <c r="Q36" s="129"/>
      <c r="R36" s="103"/>
      <c r="S36" s="130"/>
      <c r="T36" s="102"/>
    </row>
    <row r="37" spans="1:20" x14ac:dyDescent="0.2">
      <c r="A37" s="92"/>
      <c r="B37" s="25"/>
      <c r="C37" s="30">
        <v>11.2</v>
      </c>
      <c r="D37" s="27" t="s">
        <v>92</v>
      </c>
      <c r="E37" s="64"/>
      <c r="F37" s="65"/>
      <c r="G37" s="13">
        <v>0</v>
      </c>
      <c r="H37" s="65"/>
      <c r="I37" s="64"/>
      <c r="J37" s="65"/>
      <c r="K37" s="5"/>
      <c r="L37" s="51"/>
      <c r="M37" s="138" t="s">
        <v>99</v>
      </c>
      <c r="N37" s="101"/>
      <c r="O37" s="102"/>
      <c r="P37" s="103"/>
      <c r="Q37" s="129"/>
      <c r="R37" s="103"/>
      <c r="S37" s="130"/>
      <c r="T37" s="102"/>
    </row>
    <row r="38" spans="1:20" x14ac:dyDescent="0.2">
      <c r="A38" s="92"/>
      <c r="B38" s="25"/>
      <c r="C38" s="30">
        <v>11.3</v>
      </c>
      <c r="D38" s="27" t="s">
        <v>93</v>
      </c>
      <c r="E38" s="60"/>
      <c r="F38" s="61"/>
      <c r="G38" s="13">
        <v>0</v>
      </c>
      <c r="H38" s="61"/>
      <c r="I38" s="64"/>
      <c r="J38" s="65"/>
      <c r="K38" s="78"/>
      <c r="L38" s="51"/>
      <c r="M38" s="138" t="s">
        <v>99</v>
      </c>
      <c r="N38" s="101"/>
      <c r="O38" s="102"/>
      <c r="P38" s="103"/>
      <c r="Q38" s="129"/>
      <c r="R38" s="103"/>
      <c r="S38" s="130"/>
      <c r="T38" s="102"/>
    </row>
    <row r="39" spans="1:20" x14ac:dyDescent="0.2">
      <c r="A39" s="92"/>
      <c r="B39" s="25"/>
      <c r="C39" s="30">
        <v>11.4</v>
      </c>
      <c r="D39" s="27" t="s">
        <v>94</v>
      </c>
      <c r="E39" s="60"/>
      <c r="F39" s="61"/>
      <c r="G39" s="13">
        <v>200</v>
      </c>
      <c r="H39" s="61"/>
      <c r="I39" s="64"/>
      <c r="J39" s="65"/>
      <c r="K39" s="78"/>
      <c r="L39" s="140"/>
      <c r="M39" s="139" t="s">
        <v>4</v>
      </c>
      <c r="N39" s="101"/>
      <c r="O39" s="102"/>
      <c r="P39" s="103"/>
      <c r="Q39" s="129"/>
      <c r="R39" s="103"/>
      <c r="S39" s="130"/>
      <c r="T39" s="102"/>
    </row>
    <row r="40" spans="1:20" x14ac:dyDescent="0.2">
      <c r="A40" s="92"/>
      <c r="B40" s="25"/>
      <c r="C40" s="30">
        <v>11.5</v>
      </c>
      <c r="D40" s="27" t="s">
        <v>95</v>
      </c>
      <c r="E40" s="60"/>
      <c r="F40" s="61"/>
      <c r="G40" s="13">
        <v>0</v>
      </c>
      <c r="H40" s="61"/>
      <c r="I40" s="64"/>
      <c r="J40" s="65"/>
      <c r="K40" s="78"/>
      <c r="L40" s="51"/>
      <c r="M40" s="138" t="s">
        <v>99</v>
      </c>
      <c r="N40" s="101"/>
      <c r="O40" s="102"/>
      <c r="P40" s="103"/>
      <c r="Q40" s="129"/>
      <c r="R40" s="103"/>
      <c r="S40" s="130"/>
      <c r="T40" s="102"/>
    </row>
    <row r="41" spans="1:20" x14ac:dyDescent="0.2">
      <c r="A41" s="92"/>
      <c r="B41" s="25"/>
      <c r="C41" s="30">
        <v>11.6</v>
      </c>
      <c r="D41" s="27" t="s">
        <v>96</v>
      </c>
      <c r="E41" s="60"/>
      <c r="F41" s="61"/>
      <c r="G41" s="13">
        <v>0</v>
      </c>
      <c r="H41" s="61"/>
      <c r="I41" s="64"/>
      <c r="J41" s="65"/>
      <c r="K41" s="78"/>
      <c r="L41" s="51"/>
      <c r="M41" s="138" t="s">
        <v>99</v>
      </c>
      <c r="N41" s="101"/>
      <c r="O41" s="102"/>
      <c r="P41" s="103"/>
      <c r="Q41" s="129"/>
      <c r="R41" s="103"/>
      <c r="S41" s="130"/>
      <c r="T41" s="102"/>
    </row>
    <row r="42" spans="1:20" x14ac:dyDescent="0.2">
      <c r="A42" s="92"/>
      <c r="B42" s="25"/>
      <c r="C42" s="30">
        <v>11.7</v>
      </c>
      <c r="D42" s="27" t="s">
        <v>97</v>
      </c>
      <c r="E42" s="64"/>
      <c r="F42" s="65"/>
      <c r="G42" s="13">
        <v>0</v>
      </c>
      <c r="H42" s="65"/>
      <c r="I42" s="64"/>
      <c r="J42" s="65"/>
      <c r="K42" s="5"/>
      <c r="L42" s="51"/>
      <c r="M42" s="138" t="s">
        <v>99</v>
      </c>
      <c r="N42" s="25"/>
      <c r="O42" s="51"/>
      <c r="P42" s="26"/>
      <c r="Q42" s="51"/>
      <c r="R42" s="26"/>
      <c r="S42" s="51"/>
      <c r="T42" s="51"/>
    </row>
    <row r="43" spans="1:20" x14ac:dyDescent="0.2">
      <c r="A43" s="92"/>
      <c r="B43" s="25"/>
      <c r="C43" s="30">
        <v>11.8</v>
      </c>
      <c r="D43" s="27" t="s">
        <v>98</v>
      </c>
      <c r="E43" s="64"/>
      <c r="F43" s="65"/>
      <c r="G43" s="13">
        <v>0</v>
      </c>
      <c r="H43" s="65"/>
      <c r="I43" s="64"/>
      <c r="J43" s="65"/>
      <c r="K43" s="5"/>
      <c r="L43" s="51"/>
      <c r="M43" s="138" t="s">
        <v>99</v>
      </c>
      <c r="N43" s="25"/>
      <c r="O43" s="51"/>
      <c r="P43" s="26"/>
      <c r="Q43" s="51"/>
      <c r="R43" s="26"/>
      <c r="S43" s="51"/>
      <c r="T43" s="51"/>
    </row>
    <row r="44" spans="1:20" x14ac:dyDescent="0.2">
      <c r="A44" s="182">
        <v>2.2999999999999998</v>
      </c>
      <c r="B44" s="9"/>
      <c r="C44" s="189" t="s">
        <v>27</v>
      </c>
      <c r="D44" s="189"/>
      <c r="E44" s="56"/>
      <c r="F44" s="57"/>
      <c r="G44" s="36">
        <f>SUM(G45:G48)</f>
        <v>0</v>
      </c>
      <c r="H44" s="19">
        <f>SUM(H45:H48)</f>
        <v>650</v>
      </c>
      <c r="I44" s="45">
        <f>SUM(I46:I48)</f>
        <v>0</v>
      </c>
      <c r="J44" s="20">
        <f>SUM(J46:J48)</f>
        <v>0</v>
      </c>
      <c r="K44" s="183">
        <f>SUM(E44:J44)</f>
        <v>650</v>
      </c>
      <c r="L44" s="51"/>
      <c r="M44" s="51" t="s">
        <v>52</v>
      </c>
      <c r="N44" s="101"/>
      <c r="O44" s="102"/>
      <c r="P44" s="103"/>
      <c r="Q44" s="102"/>
      <c r="R44" s="103"/>
      <c r="S44" s="102"/>
      <c r="T44" s="102"/>
    </row>
    <row r="45" spans="1:20" x14ac:dyDescent="0.2">
      <c r="A45" s="92"/>
      <c r="B45" s="25"/>
      <c r="C45" s="75"/>
      <c r="D45" s="81" t="s">
        <v>57</v>
      </c>
      <c r="E45" s="60"/>
      <c r="F45" s="61"/>
      <c r="G45" s="62"/>
      <c r="H45" s="79">
        <v>200</v>
      </c>
      <c r="I45" s="76"/>
      <c r="J45" s="77"/>
      <c r="K45" s="59"/>
      <c r="L45" s="51" t="s">
        <v>136</v>
      </c>
      <c r="M45" s="138" t="s">
        <v>138</v>
      </c>
      <c r="N45" s="25"/>
      <c r="O45" s="51"/>
      <c r="P45" s="26"/>
      <c r="Q45" s="51"/>
      <c r="R45" s="26"/>
      <c r="S45" s="51"/>
      <c r="T45" s="51"/>
    </row>
    <row r="46" spans="1:20" x14ac:dyDescent="0.2">
      <c r="A46" s="92"/>
      <c r="B46" s="25"/>
      <c r="C46" s="30">
        <v>12.1</v>
      </c>
      <c r="D46" s="27" t="s">
        <v>27</v>
      </c>
      <c r="E46" s="62"/>
      <c r="F46" s="63"/>
      <c r="G46" s="62"/>
      <c r="H46" s="40">
        <v>250</v>
      </c>
      <c r="I46" s="14"/>
      <c r="J46" s="49"/>
      <c r="K46" s="6"/>
      <c r="L46" s="51"/>
      <c r="M46" s="139" t="s">
        <v>139</v>
      </c>
      <c r="N46" s="25"/>
      <c r="O46" s="51"/>
      <c r="P46" s="26"/>
      <c r="Q46" s="51"/>
      <c r="R46" s="26"/>
      <c r="S46" s="51"/>
      <c r="T46" s="51"/>
    </row>
    <row r="47" spans="1:20" x14ac:dyDescent="0.2">
      <c r="A47" s="92"/>
      <c r="B47" s="25"/>
      <c r="C47" s="30">
        <v>12.2</v>
      </c>
      <c r="D47" s="27" t="s">
        <v>28</v>
      </c>
      <c r="E47" s="62"/>
      <c r="F47" s="63"/>
      <c r="G47" s="62"/>
      <c r="H47" s="40">
        <v>200</v>
      </c>
      <c r="I47" s="14"/>
      <c r="J47" s="49"/>
      <c r="K47" s="6"/>
      <c r="L47" s="51"/>
      <c r="M47" s="51"/>
      <c r="N47" s="25"/>
      <c r="O47" s="51"/>
      <c r="P47" s="26"/>
      <c r="Q47" s="51"/>
      <c r="R47" s="26"/>
      <c r="S47" s="51"/>
      <c r="T47" s="51"/>
    </row>
    <row r="48" spans="1:20" x14ac:dyDescent="0.2">
      <c r="A48" s="92"/>
      <c r="B48" s="25"/>
      <c r="C48" s="30">
        <v>12.3</v>
      </c>
      <c r="D48" s="27" t="s">
        <v>29</v>
      </c>
      <c r="E48" s="62"/>
      <c r="F48" s="63"/>
      <c r="G48" s="62"/>
      <c r="H48" s="63"/>
      <c r="I48" s="62"/>
      <c r="J48" s="63"/>
      <c r="K48" s="6"/>
      <c r="L48" s="51"/>
      <c r="M48" s="138" t="s">
        <v>140</v>
      </c>
      <c r="N48" s="25"/>
      <c r="O48" s="51"/>
      <c r="P48" s="26"/>
      <c r="Q48" s="51"/>
      <c r="R48" s="26"/>
      <c r="S48" s="51"/>
      <c r="T48" s="51"/>
    </row>
    <row r="49" spans="1:20" x14ac:dyDescent="0.2">
      <c r="A49" s="182">
        <v>2.4</v>
      </c>
      <c r="B49" s="9"/>
      <c r="C49" s="189" t="s">
        <v>32</v>
      </c>
      <c r="D49" s="189"/>
      <c r="E49" s="56"/>
      <c r="F49" s="57"/>
      <c r="G49" s="36">
        <f t="shared" ref="G49:J49" si="2">SUM(G50:G53)</f>
        <v>0</v>
      </c>
      <c r="H49" s="19">
        <f t="shared" si="2"/>
        <v>170</v>
      </c>
      <c r="I49" s="45">
        <f t="shared" si="2"/>
        <v>0</v>
      </c>
      <c r="J49" s="20">
        <f t="shared" si="2"/>
        <v>0</v>
      </c>
      <c r="K49" s="183">
        <f>SUM(E49:J49)</f>
        <v>170</v>
      </c>
      <c r="L49" s="51"/>
      <c r="M49" s="51" t="s">
        <v>5</v>
      </c>
      <c r="N49" s="98">
        <v>0</v>
      </c>
      <c r="O49" s="99"/>
      <c r="P49" s="100">
        <v>0</v>
      </c>
      <c r="Q49" s="99"/>
      <c r="R49" s="99">
        <f>N49+P49</f>
        <v>0</v>
      </c>
      <c r="S49" s="114"/>
      <c r="T49" s="99"/>
    </row>
    <row r="50" spans="1:20" x14ac:dyDescent="0.2">
      <c r="A50" s="92"/>
      <c r="B50" s="25"/>
      <c r="C50" s="30">
        <v>13.1</v>
      </c>
      <c r="D50" s="27" t="s">
        <v>102</v>
      </c>
      <c r="E50" s="62"/>
      <c r="F50" s="63"/>
      <c r="G50" s="62"/>
      <c r="H50" s="40">
        <v>80</v>
      </c>
      <c r="I50" s="14"/>
      <c r="J50" s="49"/>
      <c r="K50" s="6"/>
      <c r="L50" s="141" t="s">
        <v>128</v>
      </c>
      <c r="M50" s="139" t="s">
        <v>161</v>
      </c>
      <c r="N50" s="25"/>
      <c r="O50" s="51"/>
      <c r="P50" s="26"/>
      <c r="Q50" s="51"/>
      <c r="R50" s="26"/>
      <c r="S50" s="43"/>
      <c r="T50" s="51"/>
    </row>
    <row r="51" spans="1:20" x14ac:dyDescent="0.2">
      <c r="A51" s="92"/>
      <c r="B51" s="25"/>
      <c r="C51" s="30">
        <v>13.2</v>
      </c>
      <c r="D51" s="27" t="s">
        <v>103</v>
      </c>
      <c r="E51" s="62"/>
      <c r="F51" s="63"/>
      <c r="G51" s="62"/>
      <c r="H51" s="40">
        <v>50</v>
      </c>
      <c r="I51" s="14"/>
      <c r="J51" s="49"/>
      <c r="K51" s="6"/>
      <c r="L51" s="141" t="s">
        <v>128</v>
      </c>
      <c r="M51" s="139"/>
      <c r="N51" s="25"/>
      <c r="O51" s="51"/>
      <c r="P51" s="26"/>
      <c r="Q51" s="51"/>
      <c r="R51" s="26"/>
      <c r="S51" s="43"/>
      <c r="T51" s="51"/>
    </row>
    <row r="52" spans="1:20" x14ac:dyDescent="0.2">
      <c r="A52" s="92"/>
      <c r="B52" s="25"/>
      <c r="C52" s="30">
        <v>13.3</v>
      </c>
      <c r="D52" s="27" t="s">
        <v>126</v>
      </c>
      <c r="E52" s="62"/>
      <c r="F52" s="63"/>
      <c r="G52" s="62"/>
      <c r="H52" s="40">
        <v>20</v>
      </c>
      <c r="I52" s="14"/>
      <c r="J52" s="49"/>
      <c r="K52" s="6"/>
      <c r="L52" s="141" t="s">
        <v>128</v>
      </c>
      <c r="M52" s="139"/>
      <c r="N52" s="25"/>
      <c r="O52" s="51"/>
      <c r="P52" s="26"/>
      <c r="Q52" s="51"/>
      <c r="R52" s="26"/>
      <c r="S52" s="43"/>
      <c r="T52" s="51"/>
    </row>
    <row r="53" spans="1:20" x14ac:dyDescent="0.2">
      <c r="A53" s="92"/>
      <c r="B53" s="25"/>
      <c r="C53" s="30">
        <v>13.4</v>
      </c>
      <c r="D53" s="27" t="s">
        <v>104</v>
      </c>
      <c r="E53" s="62"/>
      <c r="F53" s="63"/>
      <c r="G53" s="62"/>
      <c r="H53" s="40">
        <v>20</v>
      </c>
      <c r="I53" s="14"/>
      <c r="J53" s="49"/>
      <c r="K53" s="6"/>
      <c r="L53" s="139" t="s">
        <v>125</v>
      </c>
      <c r="M53" s="139"/>
      <c r="N53" s="25"/>
      <c r="O53" s="51"/>
      <c r="P53" s="26"/>
      <c r="Q53" s="51"/>
      <c r="R53" s="26"/>
      <c r="S53" s="43"/>
      <c r="T53" s="51"/>
    </row>
    <row r="54" spans="1:20" x14ac:dyDescent="0.2">
      <c r="A54" s="182">
        <v>2.5</v>
      </c>
      <c r="B54" s="9"/>
      <c r="C54" s="189" t="s">
        <v>33</v>
      </c>
      <c r="D54" s="189"/>
      <c r="E54" s="56"/>
      <c r="F54" s="57"/>
      <c r="G54" s="80">
        <f>SUM(G55:G60)</f>
        <v>0</v>
      </c>
      <c r="H54" s="80">
        <f>SUM(H55:H60)</f>
        <v>680</v>
      </c>
      <c r="I54" s="80">
        <f>SUM(I55:I60)</f>
        <v>0</v>
      </c>
      <c r="J54" s="80">
        <f>SUM(J55:J60)</f>
        <v>0</v>
      </c>
      <c r="K54" s="183">
        <f>SUM(E54:J54)</f>
        <v>680</v>
      </c>
      <c r="L54" s="51"/>
      <c r="M54" s="51" t="s">
        <v>127</v>
      </c>
      <c r="N54" s="98">
        <v>0</v>
      </c>
      <c r="O54" s="99"/>
      <c r="P54" s="100">
        <v>0</v>
      </c>
      <c r="Q54" s="99"/>
      <c r="R54" s="99">
        <f>N54+P54</f>
        <v>0</v>
      </c>
      <c r="S54" s="114"/>
      <c r="T54" s="99"/>
    </row>
    <row r="55" spans="1:20" x14ac:dyDescent="0.2">
      <c r="A55" s="92"/>
      <c r="B55" s="25"/>
      <c r="C55" s="82"/>
      <c r="D55" s="131" t="s">
        <v>57</v>
      </c>
      <c r="E55" s="60"/>
      <c r="F55" s="61"/>
      <c r="G55" s="62"/>
      <c r="H55" s="79">
        <v>200</v>
      </c>
      <c r="I55" s="76"/>
      <c r="J55" s="77"/>
      <c r="K55" s="59"/>
      <c r="L55" s="139" t="s">
        <v>137</v>
      </c>
      <c r="M55" s="133"/>
      <c r="N55" s="25"/>
      <c r="O55" s="51"/>
      <c r="P55" s="26"/>
      <c r="Q55" s="51"/>
      <c r="R55" s="26"/>
      <c r="S55" s="43"/>
      <c r="T55" s="51"/>
    </row>
    <row r="56" spans="1:20" x14ac:dyDescent="0.2">
      <c r="A56" s="92"/>
      <c r="B56" s="25"/>
      <c r="C56" s="83">
        <v>20.100000000000001</v>
      </c>
      <c r="D56" s="84" t="s">
        <v>34</v>
      </c>
      <c r="E56" s="62"/>
      <c r="F56" s="63"/>
      <c r="G56" s="62"/>
      <c r="H56" s="40">
        <v>150</v>
      </c>
      <c r="I56" s="62"/>
      <c r="J56" s="63"/>
      <c r="K56" s="6"/>
      <c r="L56" s="51" t="s">
        <v>141</v>
      </c>
      <c r="M56" s="133"/>
      <c r="N56" s="25"/>
      <c r="O56" s="51"/>
      <c r="P56" s="26"/>
      <c r="Q56" s="51"/>
      <c r="R56" s="26"/>
      <c r="S56" s="43"/>
      <c r="T56" s="51"/>
    </row>
    <row r="57" spans="1:20" x14ac:dyDescent="0.2">
      <c r="A57" s="92"/>
      <c r="B57" s="25"/>
      <c r="C57" s="83">
        <v>20.2</v>
      </c>
      <c r="D57" s="84" t="s">
        <v>35</v>
      </c>
      <c r="E57" s="62"/>
      <c r="F57" s="63"/>
      <c r="G57" s="62"/>
      <c r="H57" s="40">
        <v>20</v>
      </c>
      <c r="I57" s="62"/>
      <c r="J57" s="63"/>
      <c r="K57" s="6"/>
      <c r="L57" s="139" t="s">
        <v>142</v>
      </c>
      <c r="M57" s="133"/>
      <c r="N57" s="25"/>
      <c r="O57" s="51"/>
      <c r="P57" s="26"/>
      <c r="Q57" s="51"/>
      <c r="R57" s="26"/>
      <c r="S57" s="43"/>
      <c r="T57" s="51"/>
    </row>
    <row r="58" spans="1:20" x14ac:dyDescent="0.2">
      <c r="A58" s="92"/>
      <c r="B58" s="25"/>
      <c r="C58" s="83">
        <v>20.3</v>
      </c>
      <c r="D58" s="84" t="s">
        <v>36</v>
      </c>
      <c r="E58" s="62"/>
      <c r="F58" s="63"/>
      <c r="G58" s="62"/>
      <c r="H58" s="40">
        <v>200</v>
      </c>
      <c r="I58" s="62"/>
      <c r="J58" s="63"/>
      <c r="K58" s="6"/>
      <c r="L58" s="51" t="s">
        <v>163</v>
      </c>
      <c r="M58" s="133"/>
      <c r="N58" s="25"/>
      <c r="O58" s="51"/>
      <c r="P58" s="26"/>
      <c r="Q58" s="51"/>
      <c r="R58" s="26"/>
      <c r="S58" s="43"/>
      <c r="T58" s="51"/>
    </row>
    <row r="59" spans="1:20" x14ac:dyDescent="0.2">
      <c r="A59" s="92"/>
      <c r="B59" s="25"/>
      <c r="C59" s="83">
        <v>20.399999999999999</v>
      </c>
      <c r="D59" s="84" t="s">
        <v>37</v>
      </c>
      <c r="E59" s="62"/>
      <c r="F59" s="63"/>
      <c r="G59" s="62"/>
      <c r="H59" s="40">
        <v>60</v>
      </c>
      <c r="I59" s="62"/>
      <c r="J59" s="63"/>
      <c r="K59" s="6"/>
      <c r="L59" s="51"/>
      <c r="M59" s="51"/>
      <c r="N59" s="25"/>
      <c r="O59" s="51"/>
      <c r="P59" s="26"/>
      <c r="Q59" s="51"/>
      <c r="R59" s="26"/>
      <c r="S59" s="43"/>
      <c r="T59" s="51"/>
    </row>
    <row r="60" spans="1:20" x14ac:dyDescent="0.2">
      <c r="A60" s="92"/>
      <c r="B60" s="25"/>
      <c r="C60" s="83">
        <v>20.5</v>
      </c>
      <c r="D60" s="84" t="s">
        <v>106</v>
      </c>
      <c r="E60" s="62"/>
      <c r="F60" s="63"/>
      <c r="G60" s="62"/>
      <c r="H60" s="40">
        <v>50</v>
      </c>
      <c r="I60" s="62"/>
      <c r="J60" s="63"/>
      <c r="K60" s="6"/>
      <c r="L60" s="133"/>
      <c r="M60" s="133"/>
      <c r="N60" s="25"/>
      <c r="O60" s="51"/>
      <c r="P60" s="51"/>
      <c r="Q60" s="51"/>
      <c r="R60" s="26"/>
      <c r="S60" s="43"/>
      <c r="T60" s="51"/>
    </row>
    <row r="61" spans="1:20" x14ac:dyDescent="0.2">
      <c r="A61" s="182">
        <v>2.6</v>
      </c>
      <c r="B61" s="9"/>
      <c r="C61" s="195" t="s">
        <v>38</v>
      </c>
      <c r="D61" s="195"/>
      <c r="E61" s="56"/>
      <c r="F61" s="57"/>
      <c r="G61" s="80">
        <f>SUM(G62:G71)</f>
        <v>1200</v>
      </c>
      <c r="H61" s="80">
        <f t="shared" ref="H61:J61" si="3">SUM(H62:H71)</f>
        <v>150</v>
      </c>
      <c r="I61" s="80">
        <f t="shared" si="3"/>
        <v>0</v>
      </c>
      <c r="J61" s="80">
        <f t="shared" si="3"/>
        <v>400</v>
      </c>
      <c r="K61" s="183">
        <f>SUM(E61:J61)</f>
        <v>1750</v>
      </c>
      <c r="L61" s="51" t="s">
        <v>157</v>
      </c>
      <c r="M61" s="51" t="s">
        <v>147</v>
      </c>
      <c r="N61" s="98">
        <v>272</v>
      </c>
      <c r="O61" s="114">
        <f t="shared" ref="O61" si="4">N61*100.1</f>
        <v>27227.199999999997</v>
      </c>
      <c r="P61" s="114">
        <f>SUM(P62:P71)</f>
        <v>1040</v>
      </c>
      <c r="Q61" s="115">
        <f>P61*80</f>
        <v>83200</v>
      </c>
      <c r="R61" s="99">
        <f>N61+P61</f>
        <v>1312</v>
      </c>
      <c r="S61" s="114">
        <f>O61+Q61</f>
        <v>110427.2</v>
      </c>
      <c r="T61" s="113" t="s">
        <v>69</v>
      </c>
    </row>
    <row r="62" spans="1:20" x14ac:dyDescent="0.2">
      <c r="A62" s="92"/>
      <c r="B62" s="25"/>
      <c r="C62" s="82"/>
      <c r="D62" s="131" t="s">
        <v>57</v>
      </c>
      <c r="E62" s="60"/>
      <c r="F62" s="61"/>
      <c r="G62" s="142">
        <v>380</v>
      </c>
      <c r="H62" s="63"/>
      <c r="I62" s="62"/>
      <c r="J62" s="77"/>
      <c r="K62" s="59"/>
      <c r="L62" s="51" t="s">
        <v>166</v>
      </c>
      <c r="M62" s="51"/>
      <c r="N62" s="25"/>
      <c r="O62" s="51"/>
      <c r="P62" s="26">
        <v>600</v>
      </c>
      <c r="Q62" s="51"/>
      <c r="R62" s="26"/>
      <c r="S62" s="43"/>
      <c r="T62" s="51"/>
    </row>
    <row r="63" spans="1:20" x14ac:dyDescent="0.2">
      <c r="A63" s="92"/>
      <c r="B63" s="25"/>
      <c r="C63" s="30">
        <v>30.1</v>
      </c>
      <c r="D63" s="131" t="s">
        <v>39</v>
      </c>
      <c r="E63" s="60"/>
      <c r="F63" s="61"/>
      <c r="G63" s="142">
        <v>290</v>
      </c>
      <c r="H63" s="63"/>
      <c r="I63" s="62"/>
      <c r="J63" s="77"/>
      <c r="K63" s="59"/>
      <c r="L63" s="51" t="s">
        <v>167</v>
      </c>
      <c r="M63" s="51"/>
      <c r="N63" s="25"/>
      <c r="O63" s="51"/>
      <c r="P63" s="26"/>
      <c r="Q63" s="51"/>
      <c r="R63" s="26"/>
      <c r="S63" s="43"/>
      <c r="T63" s="51"/>
    </row>
    <row r="64" spans="1:20" x14ac:dyDescent="0.2">
      <c r="A64" s="92"/>
      <c r="B64" s="25"/>
      <c r="C64" s="30">
        <v>30.2</v>
      </c>
      <c r="D64" s="131" t="s">
        <v>105</v>
      </c>
      <c r="E64" s="60"/>
      <c r="F64" s="61"/>
      <c r="G64" s="142">
        <v>10</v>
      </c>
      <c r="H64" s="63"/>
      <c r="I64" s="62"/>
      <c r="J64" s="77"/>
      <c r="K64" s="59"/>
      <c r="L64" s="51" t="s">
        <v>143</v>
      </c>
      <c r="M64" s="51"/>
      <c r="N64" s="25"/>
      <c r="O64" s="51"/>
      <c r="P64" s="26"/>
      <c r="Q64" s="51"/>
      <c r="R64" s="26"/>
      <c r="S64" s="43"/>
      <c r="T64" s="51"/>
    </row>
    <row r="65" spans="1:20" x14ac:dyDescent="0.2">
      <c r="A65" s="92"/>
      <c r="B65" s="25"/>
      <c r="C65" s="30">
        <v>30.3</v>
      </c>
      <c r="D65" s="131" t="s">
        <v>41</v>
      </c>
      <c r="E65" s="60"/>
      <c r="F65" s="61"/>
      <c r="G65" s="142">
        <v>100</v>
      </c>
      <c r="H65" s="63"/>
      <c r="I65" s="62"/>
      <c r="J65" s="77"/>
      <c r="K65" s="59"/>
      <c r="L65" s="51" t="s">
        <v>144</v>
      </c>
      <c r="M65" s="51"/>
      <c r="N65" s="25"/>
      <c r="O65" s="51"/>
      <c r="P65" s="26"/>
      <c r="Q65" s="51"/>
      <c r="R65" s="26"/>
      <c r="S65" s="43"/>
      <c r="T65" s="51"/>
    </row>
    <row r="66" spans="1:20" x14ac:dyDescent="0.2">
      <c r="A66" s="92"/>
      <c r="B66" s="25"/>
      <c r="C66" s="30">
        <v>30.4</v>
      </c>
      <c r="D66" s="131" t="s">
        <v>108</v>
      </c>
      <c r="E66" s="60"/>
      <c r="F66" s="61"/>
      <c r="G66" s="142">
        <v>100</v>
      </c>
      <c r="H66" s="63"/>
      <c r="I66" s="62"/>
      <c r="J66" s="145">
        <v>400</v>
      </c>
      <c r="K66" s="59"/>
      <c r="L66" s="51"/>
      <c r="M66" s="133" t="s">
        <v>145</v>
      </c>
      <c r="N66" s="25"/>
      <c r="O66" s="51"/>
      <c r="P66" s="26"/>
      <c r="Q66" s="51"/>
      <c r="R66" s="26"/>
      <c r="S66" s="43"/>
      <c r="T66" s="51"/>
    </row>
    <row r="67" spans="1:20" ht="12.75" customHeight="1" x14ac:dyDescent="0.2">
      <c r="A67" s="92"/>
      <c r="B67" s="25"/>
      <c r="C67" s="30">
        <v>30.5</v>
      </c>
      <c r="D67" s="27" t="s">
        <v>40</v>
      </c>
      <c r="E67" s="62"/>
      <c r="F67" s="63"/>
      <c r="G67" s="142">
        <v>70</v>
      </c>
      <c r="H67" s="63"/>
      <c r="I67" s="62"/>
      <c r="J67" s="49"/>
      <c r="K67" s="6"/>
      <c r="L67" s="51" t="s">
        <v>149</v>
      </c>
      <c r="M67" s="132"/>
      <c r="N67" s="25"/>
      <c r="O67" s="51"/>
      <c r="P67" s="26">
        <v>120</v>
      </c>
      <c r="Q67" s="51"/>
      <c r="R67" s="26"/>
      <c r="S67" s="43"/>
      <c r="T67" s="51"/>
    </row>
    <row r="68" spans="1:20" x14ac:dyDescent="0.2">
      <c r="A68" s="92"/>
      <c r="B68" s="25"/>
      <c r="C68" s="30">
        <v>30.6</v>
      </c>
      <c r="D68" s="27" t="s">
        <v>35</v>
      </c>
      <c r="E68" s="62"/>
      <c r="F68" s="63"/>
      <c r="G68" s="143">
        <v>120</v>
      </c>
      <c r="H68" s="63"/>
      <c r="I68" s="62"/>
      <c r="J68" s="49"/>
      <c r="K68" s="6"/>
      <c r="L68" s="51"/>
      <c r="M68" s="132"/>
      <c r="N68" s="25"/>
      <c r="O68" s="51"/>
      <c r="P68" s="26">
        <v>120</v>
      </c>
      <c r="Q68" s="51"/>
      <c r="R68" s="26"/>
      <c r="S68" s="43"/>
      <c r="T68" s="51"/>
    </row>
    <row r="69" spans="1:20" x14ac:dyDescent="0.2">
      <c r="A69" s="92"/>
      <c r="B69" s="25"/>
      <c r="C69" s="30">
        <v>30.7</v>
      </c>
      <c r="D69" s="27" t="s">
        <v>106</v>
      </c>
      <c r="E69" s="62"/>
      <c r="F69" s="63"/>
      <c r="G69" s="143">
        <v>40</v>
      </c>
      <c r="H69" s="63"/>
      <c r="I69" s="62"/>
      <c r="J69" s="49"/>
      <c r="K69" s="6"/>
      <c r="L69" s="51"/>
      <c r="M69" s="132"/>
      <c r="N69" s="25"/>
      <c r="O69" s="51"/>
      <c r="P69" s="26">
        <v>100</v>
      </c>
      <c r="Q69" s="51"/>
      <c r="R69" s="26"/>
      <c r="S69" s="43"/>
      <c r="T69" s="51"/>
    </row>
    <row r="70" spans="1:20" x14ac:dyDescent="0.2">
      <c r="A70" s="92"/>
      <c r="B70" s="25"/>
      <c r="C70" s="30">
        <v>30.8</v>
      </c>
      <c r="D70" s="27" t="s">
        <v>107</v>
      </c>
      <c r="E70" s="62"/>
      <c r="F70" s="63"/>
      <c r="G70" s="143">
        <v>90</v>
      </c>
      <c r="H70" s="63"/>
      <c r="I70" s="62"/>
      <c r="J70" s="49"/>
      <c r="K70" s="6"/>
      <c r="L70" s="51"/>
      <c r="M70" s="132"/>
      <c r="N70" s="25"/>
      <c r="O70" s="51"/>
      <c r="P70" s="26"/>
      <c r="Q70" s="51"/>
      <c r="R70" s="26"/>
      <c r="S70" s="43"/>
      <c r="T70" s="51"/>
    </row>
    <row r="71" spans="1:20" x14ac:dyDescent="0.2">
      <c r="A71" s="92"/>
      <c r="B71" s="25"/>
      <c r="C71" s="30">
        <v>30.9</v>
      </c>
      <c r="D71" s="27" t="s">
        <v>146</v>
      </c>
      <c r="E71" s="62"/>
      <c r="F71" s="63"/>
      <c r="G71" s="63"/>
      <c r="H71" s="40">
        <v>150</v>
      </c>
      <c r="I71" s="62"/>
      <c r="J71" s="49"/>
      <c r="K71" s="6"/>
      <c r="L71" s="51" t="s">
        <v>158</v>
      </c>
      <c r="M71" s="132" t="s">
        <v>5</v>
      </c>
      <c r="N71" s="25"/>
      <c r="O71" s="51"/>
      <c r="P71" s="109">
        <v>100</v>
      </c>
      <c r="Q71" s="51"/>
      <c r="R71" s="26"/>
      <c r="S71" s="43"/>
      <c r="T71" s="51"/>
    </row>
    <row r="72" spans="1:20" x14ac:dyDescent="0.2">
      <c r="A72" s="182">
        <v>2.8</v>
      </c>
      <c r="B72" s="9"/>
      <c r="C72" s="189" t="s">
        <v>42</v>
      </c>
      <c r="D72" s="189"/>
      <c r="E72" s="56"/>
      <c r="F72" s="57"/>
      <c r="G72" s="36">
        <f>SUM(G73:G76)</f>
        <v>0</v>
      </c>
      <c r="H72" s="19">
        <f>SUM(H73:H76)</f>
        <v>160</v>
      </c>
      <c r="I72" s="45">
        <f t="shared" ref="I72:J72" si="5">SUM(I75:I76)</f>
        <v>0</v>
      </c>
      <c r="J72" s="20">
        <f t="shared" si="5"/>
        <v>0</v>
      </c>
      <c r="K72" s="183">
        <f>SUM(E72:J72)</f>
        <v>160</v>
      </c>
      <c r="L72" s="51"/>
      <c r="M72" s="54" t="s">
        <v>5</v>
      </c>
      <c r="N72" s="98">
        <v>0</v>
      </c>
      <c r="O72" s="99"/>
      <c r="P72" s="100">
        <v>0</v>
      </c>
      <c r="Q72" s="99"/>
      <c r="R72" s="99">
        <f>N72+P72</f>
        <v>0</v>
      </c>
      <c r="S72" s="114"/>
      <c r="T72" s="99"/>
    </row>
    <row r="73" spans="1:20" x14ac:dyDescent="0.2">
      <c r="A73" s="92"/>
      <c r="B73" s="25"/>
      <c r="C73" s="75"/>
      <c r="D73" s="131" t="s">
        <v>57</v>
      </c>
      <c r="E73" s="60"/>
      <c r="F73" s="61"/>
      <c r="G73" s="62"/>
      <c r="H73" s="79">
        <v>80</v>
      </c>
      <c r="I73" s="76"/>
      <c r="J73" s="77"/>
      <c r="K73" s="59"/>
      <c r="L73" s="51" t="s">
        <v>162</v>
      </c>
      <c r="M73" s="54"/>
      <c r="N73" s="25"/>
      <c r="O73" s="51"/>
      <c r="P73" s="26"/>
      <c r="Q73" s="51"/>
      <c r="R73" s="26"/>
      <c r="S73" s="43"/>
      <c r="T73" s="51"/>
    </row>
    <row r="74" spans="1:20" x14ac:dyDescent="0.2">
      <c r="A74" s="92"/>
      <c r="B74" s="25"/>
      <c r="C74" s="30">
        <v>40.1</v>
      </c>
      <c r="D74" s="131" t="s">
        <v>34</v>
      </c>
      <c r="E74" s="60"/>
      <c r="F74" s="61"/>
      <c r="G74" s="62"/>
      <c r="H74" s="79">
        <v>60</v>
      </c>
      <c r="I74" s="76"/>
      <c r="J74" s="77"/>
      <c r="K74" s="59"/>
      <c r="L74" s="51"/>
      <c r="M74" s="54"/>
      <c r="N74" s="25"/>
      <c r="O74" s="51"/>
      <c r="P74" s="26"/>
      <c r="Q74" s="51"/>
      <c r="R74" s="26"/>
      <c r="S74" s="43"/>
      <c r="T74" s="51"/>
    </row>
    <row r="75" spans="1:20" x14ac:dyDescent="0.2">
      <c r="A75" s="92"/>
      <c r="B75" s="25"/>
      <c r="C75" s="30">
        <v>40.200000000000003</v>
      </c>
      <c r="D75" s="27" t="s">
        <v>40</v>
      </c>
      <c r="E75" s="62"/>
      <c r="F75" s="63"/>
      <c r="G75" s="62"/>
      <c r="H75" s="40"/>
      <c r="I75" s="62"/>
      <c r="J75" s="63"/>
      <c r="K75" s="6"/>
      <c r="L75" s="51" t="s">
        <v>149</v>
      </c>
      <c r="M75" s="51"/>
      <c r="N75" s="25"/>
      <c r="O75" s="51"/>
      <c r="P75" s="26"/>
      <c r="Q75" s="51"/>
      <c r="R75" s="26"/>
      <c r="S75" s="43"/>
      <c r="T75" s="51"/>
    </row>
    <row r="76" spans="1:20" x14ac:dyDescent="0.2">
      <c r="A76" s="92"/>
      <c r="B76" s="25"/>
      <c r="C76" s="30">
        <v>40.299999999999997</v>
      </c>
      <c r="D76" s="27" t="s">
        <v>106</v>
      </c>
      <c r="E76" s="62"/>
      <c r="F76" s="63"/>
      <c r="G76" s="62"/>
      <c r="H76" s="40">
        <v>20</v>
      </c>
      <c r="I76" s="62"/>
      <c r="J76" s="63"/>
      <c r="K76" s="6"/>
      <c r="L76" s="51"/>
      <c r="M76" s="51"/>
      <c r="N76" s="25"/>
      <c r="O76" s="51"/>
      <c r="P76" s="26"/>
      <c r="Q76" s="51"/>
      <c r="R76" s="26"/>
      <c r="S76" s="43"/>
      <c r="T76" s="51"/>
    </row>
    <row r="77" spans="1:20" x14ac:dyDescent="0.2">
      <c r="A77" s="91" t="s">
        <v>62</v>
      </c>
      <c r="B77" s="9"/>
      <c r="C77" s="189" t="s">
        <v>43</v>
      </c>
      <c r="D77" s="189"/>
      <c r="E77" s="56"/>
      <c r="F77" s="57"/>
      <c r="G77" s="36">
        <f>SUM(G78:G81)</f>
        <v>810</v>
      </c>
      <c r="H77" s="19">
        <f>SUM(H78:H81)</f>
        <v>0</v>
      </c>
      <c r="I77" s="45">
        <f t="shared" ref="I77:J77" si="6">SUM(I80:I81)</f>
        <v>0</v>
      </c>
      <c r="J77" s="20">
        <f t="shared" si="6"/>
        <v>0</v>
      </c>
      <c r="K77" s="183">
        <f>SUM(E77:J77)</f>
        <v>810</v>
      </c>
      <c r="L77" s="51"/>
      <c r="M77" s="51" t="s">
        <v>4</v>
      </c>
      <c r="N77" s="98">
        <v>0</v>
      </c>
      <c r="O77" s="99"/>
      <c r="P77" s="100">
        <v>310</v>
      </c>
      <c r="Q77" s="115">
        <f>P77*80</f>
        <v>24800</v>
      </c>
      <c r="R77" s="99">
        <f>N77+P77</f>
        <v>310</v>
      </c>
      <c r="S77" s="114">
        <f>O77+Q77</f>
        <v>24800</v>
      </c>
      <c r="T77" s="99"/>
    </row>
    <row r="78" spans="1:20" x14ac:dyDescent="0.2">
      <c r="A78" s="92"/>
      <c r="B78" s="25"/>
      <c r="C78" s="75"/>
      <c r="D78" s="131" t="s">
        <v>57</v>
      </c>
      <c r="E78" s="60"/>
      <c r="F78" s="61"/>
      <c r="G78" s="142">
        <v>320</v>
      </c>
      <c r="H78" s="63"/>
      <c r="I78" s="76"/>
      <c r="J78" s="77"/>
      <c r="K78" s="59"/>
      <c r="L78" s="51" t="s">
        <v>164</v>
      </c>
      <c r="M78" s="51"/>
      <c r="N78" s="25"/>
      <c r="O78" s="51"/>
      <c r="P78" s="26"/>
      <c r="Q78" s="51"/>
      <c r="R78" s="26"/>
      <c r="S78" s="43"/>
      <c r="T78" s="51"/>
    </row>
    <row r="79" spans="1:20" x14ac:dyDescent="0.2">
      <c r="A79" s="92"/>
      <c r="B79" s="25"/>
      <c r="C79" s="26">
        <v>50.1</v>
      </c>
      <c r="D79" s="27" t="s">
        <v>34</v>
      </c>
      <c r="E79" s="60"/>
      <c r="F79" s="61"/>
      <c r="G79" s="142">
        <v>380</v>
      </c>
      <c r="H79" s="63"/>
      <c r="I79" s="76"/>
      <c r="J79" s="77"/>
      <c r="K79" s="59"/>
      <c r="L79" s="51"/>
      <c r="M79" s="51"/>
      <c r="N79" s="25"/>
      <c r="O79" s="51"/>
      <c r="P79" s="26"/>
      <c r="Q79" s="51"/>
      <c r="R79" s="26"/>
      <c r="S79" s="43"/>
      <c r="T79" s="51"/>
    </row>
    <row r="80" spans="1:20" x14ac:dyDescent="0.2">
      <c r="A80" s="92"/>
      <c r="B80" s="25"/>
      <c r="C80" s="26">
        <v>50.2</v>
      </c>
      <c r="D80" s="27" t="s">
        <v>40</v>
      </c>
      <c r="E80" s="62"/>
      <c r="F80" s="63"/>
      <c r="G80" s="143">
        <v>110</v>
      </c>
      <c r="H80" s="63"/>
      <c r="I80" s="62"/>
      <c r="J80" s="63"/>
      <c r="K80" s="6"/>
      <c r="L80" s="51" t="s">
        <v>149</v>
      </c>
      <c r="M80" s="51"/>
      <c r="N80" s="25"/>
      <c r="O80" s="51"/>
      <c r="P80" s="26"/>
      <c r="Q80" s="51"/>
      <c r="R80" s="26"/>
      <c r="S80" s="43"/>
      <c r="T80" s="51"/>
    </row>
    <row r="81" spans="1:20" x14ac:dyDescent="0.2">
      <c r="A81" s="92"/>
      <c r="B81" s="25"/>
      <c r="C81" s="26">
        <v>50.3</v>
      </c>
      <c r="D81" s="27" t="s">
        <v>106</v>
      </c>
      <c r="E81" s="62"/>
      <c r="F81" s="63"/>
      <c r="G81" s="143">
        <v>0</v>
      </c>
      <c r="H81" s="63"/>
      <c r="I81" s="62"/>
      <c r="J81" s="63"/>
      <c r="K81" s="6"/>
      <c r="L81" s="51" t="s">
        <v>148</v>
      </c>
      <c r="M81" s="51"/>
      <c r="N81" s="25"/>
      <c r="O81" s="51"/>
      <c r="P81" s="26"/>
      <c r="Q81" s="51"/>
      <c r="R81" s="26"/>
      <c r="S81" s="43"/>
      <c r="T81" s="51"/>
    </row>
    <row r="82" spans="1:20" x14ac:dyDescent="0.2">
      <c r="A82" s="182">
        <v>2.9</v>
      </c>
      <c r="B82" s="9"/>
      <c r="C82" s="189" t="s">
        <v>44</v>
      </c>
      <c r="D82" s="189"/>
      <c r="E82" s="56"/>
      <c r="F82" s="57"/>
      <c r="G82" s="36">
        <f>SUM(G83:G86)</f>
        <v>500</v>
      </c>
      <c r="H82" s="19">
        <f>SUM(H83:H86)</f>
        <v>0</v>
      </c>
      <c r="I82" s="45">
        <f t="shared" ref="I82:J82" si="7">SUM(I85:I86)</f>
        <v>0</v>
      </c>
      <c r="J82" s="20">
        <f t="shared" si="7"/>
        <v>0</v>
      </c>
      <c r="K82" s="183">
        <f>SUM(E82:J82)</f>
        <v>500</v>
      </c>
      <c r="L82" s="51"/>
      <c r="M82" s="51" t="s">
        <v>4</v>
      </c>
      <c r="N82" s="98">
        <v>0</v>
      </c>
      <c r="O82" s="99"/>
      <c r="P82" s="100">
        <v>160</v>
      </c>
      <c r="Q82" s="115">
        <f>P82*80</f>
        <v>12800</v>
      </c>
      <c r="R82" s="99">
        <f>N82+P82</f>
        <v>160</v>
      </c>
      <c r="S82" s="114">
        <f>O82+Q82</f>
        <v>12800</v>
      </c>
      <c r="T82" s="99"/>
    </row>
    <row r="83" spans="1:20" x14ac:dyDescent="0.2">
      <c r="A83" s="92"/>
      <c r="B83" s="25"/>
      <c r="C83" s="75"/>
      <c r="D83" s="131" t="s">
        <v>57</v>
      </c>
      <c r="E83" s="60"/>
      <c r="F83" s="61"/>
      <c r="G83" s="142">
        <v>210</v>
      </c>
      <c r="H83" s="63"/>
      <c r="I83" s="76"/>
      <c r="J83" s="77"/>
      <c r="K83" s="59"/>
      <c r="L83" s="51" t="s">
        <v>165</v>
      </c>
      <c r="M83" s="51"/>
      <c r="N83" s="25"/>
      <c r="O83" s="51"/>
      <c r="P83" s="26"/>
      <c r="Q83" s="25"/>
      <c r="R83" s="96"/>
      <c r="S83" s="88"/>
      <c r="T83" s="51"/>
    </row>
    <row r="84" spans="1:20" x14ac:dyDescent="0.2">
      <c r="A84" s="92"/>
      <c r="B84" s="25"/>
      <c r="C84" s="26">
        <v>60.1</v>
      </c>
      <c r="D84" s="27" t="s">
        <v>34</v>
      </c>
      <c r="E84" s="60"/>
      <c r="F84" s="61"/>
      <c r="G84" s="142">
        <v>220</v>
      </c>
      <c r="H84" s="63"/>
      <c r="I84" s="76"/>
      <c r="J84" s="77"/>
      <c r="K84" s="59"/>
      <c r="L84" s="51" t="s">
        <v>159</v>
      </c>
      <c r="M84" s="51"/>
      <c r="N84" s="25"/>
      <c r="O84" s="51"/>
      <c r="P84" s="26"/>
      <c r="Q84" s="25"/>
      <c r="R84" s="51"/>
      <c r="S84" s="88"/>
      <c r="T84" s="51"/>
    </row>
    <row r="85" spans="1:20" x14ac:dyDescent="0.2">
      <c r="A85" s="92"/>
      <c r="B85" s="25"/>
      <c r="C85" s="26">
        <v>60.2</v>
      </c>
      <c r="D85" s="27" t="s">
        <v>40</v>
      </c>
      <c r="E85" s="62"/>
      <c r="F85" s="63"/>
      <c r="G85" s="143">
        <v>70</v>
      </c>
      <c r="H85" s="63"/>
      <c r="I85" s="62"/>
      <c r="J85" s="63"/>
      <c r="K85" s="6"/>
      <c r="L85" s="51" t="s">
        <v>149</v>
      </c>
      <c r="M85" s="51"/>
      <c r="N85" s="25"/>
      <c r="O85" s="51"/>
      <c r="P85" s="26"/>
      <c r="Q85" s="25"/>
      <c r="R85" s="51"/>
      <c r="S85" s="88"/>
      <c r="T85" s="51"/>
    </row>
    <row r="86" spans="1:20" x14ac:dyDescent="0.2">
      <c r="A86" s="92"/>
      <c r="B86" s="25"/>
      <c r="C86" s="26">
        <v>60.3</v>
      </c>
      <c r="D86" s="27" t="s">
        <v>106</v>
      </c>
      <c r="E86" s="62"/>
      <c r="F86" s="63"/>
      <c r="G86" s="143">
        <v>0</v>
      </c>
      <c r="H86" s="63"/>
      <c r="I86" s="62"/>
      <c r="J86" s="63"/>
      <c r="K86" s="6"/>
      <c r="L86" s="51" t="s">
        <v>148</v>
      </c>
      <c r="M86" s="51"/>
      <c r="N86" s="25"/>
      <c r="O86" s="51"/>
      <c r="P86" s="26"/>
      <c r="Q86" s="25"/>
      <c r="R86" s="55"/>
      <c r="S86" s="88"/>
      <c r="T86" s="51"/>
    </row>
    <row r="87" spans="1:20" x14ac:dyDescent="0.2">
      <c r="A87" s="90">
        <v>2.1</v>
      </c>
      <c r="B87" s="9"/>
      <c r="C87" s="189" t="s">
        <v>45</v>
      </c>
      <c r="D87" s="189"/>
      <c r="E87" s="56"/>
      <c r="F87" s="57"/>
      <c r="G87" s="36">
        <f>SUM(G88:G91)</f>
        <v>0</v>
      </c>
      <c r="H87" s="19">
        <f>SUM(H88:H91)</f>
        <v>260</v>
      </c>
      <c r="I87" s="45">
        <f t="shared" ref="I87:J87" si="8">SUM(I90:I91)</f>
        <v>0</v>
      </c>
      <c r="J87" s="20">
        <f t="shared" si="8"/>
        <v>0</v>
      </c>
      <c r="K87" s="183">
        <f>SUM(E87:J87)</f>
        <v>260</v>
      </c>
      <c r="L87" s="51"/>
      <c r="M87" s="51" t="s">
        <v>5</v>
      </c>
      <c r="N87" s="98">
        <v>0</v>
      </c>
      <c r="O87" s="99"/>
      <c r="P87" s="100">
        <v>0</v>
      </c>
      <c r="Q87" s="99"/>
      <c r="R87" s="99">
        <f>N87+P87</f>
        <v>0</v>
      </c>
      <c r="S87" s="114"/>
      <c r="T87" s="99"/>
    </row>
    <row r="88" spans="1:20" x14ac:dyDescent="0.2">
      <c r="A88" s="92"/>
      <c r="B88" s="25"/>
      <c r="C88" s="75"/>
      <c r="D88" s="131" t="s">
        <v>57</v>
      </c>
      <c r="E88" s="60"/>
      <c r="F88" s="61"/>
      <c r="G88" s="62"/>
      <c r="H88" s="79">
        <v>180</v>
      </c>
      <c r="I88" s="76"/>
      <c r="J88" s="77"/>
      <c r="K88" s="59"/>
      <c r="L88" s="51" t="s">
        <v>150</v>
      </c>
      <c r="M88" s="51"/>
      <c r="N88" s="25"/>
      <c r="O88" s="51"/>
      <c r="P88" s="26"/>
      <c r="Q88" s="51"/>
      <c r="R88" s="26"/>
      <c r="S88" s="43"/>
      <c r="T88" s="51"/>
    </row>
    <row r="89" spans="1:20" x14ac:dyDescent="0.2">
      <c r="A89" s="92"/>
      <c r="B89" s="25"/>
      <c r="C89" s="30">
        <v>70.099999999999994</v>
      </c>
      <c r="D89" s="27" t="s">
        <v>34</v>
      </c>
      <c r="E89" s="60"/>
      <c r="F89" s="61"/>
      <c r="G89" s="62"/>
      <c r="H89" s="79">
        <v>50</v>
      </c>
      <c r="I89" s="76"/>
      <c r="J89" s="77"/>
      <c r="K89" s="59"/>
      <c r="L89" s="51"/>
      <c r="M89" s="51"/>
      <c r="N89" s="25"/>
      <c r="O89" s="51"/>
      <c r="P89" s="26"/>
      <c r="Q89" s="51"/>
      <c r="R89" s="26"/>
      <c r="S89" s="43"/>
      <c r="T89" s="51"/>
    </row>
    <row r="90" spans="1:20" x14ac:dyDescent="0.2">
      <c r="A90" s="92"/>
      <c r="B90" s="25"/>
      <c r="C90" s="30">
        <v>70.2</v>
      </c>
      <c r="D90" s="27" t="s">
        <v>40</v>
      </c>
      <c r="E90" s="62"/>
      <c r="F90" s="63"/>
      <c r="G90" s="62"/>
      <c r="H90" s="40"/>
      <c r="I90" s="62"/>
      <c r="J90" s="63"/>
      <c r="K90" s="6"/>
      <c r="L90" s="51" t="s">
        <v>149</v>
      </c>
      <c r="M90" s="51"/>
      <c r="N90" s="25"/>
      <c r="O90" s="51"/>
      <c r="P90" s="26"/>
      <c r="Q90" s="51"/>
      <c r="R90" s="26"/>
      <c r="S90" s="43"/>
      <c r="T90" s="51"/>
    </row>
    <row r="91" spans="1:20" x14ac:dyDescent="0.2">
      <c r="A91" s="92"/>
      <c r="B91" s="25"/>
      <c r="C91" s="30">
        <v>70.3</v>
      </c>
      <c r="D91" s="27" t="s">
        <v>109</v>
      </c>
      <c r="E91" s="62"/>
      <c r="F91" s="63"/>
      <c r="G91" s="62"/>
      <c r="H91" s="40">
        <v>30</v>
      </c>
      <c r="I91" s="62"/>
      <c r="J91" s="63"/>
      <c r="K91" s="6"/>
      <c r="L91" s="133"/>
      <c r="M91" s="51"/>
      <c r="N91" s="25"/>
      <c r="O91" s="51"/>
      <c r="P91" s="26"/>
      <c r="Q91" s="51"/>
      <c r="R91" s="26"/>
      <c r="S91" s="43"/>
      <c r="T91" s="51"/>
    </row>
    <row r="92" spans="1:20" x14ac:dyDescent="0.2">
      <c r="A92" s="182">
        <v>2.13</v>
      </c>
      <c r="B92" s="9"/>
      <c r="C92" s="189" t="s">
        <v>46</v>
      </c>
      <c r="D92" s="189"/>
      <c r="E92" s="56"/>
      <c r="F92" s="57"/>
      <c r="G92" s="80">
        <f t="shared" ref="G92:J92" si="9">SUM(G93:G102)</f>
        <v>30</v>
      </c>
      <c r="H92" s="19">
        <f t="shared" si="9"/>
        <v>30</v>
      </c>
      <c r="I92" s="45">
        <f t="shared" si="9"/>
        <v>0</v>
      </c>
      <c r="J92" s="20">
        <f t="shared" si="9"/>
        <v>0</v>
      </c>
      <c r="K92" s="183">
        <f>SUM(E92:J92)</f>
        <v>60</v>
      </c>
      <c r="L92" s="135"/>
      <c r="M92" s="51" t="s">
        <v>124</v>
      </c>
      <c r="N92" s="98">
        <v>0</v>
      </c>
      <c r="O92" s="99"/>
      <c r="P92" s="100">
        <v>40</v>
      </c>
      <c r="Q92" s="115">
        <f>P92*80</f>
        <v>3200</v>
      </c>
      <c r="R92" s="99">
        <f>N92+P92</f>
        <v>40</v>
      </c>
      <c r="S92" s="114">
        <f>O92+Q92</f>
        <v>3200</v>
      </c>
      <c r="T92" s="99"/>
    </row>
    <row r="93" spans="1:20" x14ac:dyDescent="0.2">
      <c r="B93" s="25"/>
      <c r="C93" s="31">
        <v>80.099999999999994</v>
      </c>
      <c r="D93" s="27" t="s">
        <v>110</v>
      </c>
      <c r="E93" s="62"/>
      <c r="F93" s="63"/>
      <c r="G93" s="142">
        <v>30</v>
      </c>
      <c r="H93" s="79">
        <v>30</v>
      </c>
      <c r="I93" s="62"/>
      <c r="J93" s="63"/>
      <c r="K93" s="6"/>
      <c r="L93" s="144" t="s">
        <v>152</v>
      </c>
      <c r="M93" s="214" t="s">
        <v>151</v>
      </c>
      <c r="N93" s="96"/>
      <c r="O93" s="26"/>
      <c r="P93" s="96"/>
      <c r="Q93" s="26"/>
      <c r="R93" s="96"/>
      <c r="S93" s="67"/>
      <c r="T93" s="96"/>
    </row>
    <row r="94" spans="1:20" x14ac:dyDescent="0.2">
      <c r="B94" s="25"/>
      <c r="C94" s="31">
        <v>80.2</v>
      </c>
      <c r="D94" s="27" t="s">
        <v>111</v>
      </c>
      <c r="E94" s="62"/>
      <c r="F94" s="63"/>
      <c r="G94" s="62"/>
      <c r="H94" s="63"/>
      <c r="I94" s="62"/>
      <c r="J94" s="63"/>
      <c r="K94" s="6"/>
      <c r="L94" s="69"/>
      <c r="M94" s="215"/>
      <c r="N94" s="51"/>
      <c r="O94" s="26"/>
      <c r="P94" s="51"/>
      <c r="Q94" s="26"/>
      <c r="R94" s="51"/>
      <c r="S94" s="67"/>
      <c r="T94" s="51"/>
    </row>
    <row r="95" spans="1:20" x14ac:dyDescent="0.2">
      <c r="B95" s="25"/>
      <c r="C95" s="31">
        <v>80.3</v>
      </c>
      <c r="D95" s="27" t="s">
        <v>112</v>
      </c>
      <c r="E95" s="62"/>
      <c r="F95" s="63"/>
      <c r="G95" s="62"/>
      <c r="H95" s="63"/>
      <c r="I95" s="62"/>
      <c r="J95" s="63"/>
      <c r="K95" s="6"/>
      <c r="L95" s="69"/>
      <c r="M95" s="215"/>
      <c r="N95" s="51"/>
      <c r="O95" s="26"/>
      <c r="P95" s="51"/>
      <c r="Q95" s="26"/>
      <c r="R95" s="51"/>
      <c r="S95" s="67"/>
      <c r="T95" s="51"/>
    </row>
    <row r="96" spans="1:20" x14ac:dyDescent="0.2">
      <c r="B96" s="25"/>
      <c r="C96" s="31">
        <v>80.400000000000006</v>
      </c>
      <c r="D96" s="27" t="s">
        <v>113</v>
      </c>
      <c r="E96" s="62"/>
      <c r="F96" s="63"/>
      <c r="G96" s="62"/>
      <c r="H96" s="63"/>
      <c r="I96" s="62"/>
      <c r="J96" s="63"/>
      <c r="K96" s="6"/>
      <c r="L96" s="69"/>
      <c r="M96" s="215"/>
      <c r="N96" s="51"/>
      <c r="O96" s="26"/>
      <c r="P96" s="51"/>
      <c r="Q96" s="26"/>
      <c r="R96" s="51"/>
      <c r="S96" s="67"/>
      <c r="T96" s="51"/>
    </row>
    <row r="97" spans="2:20" x14ac:dyDescent="0.2">
      <c r="B97" s="25"/>
      <c r="C97" s="31">
        <v>80.5</v>
      </c>
      <c r="D97" s="27" t="s">
        <v>114</v>
      </c>
      <c r="E97" s="62"/>
      <c r="F97" s="63"/>
      <c r="G97" s="62"/>
      <c r="H97" s="63"/>
      <c r="I97" s="62"/>
      <c r="J97" s="63"/>
      <c r="K97" s="6"/>
      <c r="L97" s="69"/>
      <c r="M97" s="215"/>
      <c r="N97" s="51"/>
      <c r="O97" s="26"/>
      <c r="P97" s="51"/>
      <c r="Q97" s="26"/>
      <c r="R97" s="51"/>
      <c r="S97" s="67"/>
      <c r="T97" s="51"/>
    </row>
    <row r="98" spans="2:20" x14ac:dyDescent="0.2">
      <c r="B98" s="25"/>
      <c r="C98" s="31">
        <v>80.599999999999994</v>
      </c>
      <c r="D98" s="27" t="s">
        <v>115</v>
      </c>
      <c r="E98" s="62"/>
      <c r="F98" s="63"/>
      <c r="G98" s="62"/>
      <c r="H98" s="63"/>
      <c r="I98" s="62"/>
      <c r="J98" s="63"/>
      <c r="K98" s="6"/>
      <c r="L98" s="69"/>
      <c r="M98" s="215"/>
      <c r="N98" s="51"/>
      <c r="O98" s="26"/>
      <c r="P98" s="51"/>
      <c r="Q98" s="26"/>
      <c r="R98" s="51"/>
      <c r="S98" s="67"/>
      <c r="T98" s="51"/>
    </row>
    <row r="99" spans="2:20" x14ac:dyDescent="0.2">
      <c r="B99" s="25"/>
      <c r="C99" s="31">
        <v>80.7</v>
      </c>
      <c r="D99" s="27" t="s">
        <v>116</v>
      </c>
      <c r="E99" s="62"/>
      <c r="F99" s="63"/>
      <c r="G99" s="62"/>
      <c r="H99" s="63"/>
      <c r="I99" s="62"/>
      <c r="J99" s="63"/>
      <c r="K99" s="6"/>
      <c r="L99" s="69"/>
      <c r="M99" s="215"/>
      <c r="N99" s="51"/>
      <c r="O99" s="26"/>
      <c r="P99" s="51"/>
      <c r="Q99" s="26"/>
      <c r="R99" s="51"/>
      <c r="S99" s="67"/>
      <c r="T99" s="51"/>
    </row>
    <row r="100" spans="2:20" x14ac:dyDescent="0.2">
      <c r="B100" s="25"/>
      <c r="C100" s="31">
        <v>80.800000000000097</v>
      </c>
      <c r="D100" s="27" t="s">
        <v>117</v>
      </c>
      <c r="E100" s="62"/>
      <c r="F100" s="63"/>
      <c r="G100" s="62"/>
      <c r="H100" s="63"/>
      <c r="I100" s="62"/>
      <c r="J100" s="63"/>
      <c r="K100" s="6"/>
      <c r="L100" s="69"/>
      <c r="M100" s="215"/>
      <c r="N100" s="51"/>
      <c r="O100" s="26"/>
      <c r="P100" s="51"/>
      <c r="Q100" s="26"/>
      <c r="R100" s="51"/>
      <c r="S100" s="67"/>
      <c r="T100" s="51"/>
    </row>
    <row r="101" spans="2:20" x14ac:dyDescent="0.2">
      <c r="B101" s="25"/>
      <c r="C101" s="31">
        <v>80.900000000000105</v>
      </c>
      <c r="D101" s="27" t="s">
        <v>118</v>
      </c>
      <c r="E101" s="62"/>
      <c r="F101" s="63"/>
      <c r="G101" s="62"/>
      <c r="H101" s="63"/>
      <c r="I101" s="62"/>
      <c r="J101" s="63"/>
      <c r="K101" s="6"/>
      <c r="L101" s="69"/>
      <c r="M101" s="215"/>
      <c r="N101" s="51"/>
      <c r="O101" s="26"/>
      <c r="P101" s="51"/>
      <c r="Q101" s="26"/>
      <c r="R101" s="51"/>
      <c r="S101" s="67"/>
      <c r="T101" s="51"/>
    </row>
    <row r="102" spans="2:20" ht="13.5" x14ac:dyDescent="0.25">
      <c r="B102" s="25"/>
      <c r="C102" s="33">
        <v>80.099999999999994</v>
      </c>
      <c r="D102" s="32" t="s">
        <v>47</v>
      </c>
      <c r="E102" s="62"/>
      <c r="F102" s="63"/>
      <c r="G102" s="62"/>
      <c r="H102" s="63"/>
      <c r="I102" s="62"/>
      <c r="J102" s="63"/>
      <c r="K102" s="6"/>
      <c r="L102" s="69"/>
      <c r="M102" s="216"/>
      <c r="N102" s="51"/>
      <c r="O102" s="26"/>
      <c r="P102" s="51"/>
      <c r="Q102" s="26"/>
      <c r="R102" s="51"/>
      <c r="S102" s="67"/>
      <c r="T102" s="51"/>
    </row>
    <row r="103" spans="2:20" x14ac:dyDescent="0.2">
      <c r="B103" s="9"/>
      <c r="C103" s="213" t="s">
        <v>53</v>
      </c>
      <c r="D103" s="213"/>
      <c r="E103" s="58"/>
      <c r="F103" s="66"/>
      <c r="G103" s="37">
        <f>G8+G16+G35+G44+G49+G54+G61+G72+G77+G82+G87+G92</f>
        <v>3690</v>
      </c>
      <c r="H103" s="37">
        <f t="shared" ref="H103:K103" si="10">H8+H16+H35+H44+H49+H54+H61+H72+H77+H82+H87+H92</f>
        <v>2590</v>
      </c>
      <c r="I103" s="37">
        <f t="shared" si="10"/>
        <v>0</v>
      </c>
      <c r="J103" s="37">
        <f t="shared" si="10"/>
        <v>420</v>
      </c>
      <c r="K103" s="37">
        <f t="shared" si="10"/>
        <v>6700</v>
      </c>
      <c r="L103" s="37"/>
      <c r="M103" s="37"/>
      <c r="N103" s="116" t="e">
        <f>#REF!+N8+N16+N35+N44+N49+N54+N61+N72+N77+N82+N87+N92</f>
        <v>#REF!</v>
      </c>
      <c r="O103" s="116" t="e">
        <f>#REF!+O8+O16+O35+O44+O49+O54+O61+O72+O77+O82+O87+O92</f>
        <v>#REF!</v>
      </c>
      <c r="P103" s="116" t="e">
        <f>#REF!+P8+P16+P35+P44+P49+P54+P61+P72+P77+P82+P87+P92</f>
        <v>#REF!</v>
      </c>
      <c r="Q103" s="116" t="e">
        <f>#REF!+Q8+Q16+Q35+Q44+Q49+Q54+Q61+Q72+Q77+Q82+Q87+Q92</f>
        <v>#REF!</v>
      </c>
      <c r="R103" s="116" t="e">
        <f>#REF!+R8+R16+R35+R44+R49+R54+R61+R72+R77+R82+R87+R92</f>
        <v>#REF!</v>
      </c>
      <c r="S103" s="116" t="e">
        <f>#REF!+S8+S16+S35+S44+S49+S54+S61+S72+S77+S82+S87+S92</f>
        <v>#REF!</v>
      </c>
      <c r="T103" s="99"/>
    </row>
    <row r="104" spans="2:20" x14ac:dyDescent="0.2">
      <c r="B104" s="25"/>
      <c r="C104" s="34"/>
      <c r="D104" s="35"/>
      <c r="E104" s="12"/>
      <c r="F104" s="42"/>
      <c r="G104" s="12"/>
      <c r="H104" s="43"/>
      <c r="I104" s="5"/>
      <c r="J104" s="43"/>
      <c r="K104" s="37"/>
      <c r="L104" s="52"/>
      <c r="M104" s="51"/>
      <c r="N104" s="25"/>
      <c r="O104" s="25"/>
      <c r="P104" s="96"/>
      <c r="Q104" s="26"/>
      <c r="R104" s="96"/>
      <c r="S104" s="26"/>
      <c r="T104" s="96"/>
    </row>
    <row r="105" spans="2:20" x14ac:dyDescent="0.2">
      <c r="B105" s="70" t="s">
        <v>154</v>
      </c>
      <c r="C105" s="148"/>
      <c r="D105" s="149"/>
      <c r="E105" s="147"/>
      <c r="F105" s="147"/>
      <c r="G105" s="147">
        <f>0.05*G103</f>
        <v>184.5</v>
      </c>
      <c r="H105" s="147">
        <f t="shared" ref="H105:J105" si="11">0.05*H103</f>
        <v>129.5</v>
      </c>
      <c r="I105" s="147">
        <f t="shared" si="11"/>
        <v>0</v>
      </c>
      <c r="J105" s="147">
        <f t="shared" si="11"/>
        <v>21</v>
      </c>
      <c r="K105" s="37">
        <f>SUM(G105:J105)</f>
        <v>335</v>
      </c>
      <c r="L105" s="52"/>
      <c r="M105" s="51"/>
      <c r="N105" s="25"/>
      <c r="O105" s="25"/>
      <c r="P105" s="96"/>
      <c r="Q105" s="26"/>
      <c r="R105" s="96"/>
      <c r="S105" s="26"/>
      <c r="T105" s="96"/>
    </row>
    <row r="106" spans="2:20" x14ac:dyDescent="0.2">
      <c r="B106" s="25"/>
      <c r="C106" s="34"/>
      <c r="D106" s="35"/>
      <c r="E106" s="12"/>
      <c r="F106" s="42"/>
      <c r="G106" s="12"/>
      <c r="H106" s="43"/>
      <c r="I106" s="5"/>
      <c r="J106" s="43"/>
      <c r="K106" s="5"/>
      <c r="L106" s="52"/>
      <c r="M106" s="51"/>
      <c r="N106" s="25"/>
      <c r="O106" s="25"/>
      <c r="P106" s="96"/>
      <c r="Q106" s="26"/>
      <c r="R106" s="96"/>
      <c r="S106" s="26"/>
      <c r="T106" s="96"/>
    </row>
    <row r="107" spans="2:20" x14ac:dyDescent="0.2">
      <c r="B107" s="189" t="s">
        <v>153</v>
      </c>
      <c r="C107" s="189"/>
      <c r="D107" s="189"/>
      <c r="E107" s="38">
        <f>0.1*0.8*K103</f>
        <v>536.00000000000011</v>
      </c>
      <c r="F107" s="18">
        <f>0.1*0.2*K103</f>
        <v>134.00000000000003</v>
      </c>
      <c r="G107" s="72"/>
      <c r="H107" s="73"/>
      <c r="I107" s="72"/>
      <c r="J107" s="73"/>
      <c r="K107" s="39">
        <f>SUM(E107:F107)</f>
        <v>670.00000000000011</v>
      </c>
      <c r="L107" s="52"/>
      <c r="M107" s="51" t="s">
        <v>55</v>
      </c>
      <c r="N107" s="117">
        <v>323</v>
      </c>
      <c r="O107" s="122">
        <f>N107*100.1</f>
        <v>32332.3</v>
      </c>
      <c r="P107" s="122">
        <v>400</v>
      </c>
      <c r="Q107" s="122">
        <f>P107*99.5</f>
        <v>39800</v>
      </c>
      <c r="R107" s="122">
        <f>N107+P107</f>
        <v>723</v>
      </c>
      <c r="S107" s="122">
        <f>O107+Q107</f>
        <v>72132.3</v>
      </c>
      <c r="T107" s="112" t="s">
        <v>70</v>
      </c>
    </row>
    <row r="108" spans="2:20" x14ac:dyDescent="0.2">
      <c r="B108" s="25"/>
      <c r="C108" s="34"/>
      <c r="D108" s="35"/>
      <c r="E108" s="5"/>
      <c r="F108" s="43"/>
      <c r="G108" s="5"/>
      <c r="H108" s="43"/>
      <c r="I108" s="5"/>
      <c r="J108" s="43"/>
      <c r="K108" s="5"/>
      <c r="L108" s="52"/>
      <c r="M108" s="25"/>
      <c r="N108" s="23"/>
      <c r="O108" s="23"/>
      <c r="P108" s="119"/>
      <c r="Q108" s="120"/>
      <c r="R108" s="119"/>
      <c r="S108" s="120"/>
      <c r="T108" s="55"/>
    </row>
    <row r="109" spans="2:20" x14ac:dyDescent="0.2">
      <c r="B109" s="189" t="s">
        <v>155</v>
      </c>
      <c r="C109" s="189"/>
      <c r="D109" s="189"/>
      <c r="E109" s="39">
        <f>E103+E107</f>
        <v>536.00000000000011</v>
      </c>
      <c r="F109" s="10">
        <f t="shared" ref="F109" si="12">F103+F107</f>
        <v>134.00000000000003</v>
      </c>
      <c r="G109" s="10">
        <f>G103+G105</f>
        <v>3874.5</v>
      </c>
      <c r="H109" s="10">
        <f t="shared" ref="H109:J109" si="13">H103+H105</f>
        <v>2719.5</v>
      </c>
      <c r="I109" s="10">
        <f t="shared" si="13"/>
        <v>0</v>
      </c>
      <c r="J109" s="10">
        <f t="shared" si="13"/>
        <v>441</v>
      </c>
      <c r="K109" s="39">
        <f>K103+K105+K107</f>
        <v>7705</v>
      </c>
      <c r="L109" s="53"/>
      <c r="M109" s="55"/>
      <c r="N109" s="121" t="e">
        <f>N103+N107</f>
        <v>#REF!</v>
      </c>
      <c r="O109" s="121" t="e">
        <f>O103+O107</f>
        <v>#REF!</v>
      </c>
      <c r="P109" s="121" t="e">
        <f t="shared" ref="P109:S109" si="14">P103+P107</f>
        <v>#REF!</v>
      </c>
      <c r="Q109" s="121" t="e">
        <f t="shared" si="14"/>
        <v>#REF!</v>
      </c>
      <c r="R109" s="121" t="e">
        <f t="shared" si="14"/>
        <v>#REF!</v>
      </c>
      <c r="S109" s="121" t="e">
        <f t="shared" si="14"/>
        <v>#REF!</v>
      </c>
      <c r="T109" s="99"/>
    </row>
    <row r="110" spans="2:20" x14ac:dyDescent="0.2">
      <c r="C110" s="6"/>
      <c r="E110" s="5"/>
      <c r="F110" s="5"/>
      <c r="G110" s="5"/>
      <c r="H110" s="5"/>
      <c r="I110" s="5"/>
      <c r="J110" s="5"/>
      <c r="K110" s="5"/>
      <c r="N110" s="26"/>
      <c r="O110" s="26"/>
      <c r="P110" s="26"/>
      <c r="Q110" s="26"/>
      <c r="R110" s="26"/>
      <c r="S110" s="26"/>
      <c r="T110" s="26"/>
    </row>
    <row r="111" spans="2:20" x14ac:dyDescent="0.2">
      <c r="B111" s="212" t="s">
        <v>76</v>
      </c>
      <c r="C111" s="212"/>
      <c r="D111" s="212"/>
      <c r="E111" s="9">
        <v>100</v>
      </c>
      <c r="F111" s="9">
        <v>100</v>
      </c>
      <c r="G111" s="68">
        <v>82.8</v>
      </c>
      <c r="H111" s="68">
        <v>82.8</v>
      </c>
      <c r="I111" s="68">
        <v>82.8</v>
      </c>
      <c r="J111" s="68">
        <v>82.8</v>
      </c>
      <c r="N111" s="26"/>
      <c r="O111" s="26"/>
      <c r="P111" s="210" t="s">
        <v>71</v>
      </c>
      <c r="Q111" s="211"/>
      <c r="R111" s="211"/>
      <c r="S111" s="211"/>
      <c r="T111" s="95"/>
    </row>
    <row r="112" spans="2:20" x14ac:dyDescent="0.2">
      <c r="C112" s="6"/>
      <c r="E112" s="5"/>
      <c r="F112" s="5"/>
      <c r="G112" s="5"/>
      <c r="H112" s="5"/>
      <c r="I112" s="5"/>
      <c r="J112" s="5"/>
      <c r="K112" s="5"/>
      <c r="N112" s="26"/>
      <c r="O112" s="26"/>
      <c r="P112" s="25"/>
      <c r="Q112" s="26"/>
      <c r="R112" s="26"/>
      <c r="S112" s="26"/>
      <c r="T112" s="28"/>
    </row>
    <row r="113" spans="2:20" ht="12.75" customHeight="1" x14ac:dyDescent="0.2">
      <c r="B113" s="189" t="s">
        <v>156</v>
      </c>
      <c r="C113" s="189"/>
      <c r="D113" s="189"/>
      <c r="E113" s="10">
        <f>E111*E109</f>
        <v>53600.000000000015</v>
      </c>
      <c r="F113" s="10">
        <f t="shared" ref="F113:J113" si="15">F111*F109</f>
        <v>13400.000000000004</v>
      </c>
      <c r="G113" s="10">
        <f t="shared" si="15"/>
        <v>320808.59999999998</v>
      </c>
      <c r="H113" s="10">
        <f>H111*H109</f>
        <v>225174.6</v>
      </c>
      <c r="I113" s="10">
        <f t="shared" si="15"/>
        <v>0</v>
      </c>
      <c r="J113" s="10">
        <f t="shared" si="15"/>
        <v>36514.799999999996</v>
      </c>
      <c r="K113" s="10">
        <f>SUM(E113:J113)</f>
        <v>649498</v>
      </c>
      <c r="O113" s="26"/>
      <c r="P113" s="26"/>
      <c r="Q113" s="67"/>
      <c r="R113" s="26"/>
      <c r="S113" s="26"/>
      <c r="T113" s="26"/>
    </row>
    <row r="114" spans="2:20" x14ac:dyDescent="0.2">
      <c r="E114" s="5"/>
      <c r="F114" s="5"/>
      <c r="G114" s="5"/>
      <c r="H114" s="5"/>
      <c r="I114" s="5"/>
      <c r="J114" s="5"/>
      <c r="K114" s="5"/>
      <c r="O114" s="26"/>
      <c r="P114" s="124"/>
      <c r="Q114" s="67"/>
      <c r="R114" s="26"/>
      <c r="S114" s="26"/>
      <c r="T114" s="26"/>
    </row>
    <row r="115" spans="2:20" ht="12.75" customHeight="1" x14ac:dyDescent="0.2">
      <c r="B115" s="204" t="s">
        <v>160</v>
      </c>
      <c r="C115" s="205"/>
      <c r="D115" s="206"/>
      <c r="E115" s="10">
        <f>0.8*0.05*G115</f>
        <v>15948.920000000004</v>
      </c>
      <c r="F115" s="10">
        <f>0.2*0.05*G115</f>
        <v>3987.2300000000009</v>
      </c>
      <c r="G115" s="10">
        <v>398723</v>
      </c>
      <c r="H115" s="10"/>
      <c r="I115" s="10"/>
      <c r="J115" s="10"/>
      <c r="K115" s="10">
        <f>SUM(E115:J115)</f>
        <v>418659.15</v>
      </c>
      <c r="M115" s="188" t="s">
        <v>168</v>
      </c>
      <c r="O115" s="26"/>
      <c r="P115" s="124"/>
      <c r="Q115" s="67"/>
      <c r="R115" s="26"/>
      <c r="S115" s="26"/>
      <c r="T115" s="26"/>
    </row>
    <row r="116" spans="2:20" x14ac:dyDescent="0.2">
      <c r="B116" s="204" t="s">
        <v>122</v>
      </c>
      <c r="C116" s="205"/>
      <c r="D116" s="206"/>
      <c r="E116" s="10">
        <f>0.8*0.05*H116</f>
        <v>6733.2800000000016</v>
      </c>
      <c r="F116" s="10">
        <f>0.2*0.05*H116</f>
        <v>1683.3200000000004</v>
      </c>
      <c r="G116" s="10"/>
      <c r="H116" s="10">
        <v>168332</v>
      </c>
      <c r="I116" s="10"/>
      <c r="J116" s="10"/>
      <c r="K116" s="10">
        <f t="shared" ref="K116:K117" si="16">SUM(E116:J116)</f>
        <v>176748.6</v>
      </c>
      <c r="M116" s="188"/>
      <c r="O116" s="26"/>
      <c r="P116" s="78"/>
      <c r="Q116" s="78"/>
      <c r="R116" s="23"/>
      <c r="S116" s="23"/>
      <c r="T116" s="23"/>
    </row>
    <row r="117" spans="2:20" x14ac:dyDescent="0.2">
      <c r="B117" s="204" t="s">
        <v>123</v>
      </c>
      <c r="C117" s="205"/>
      <c r="D117" s="206"/>
      <c r="E117" s="10">
        <f>0.8*0.05*I117</f>
        <v>5895.3600000000015</v>
      </c>
      <c r="F117" s="10">
        <f>0.2*0.05*I117</f>
        <v>1473.8400000000004</v>
      </c>
      <c r="G117" s="10"/>
      <c r="H117" s="10"/>
      <c r="I117" s="10">
        <v>147384</v>
      </c>
      <c r="J117" s="10"/>
      <c r="K117" s="10">
        <f t="shared" si="16"/>
        <v>154753.20000000001</v>
      </c>
      <c r="M117" s="188"/>
      <c r="O117" s="26"/>
      <c r="P117" s="86"/>
      <c r="Q117" s="86"/>
      <c r="R117" s="23"/>
      <c r="S117" s="23"/>
      <c r="T117" s="23"/>
    </row>
    <row r="118" spans="2:20" x14ac:dyDescent="0.2">
      <c r="B118" s="207" t="s">
        <v>205</v>
      </c>
      <c r="C118" s="208"/>
      <c r="D118" s="209"/>
      <c r="E118" s="10">
        <f>E113+E115+E116+E117</f>
        <v>82177.560000000012</v>
      </c>
      <c r="F118" s="10">
        <f>F113+F115+F116+F117</f>
        <v>20544.390000000003</v>
      </c>
      <c r="G118" s="10">
        <f t="shared" ref="G118:J118" si="17">G113+G115+G116+G117</f>
        <v>719531.6</v>
      </c>
      <c r="H118" s="10">
        <f t="shared" si="17"/>
        <v>393506.6</v>
      </c>
      <c r="I118" s="10">
        <f t="shared" si="17"/>
        <v>147384</v>
      </c>
      <c r="J118" s="10">
        <f t="shared" si="17"/>
        <v>36514.799999999996</v>
      </c>
      <c r="K118" s="150">
        <f>SUM(K113:K117)</f>
        <v>1399658.95</v>
      </c>
      <c r="O118" s="26"/>
      <c r="P118" s="86"/>
      <c r="Q118" s="86"/>
      <c r="R118" s="23"/>
      <c r="S118" s="23"/>
      <c r="T118" s="23"/>
    </row>
    <row r="119" spans="2:20" x14ac:dyDescent="0.2">
      <c r="E119" s="5"/>
      <c r="F119" s="5"/>
      <c r="G119" s="5"/>
      <c r="H119" s="5"/>
      <c r="I119" s="5"/>
      <c r="J119" s="5"/>
      <c r="K119" s="5"/>
    </row>
    <row r="120" spans="2:20" x14ac:dyDescent="0.2">
      <c r="E120" s="5"/>
      <c r="F120" s="5"/>
      <c r="G120" s="5"/>
      <c r="H120" s="5"/>
      <c r="I120" s="5"/>
      <c r="J120" s="5"/>
      <c r="K120" s="5"/>
    </row>
    <row r="121" spans="2:20" x14ac:dyDescent="0.2">
      <c r="E121" s="5"/>
      <c r="F121" s="5"/>
      <c r="G121" s="5"/>
      <c r="H121" s="5"/>
      <c r="I121" s="5"/>
      <c r="J121" s="5"/>
      <c r="K121" s="5"/>
    </row>
    <row r="122" spans="2:20" x14ac:dyDescent="0.2">
      <c r="E122" s="5"/>
      <c r="F122" s="5"/>
      <c r="G122" s="5"/>
      <c r="H122" s="5"/>
      <c r="I122" s="5"/>
      <c r="J122" s="5"/>
      <c r="K122" s="5"/>
    </row>
    <row r="123" spans="2:20" x14ac:dyDescent="0.2">
      <c r="E123" s="5"/>
      <c r="F123" s="5"/>
      <c r="G123" s="5"/>
      <c r="H123" s="5"/>
      <c r="I123" s="5"/>
      <c r="J123" s="5"/>
      <c r="K123" s="5"/>
    </row>
    <row r="124" spans="2:20" x14ac:dyDescent="0.2">
      <c r="E124" s="5"/>
      <c r="F124" s="5"/>
      <c r="G124" s="5"/>
      <c r="H124" s="5"/>
      <c r="I124" s="5"/>
      <c r="J124" s="5"/>
      <c r="K124" s="5"/>
    </row>
    <row r="125" spans="2:20" x14ac:dyDescent="0.2">
      <c r="E125" s="5"/>
      <c r="F125" s="5"/>
      <c r="G125" s="5"/>
      <c r="H125" s="5"/>
      <c r="I125" s="5"/>
      <c r="J125" s="5"/>
      <c r="K125" s="5"/>
    </row>
    <row r="126" spans="2:20" x14ac:dyDescent="0.2">
      <c r="E126" s="5"/>
      <c r="F126" s="5"/>
      <c r="G126" s="5"/>
      <c r="H126" s="5"/>
      <c r="I126" s="5"/>
      <c r="J126" s="5"/>
      <c r="K126" s="5"/>
    </row>
    <row r="127" spans="2:20" x14ac:dyDescent="0.2">
      <c r="E127" s="5"/>
      <c r="F127" s="5"/>
      <c r="G127" s="5"/>
      <c r="H127" s="5"/>
      <c r="I127" s="5"/>
      <c r="J127" s="5"/>
      <c r="K127" s="5"/>
    </row>
    <row r="128" spans="2:20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  <row r="370" spans="5:11" x14ac:dyDescent="0.2">
      <c r="E370" s="5"/>
      <c r="F370" s="5"/>
      <c r="G370" s="5"/>
      <c r="H370" s="5"/>
      <c r="I370" s="5"/>
      <c r="J370" s="5"/>
      <c r="K370" s="5"/>
    </row>
    <row r="371" spans="5:11" x14ac:dyDescent="0.2">
      <c r="E371" s="5"/>
      <c r="F371" s="5"/>
      <c r="G371" s="5"/>
      <c r="H371" s="5"/>
      <c r="I371" s="5"/>
      <c r="J371" s="5"/>
      <c r="K371" s="5"/>
    </row>
    <row r="372" spans="5:11" x14ac:dyDescent="0.2">
      <c r="E372" s="5"/>
      <c r="F372" s="5"/>
      <c r="G372" s="5"/>
      <c r="H372" s="5"/>
      <c r="I372" s="5"/>
      <c r="J372" s="5"/>
      <c r="K372" s="5"/>
    </row>
    <row r="373" spans="5:11" x14ac:dyDescent="0.2">
      <c r="E373" s="5"/>
      <c r="F373" s="5"/>
      <c r="G373" s="5"/>
      <c r="H373" s="5"/>
      <c r="I373" s="5"/>
      <c r="J373" s="5"/>
      <c r="K373" s="5"/>
    </row>
    <row r="374" spans="5:11" x14ac:dyDescent="0.2">
      <c r="E374" s="5"/>
      <c r="F374" s="5"/>
      <c r="G374" s="5"/>
      <c r="H374" s="5"/>
      <c r="I374" s="5"/>
      <c r="J374" s="5"/>
      <c r="K374" s="5"/>
    </row>
    <row r="375" spans="5:11" x14ac:dyDescent="0.2">
      <c r="E375" s="5"/>
      <c r="F375" s="5"/>
      <c r="G375" s="5"/>
      <c r="H375" s="5"/>
      <c r="I375" s="5"/>
      <c r="J375" s="5"/>
      <c r="K375" s="5"/>
    </row>
    <row r="376" spans="5:11" x14ac:dyDescent="0.2">
      <c r="E376" s="5"/>
      <c r="F376" s="5"/>
      <c r="G376" s="5"/>
      <c r="H376" s="5"/>
      <c r="I376" s="5"/>
      <c r="J376" s="5"/>
      <c r="K376" s="5"/>
    </row>
    <row r="377" spans="5:11" x14ac:dyDescent="0.2">
      <c r="E377" s="5"/>
      <c r="F377" s="5"/>
      <c r="G377" s="5"/>
      <c r="H377" s="5"/>
      <c r="I377" s="5"/>
      <c r="J377" s="5"/>
      <c r="K377" s="5"/>
    </row>
    <row r="378" spans="5:11" x14ac:dyDescent="0.2">
      <c r="E378" s="5"/>
      <c r="F378" s="5"/>
      <c r="G378" s="5"/>
      <c r="H378" s="5"/>
      <c r="I378" s="5"/>
      <c r="J378" s="5"/>
      <c r="K378" s="5"/>
    </row>
    <row r="379" spans="5:11" x14ac:dyDescent="0.2">
      <c r="E379" s="5"/>
      <c r="F379" s="5"/>
      <c r="G379" s="5"/>
      <c r="H379" s="5"/>
      <c r="I379" s="5"/>
      <c r="J379" s="5"/>
      <c r="K379" s="5"/>
    </row>
  </sheetData>
  <mergeCells count="32">
    <mergeCell ref="B118:D118"/>
    <mergeCell ref="P111:S111"/>
    <mergeCell ref="B113:D113"/>
    <mergeCell ref="B115:D115"/>
    <mergeCell ref="M115:M117"/>
    <mergeCell ref="B116:D116"/>
    <mergeCell ref="B117:D117"/>
    <mergeCell ref="C92:D92"/>
    <mergeCell ref="M93:M102"/>
    <mergeCell ref="C103:D103"/>
    <mergeCell ref="B107:D107"/>
    <mergeCell ref="B109:D109"/>
    <mergeCell ref="B111:D111"/>
    <mergeCell ref="C54:D54"/>
    <mergeCell ref="C61:D61"/>
    <mergeCell ref="C72:D72"/>
    <mergeCell ref="C77:D77"/>
    <mergeCell ref="C82:D82"/>
    <mergeCell ref="C87:D87"/>
    <mergeCell ref="B8:D8"/>
    <mergeCell ref="B15:D15"/>
    <mergeCell ref="C16:D16"/>
    <mergeCell ref="C35:D35"/>
    <mergeCell ref="C44:D44"/>
    <mergeCell ref="C49:D49"/>
    <mergeCell ref="N2:T2"/>
    <mergeCell ref="E4:M4"/>
    <mergeCell ref="N4:T4"/>
    <mergeCell ref="E6:F6"/>
    <mergeCell ref="N6:O6"/>
    <mergeCell ref="P6:Q6"/>
    <mergeCell ref="R6:S6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I27" sqref="I27"/>
    </sheetView>
  </sheetViews>
  <sheetFormatPr baseColWidth="10" defaultRowHeight="12.75" x14ac:dyDescent="0.2"/>
  <cols>
    <col min="2" max="2" width="12.28515625" bestFit="1" customWidth="1"/>
    <col min="3" max="3" width="13.42578125" customWidth="1"/>
    <col min="5" max="5" width="84.42578125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172</v>
      </c>
    </row>
    <row r="6" spans="1:5" ht="15.75" x14ac:dyDescent="0.25">
      <c r="A6" s="1" t="s">
        <v>171</v>
      </c>
    </row>
    <row r="7" spans="1:5" ht="6.75" customHeight="1" thickBot="1" x14ac:dyDescent="0.25"/>
    <row r="8" spans="1:5" x14ac:dyDescent="0.2">
      <c r="A8" s="158" t="s">
        <v>73</v>
      </c>
      <c r="B8" s="159"/>
      <c r="C8" s="159"/>
      <c r="D8" s="159"/>
      <c r="E8" s="160"/>
    </row>
    <row r="9" spans="1:5" ht="6.75" customHeight="1" x14ac:dyDescent="0.2">
      <c r="A9" s="161"/>
      <c r="B9" s="26"/>
      <c r="C9" s="26"/>
      <c r="D9" s="26"/>
      <c r="E9" s="162"/>
    </row>
    <row r="10" spans="1:5" x14ac:dyDescent="0.2">
      <c r="A10" s="217" t="s">
        <v>173</v>
      </c>
      <c r="B10" s="96" t="s">
        <v>174</v>
      </c>
      <c r="C10" s="96" t="s">
        <v>176</v>
      </c>
      <c r="D10" s="152" t="s">
        <v>178</v>
      </c>
      <c r="E10" s="163" t="s">
        <v>188</v>
      </c>
    </row>
    <row r="11" spans="1:5" x14ac:dyDescent="0.2">
      <c r="A11" s="218"/>
      <c r="B11" s="55" t="s">
        <v>175</v>
      </c>
      <c r="C11" s="55" t="s">
        <v>177</v>
      </c>
      <c r="D11" s="97"/>
      <c r="E11" s="164"/>
    </row>
    <row r="12" spans="1:5" x14ac:dyDescent="0.2">
      <c r="A12" s="218"/>
      <c r="B12" s="153">
        <v>1414308</v>
      </c>
      <c r="C12" s="176">
        <v>1419000</v>
      </c>
      <c r="D12" s="153">
        <f>B12-C12</f>
        <v>-4692</v>
      </c>
      <c r="E12" s="165" t="s">
        <v>179</v>
      </c>
    </row>
    <row r="13" spans="1:5" x14ac:dyDescent="0.2">
      <c r="A13" s="218"/>
      <c r="B13" s="154"/>
      <c r="C13" s="154"/>
      <c r="D13" s="154"/>
      <c r="E13" s="165" t="s">
        <v>201</v>
      </c>
    </row>
    <row r="14" spans="1:5" x14ac:dyDescent="0.2">
      <c r="A14" s="219"/>
      <c r="B14" s="155"/>
      <c r="C14" s="155"/>
      <c r="D14" s="155"/>
      <c r="E14" s="166" t="s">
        <v>202</v>
      </c>
    </row>
    <row r="15" spans="1:5" ht="6.75" customHeight="1" x14ac:dyDescent="0.2">
      <c r="A15" s="161"/>
      <c r="B15" s="26"/>
      <c r="C15" s="26"/>
      <c r="D15" s="26"/>
      <c r="E15" s="162"/>
    </row>
    <row r="16" spans="1:5" x14ac:dyDescent="0.2">
      <c r="A16" s="220" t="s">
        <v>180</v>
      </c>
      <c r="B16" s="157" t="s">
        <v>181</v>
      </c>
      <c r="C16" s="156" t="s">
        <v>182</v>
      </c>
      <c r="D16" s="152" t="s">
        <v>178</v>
      </c>
      <c r="E16" s="163" t="s">
        <v>188</v>
      </c>
    </row>
    <row r="17" spans="1:5" x14ac:dyDescent="0.2">
      <c r="A17" s="221"/>
      <c r="B17" s="153">
        <v>1129575</v>
      </c>
      <c r="C17" s="153">
        <v>1327000</v>
      </c>
      <c r="D17" s="153">
        <f>B17-C17</f>
        <v>-197425</v>
      </c>
      <c r="E17" s="164" t="s">
        <v>183</v>
      </c>
    </row>
    <row r="18" spans="1:5" x14ac:dyDescent="0.2">
      <c r="A18" s="221"/>
      <c r="B18" s="154"/>
      <c r="C18" s="154"/>
      <c r="D18" s="154"/>
      <c r="E18" s="165" t="s">
        <v>184</v>
      </c>
    </row>
    <row r="19" spans="1:5" x14ac:dyDescent="0.2">
      <c r="A19" s="221"/>
      <c r="B19" s="154"/>
      <c r="C19" s="154"/>
      <c r="D19" s="154"/>
      <c r="E19" s="165" t="s">
        <v>185</v>
      </c>
    </row>
    <row r="20" spans="1:5" x14ac:dyDescent="0.2">
      <c r="A20" s="222"/>
      <c r="B20" s="26"/>
      <c r="C20" s="26"/>
      <c r="D20" s="26"/>
      <c r="E20" s="166" t="s">
        <v>186</v>
      </c>
    </row>
    <row r="21" spans="1:5" ht="6.75" customHeight="1" x14ac:dyDescent="0.2">
      <c r="A21" s="161"/>
      <c r="B21" s="26"/>
      <c r="C21" s="26"/>
      <c r="D21" s="26"/>
      <c r="E21" s="162"/>
    </row>
    <row r="22" spans="1:5" x14ac:dyDescent="0.2">
      <c r="A22" s="220" t="s">
        <v>187</v>
      </c>
      <c r="B22" s="9" t="s">
        <v>181</v>
      </c>
      <c r="C22" s="9" t="s">
        <v>182</v>
      </c>
      <c r="D22" s="9" t="s">
        <v>178</v>
      </c>
      <c r="E22" s="163" t="s">
        <v>188</v>
      </c>
    </row>
    <row r="23" spans="1:5" x14ac:dyDescent="0.2">
      <c r="A23" s="222"/>
      <c r="B23" s="153">
        <v>136575</v>
      </c>
      <c r="C23" s="176">
        <v>88000</v>
      </c>
      <c r="D23" s="177">
        <f>B23-C23</f>
        <v>48575</v>
      </c>
      <c r="E23" s="179" t="s">
        <v>198</v>
      </c>
    </row>
    <row r="24" spans="1:5" ht="6.75" customHeight="1" x14ac:dyDescent="0.2">
      <c r="A24" s="161"/>
      <c r="B24" s="26"/>
      <c r="C24" s="26"/>
      <c r="D24" s="26"/>
      <c r="E24" s="162"/>
    </row>
    <row r="25" spans="1:5" x14ac:dyDescent="0.2">
      <c r="A25" s="167" t="s">
        <v>51</v>
      </c>
      <c r="B25" s="153">
        <f t="shared" ref="B25:C25" si="0">B12+B17+B23</f>
        <v>2680458</v>
      </c>
      <c r="C25" s="153">
        <f t="shared" si="0"/>
        <v>2834000</v>
      </c>
      <c r="D25" s="175">
        <f>D12+D17+D23</f>
        <v>-153542</v>
      </c>
      <c r="E25" s="163" t="s">
        <v>194</v>
      </c>
    </row>
    <row r="26" spans="1:5" x14ac:dyDescent="0.2">
      <c r="A26" s="168"/>
      <c r="B26" s="154"/>
      <c r="C26" s="154"/>
      <c r="D26" s="154"/>
      <c r="E26" s="164" t="s">
        <v>197</v>
      </c>
    </row>
    <row r="27" spans="1:5" x14ac:dyDescent="0.2">
      <c r="A27" s="168"/>
      <c r="B27" s="154"/>
      <c r="C27" s="154"/>
      <c r="D27" s="154"/>
      <c r="E27" s="164" t="s">
        <v>196</v>
      </c>
    </row>
    <row r="28" spans="1:5" ht="6.75" customHeight="1" x14ac:dyDescent="0.2">
      <c r="A28" s="161"/>
      <c r="B28" s="26"/>
      <c r="C28" s="26"/>
      <c r="D28" s="26"/>
      <c r="E28" s="164"/>
    </row>
    <row r="29" spans="1:5" ht="13.5" thickBot="1" x14ac:dyDescent="0.25">
      <c r="A29" s="169"/>
      <c r="B29" s="170"/>
      <c r="C29" s="170"/>
      <c r="D29" s="170"/>
      <c r="E29" s="171" t="s">
        <v>195</v>
      </c>
    </row>
    <row r="30" spans="1:5" x14ac:dyDescent="0.2">
      <c r="A30" s="123"/>
      <c r="B30" s="154"/>
      <c r="C30" s="154"/>
      <c r="D30" s="154"/>
    </row>
    <row r="31" spans="1:5" ht="15.75" x14ac:dyDescent="0.25">
      <c r="A31" s="1" t="s">
        <v>189</v>
      </c>
      <c r="B31" s="151"/>
      <c r="C31" s="151"/>
      <c r="D31" s="151"/>
    </row>
    <row r="32" spans="1:5" ht="13.5" thickBot="1" x14ac:dyDescent="0.25">
      <c r="B32" s="151"/>
      <c r="C32" s="151"/>
      <c r="D32" s="151"/>
    </row>
    <row r="33" spans="1:5" x14ac:dyDescent="0.2">
      <c r="A33" s="172" t="s">
        <v>190</v>
      </c>
      <c r="B33" s="173"/>
      <c r="C33" s="173"/>
      <c r="D33" s="173"/>
      <c r="E33" s="160"/>
    </row>
    <row r="34" spans="1:5" ht="6.75" customHeight="1" x14ac:dyDescent="0.2">
      <c r="A34" s="161"/>
      <c r="B34" s="154"/>
      <c r="C34" s="154"/>
      <c r="D34" s="154"/>
      <c r="E34" s="162"/>
    </row>
    <row r="35" spans="1:5" x14ac:dyDescent="0.2">
      <c r="A35" s="161"/>
      <c r="B35" s="154"/>
      <c r="C35" s="154"/>
      <c r="D35" s="154"/>
      <c r="E35" s="163" t="s">
        <v>192</v>
      </c>
    </row>
    <row r="36" spans="1:5" x14ac:dyDescent="0.2">
      <c r="A36" s="161"/>
      <c r="B36" s="154"/>
      <c r="C36" s="154"/>
      <c r="D36" s="154"/>
      <c r="E36" s="164" t="s">
        <v>193</v>
      </c>
    </row>
    <row r="37" spans="1:5" ht="6.75" customHeight="1" x14ac:dyDescent="0.2">
      <c r="A37" s="161"/>
      <c r="B37" s="154"/>
      <c r="C37" s="154"/>
      <c r="D37" s="154"/>
      <c r="E37" s="164"/>
    </row>
    <row r="38" spans="1:5" ht="13.5" thickBot="1" x14ac:dyDescent="0.25">
      <c r="A38" s="174"/>
      <c r="B38" s="170"/>
      <c r="C38" s="170"/>
      <c r="D38" s="170"/>
      <c r="E38" s="171" t="s">
        <v>191</v>
      </c>
    </row>
    <row r="39" spans="1:5" x14ac:dyDescent="0.2">
      <c r="B39" s="151"/>
      <c r="C39" s="151"/>
      <c r="D39" s="151"/>
    </row>
    <row r="40" spans="1:5" x14ac:dyDescent="0.2">
      <c r="B40" s="151"/>
      <c r="C40" s="151"/>
      <c r="D40" s="151"/>
    </row>
    <row r="41" spans="1:5" x14ac:dyDescent="0.2">
      <c r="A41" s="178" t="s">
        <v>203</v>
      </c>
      <c r="B41" s="178"/>
      <c r="C41" s="178"/>
      <c r="D41" s="178"/>
      <c r="E41" s="178"/>
    </row>
  </sheetData>
  <mergeCells count="3">
    <mergeCell ref="A10:A14"/>
    <mergeCell ref="A16:A20"/>
    <mergeCell ref="A22:A23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8" sqref="E18"/>
    </sheetView>
  </sheetViews>
  <sheetFormatPr baseColWidth="10" defaultRowHeight="12.75" x14ac:dyDescent="0.2"/>
  <cols>
    <col min="2" max="2" width="12.28515625" bestFit="1" customWidth="1"/>
    <col min="3" max="3" width="13.42578125" customWidth="1"/>
    <col min="5" max="5" width="84.42578125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172</v>
      </c>
    </row>
    <row r="6" spans="1:5" ht="15.75" x14ac:dyDescent="0.25">
      <c r="A6" s="1"/>
    </row>
    <row r="7" spans="1:5" ht="6.75" customHeight="1" thickBot="1" x14ac:dyDescent="0.25"/>
    <row r="8" spans="1:5" x14ac:dyDescent="0.2">
      <c r="A8" s="158" t="s">
        <v>73</v>
      </c>
      <c r="B8" s="159"/>
      <c r="C8" s="159"/>
      <c r="D8" s="159"/>
      <c r="E8" s="160"/>
    </row>
    <row r="9" spans="1:5" ht="6.75" customHeight="1" x14ac:dyDescent="0.2">
      <c r="A9" s="161"/>
      <c r="B9" s="26"/>
      <c r="C9" s="26"/>
      <c r="D9" s="26"/>
      <c r="E9" s="162"/>
    </row>
    <row r="10" spans="1:5" x14ac:dyDescent="0.2">
      <c r="A10" s="217" t="s">
        <v>173</v>
      </c>
      <c r="B10" s="96" t="s">
        <v>174</v>
      </c>
      <c r="C10" s="96" t="s">
        <v>176</v>
      </c>
      <c r="D10" s="152" t="s">
        <v>178</v>
      </c>
      <c r="E10" s="163" t="s">
        <v>188</v>
      </c>
    </row>
    <row r="11" spans="1:5" x14ac:dyDescent="0.2">
      <c r="A11" s="218"/>
      <c r="B11" s="55" t="s">
        <v>175</v>
      </c>
      <c r="C11" s="55" t="s">
        <v>177</v>
      </c>
      <c r="D11" s="97"/>
      <c r="E11" s="164"/>
    </row>
    <row r="12" spans="1:5" x14ac:dyDescent="0.2">
      <c r="A12" s="218"/>
      <c r="B12" s="153">
        <v>1444011.35</v>
      </c>
      <c r="C12" s="176">
        <v>1419000</v>
      </c>
      <c r="D12" s="153">
        <f>B12-C12</f>
        <v>25011.350000000093</v>
      </c>
      <c r="E12" s="165" t="s">
        <v>179</v>
      </c>
    </row>
    <row r="13" spans="1:5" x14ac:dyDescent="0.2">
      <c r="A13" s="218"/>
      <c r="B13" s="154"/>
      <c r="C13" s="154"/>
      <c r="D13" s="154"/>
      <c r="E13" s="165" t="s">
        <v>201</v>
      </c>
    </row>
    <row r="14" spans="1:5" x14ac:dyDescent="0.2">
      <c r="A14" s="219"/>
      <c r="B14" s="155"/>
      <c r="C14" s="155"/>
      <c r="D14" s="155"/>
      <c r="E14" s="166" t="s">
        <v>202</v>
      </c>
    </row>
    <row r="15" spans="1:5" ht="6.75" customHeight="1" x14ac:dyDescent="0.2">
      <c r="A15" s="161"/>
      <c r="B15" s="26"/>
      <c r="C15" s="26"/>
      <c r="D15" s="26"/>
      <c r="E15" s="162"/>
    </row>
    <row r="16" spans="1:5" x14ac:dyDescent="0.2">
      <c r="A16" s="220" t="s">
        <v>180</v>
      </c>
      <c r="B16" s="157" t="s">
        <v>181</v>
      </c>
      <c r="C16" s="156" t="s">
        <v>182</v>
      </c>
      <c r="D16" s="152" t="s">
        <v>178</v>
      </c>
      <c r="E16" s="163" t="s">
        <v>188</v>
      </c>
    </row>
    <row r="17" spans="1:5" x14ac:dyDescent="0.2">
      <c r="A17" s="221"/>
      <c r="B17" s="153">
        <v>1129575</v>
      </c>
      <c r="C17" s="153">
        <v>1327000</v>
      </c>
      <c r="D17" s="153">
        <f>B17-C17</f>
        <v>-197425</v>
      </c>
      <c r="E17" s="164" t="s">
        <v>183</v>
      </c>
    </row>
    <row r="18" spans="1:5" x14ac:dyDescent="0.2">
      <c r="A18" s="221"/>
      <c r="B18" s="154"/>
      <c r="C18" s="154"/>
      <c r="D18" s="154"/>
      <c r="E18" s="165" t="s">
        <v>184</v>
      </c>
    </row>
    <row r="19" spans="1:5" x14ac:dyDescent="0.2">
      <c r="A19" s="221"/>
      <c r="B19" s="154"/>
      <c r="C19" s="154"/>
      <c r="D19" s="154"/>
      <c r="E19" s="165" t="s">
        <v>185</v>
      </c>
    </row>
    <row r="20" spans="1:5" x14ac:dyDescent="0.2">
      <c r="A20" s="222"/>
      <c r="B20" s="97"/>
      <c r="C20" s="185"/>
      <c r="D20" s="186"/>
      <c r="E20" s="166" t="s">
        <v>186</v>
      </c>
    </row>
    <row r="21" spans="1:5" ht="6.75" customHeight="1" x14ac:dyDescent="0.2">
      <c r="A21" s="161"/>
      <c r="B21" s="26"/>
      <c r="C21" s="26"/>
      <c r="D21" s="26"/>
      <c r="E21" s="162"/>
    </row>
    <row r="22" spans="1:5" x14ac:dyDescent="0.2">
      <c r="A22" s="220" t="s">
        <v>187</v>
      </c>
      <c r="B22" s="9" t="s">
        <v>181</v>
      </c>
      <c r="C22" s="9" t="s">
        <v>182</v>
      </c>
      <c r="D22" s="9" t="s">
        <v>178</v>
      </c>
      <c r="E22" s="163" t="s">
        <v>188</v>
      </c>
    </row>
    <row r="23" spans="1:5" x14ac:dyDescent="0.2">
      <c r="A23" s="222"/>
      <c r="B23" s="153">
        <v>136575</v>
      </c>
      <c r="C23" s="187">
        <v>88000</v>
      </c>
      <c r="D23" s="177">
        <f>B23-C23</f>
        <v>48575</v>
      </c>
      <c r="E23" s="179"/>
    </row>
    <row r="24" spans="1:5" ht="6.75" customHeight="1" x14ac:dyDescent="0.2">
      <c r="A24" s="161"/>
      <c r="B24" s="26"/>
      <c r="C24" s="26"/>
      <c r="D24" s="26"/>
      <c r="E24" s="162"/>
    </row>
    <row r="25" spans="1:5" x14ac:dyDescent="0.2">
      <c r="A25" s="220" t="s">
        <v>206</v>
      </c>
      <c r="B25" s="9" t="s">
        <v>181</v>
      </c>
      <c r="C25" s="9" t="s">
        <v>182</v>
      </c>
      <c r="D25" s="9" t="s">
        <v>178</v>
      </c>
      <c r="E25" s="163" t="s">
        <v>188</v>
      </c>
    </row>
    <row r="26" spans="1:5" x14ac:dyDescent="0.2">
      <c r="A26" s="222"/>
      <c r="B26" s="153">
        <v>688725</v>
      </c>
      <c r="C26" s="187">
        <v>600000</v>
      </c>
      <c r="D26" s="177">
        <f>B26-C26</f>
        <v>88725</v>
      </c>
      <c r="E26" s="179"/>
    </row>
    <row r="27" spans="1:5" ht="6.75" customHeight="1" x14ac:dyDescent="0.2">
      <c r="A27" s="161"/>
      <c r="B27" s="26"/>
      <c r="C27" s="26"/>
      <c r="D27" s="26"/>
      <c r="E27" s="162"/>
    </row>
    <row r="28" spans="1:5" x14ac:dyDescent="0.2">
      <c r="A28" s="167" t="s">
        <v>51</v>
      </c>
      <c r="B28" s="153">
        <f>B12+B17+B23+B26</f>
        <v>3398886.35</v>
      </c>
      <c r="C28" s="153">
        <f>C12+C17+C23+C26</f>
        <v>3434000</v>
      </c>
      <c r="D28" s="175">
        <f>D12+D17+D23+D26</f>
        <v>-35113.649999999907</v>
      </c>
      <c r="E28" s="163" t="s">
        <v>194</v>
      </c>
    </row>
    <row r="29" spans="1:5" x14ac:dyDescent="0.2">
      <c r="A29" s="168"/>
      <c r="B29" s="154"/>
      <c r="C29" s="154"/>
      <c r="D29" s="154"/>
      <c r="E29" s="164" t="s">
        <v>197</v>
      </c>
    </row>
    <row r="30" spans="1:5" x14ac:dyDescent="0.2">
      <c r="A30" s="168"/>
      <c r="B30" s="154"/>
      <c r="C30" s="154"/>
      <c r="D30" s="154"/>
      <c r="E30" s="164" t="s">
        <v>196</v>
      </c>
    </row>
    <row r="31" spans="1:5" x14ac:dyDescent="0.2">
      <c r="A31" s="161"/>
      <c r="B31" s="26"/>
      <c r="C31" s="26"/>
      <c r="D31" s="26"/>
      <c r="E31" s="164"/>
    </row>
    <row r="32" spans="1:5" ht="13.5" thickBot="1" x14ac:dyDescent="0.25">
      <c r="A32" s="169"/>
      <c r="B32" s="170"/>
      <c r="C32" s="170"/>
      <c r="D32" s="170"/>
      <c r="E32" s="171" t="s">
        <v>195</v>
      </c>
    </row>
    <row r="33" spans="1:5" x14ac:dyDescent="0.2">
      <c r="A33" s="123"/>
      <c r="B33" s="154"/>
      <c r="C33" s="154"/>
      <c r="D33" s="154"/>
    </row>
    <row r="34" spans="1:5" x14ac:dyDescent="0.2">
      <c r="B34" s="151"/>
      <c r="C34" s="151"/>
      <c r="D34" s="151"/>
    </row>
    <row r="35" spans="1:5" x14ac:dyDescent="0.2">
      <c r="B35" s="151"/>
      <c r="C35" s="151"/>
      <c r="D35" s="151"/>
    </row>
    <row r="36" spans="1:5" x14ac:dyDescent="0.2">
      <c r="A36" s="184" t="s">
        <v>207</v>
      </c>
      <c r="B36" s="178"/>
      <c r="C36" s="178"/>
      <c r="D36" s="178"/>
      <c r="E36" s="178"/>
    </row>
    <row r="37" spans="1:5" ht="6.75" customHeight="1" x14ac:dyDescent="0.2"/>
  </sheetData>
  <mergeCells count="4">
    <mergeCell ref="A10:A14"/>
    <mergeCell ref="A16:A20"/>
    <mergeCell ref="A22:A23"/>
    <mergeCell ref="A25:A26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79"/>
  <sheetViews>
    <sheetView view="pageBreakPreview" zoomScale="115" zoomScaleNormal="84" zoomScaleSheetLayoutView="115" workbookViewId="0">
      <pane xSplit="11" ySplit="7" topLeftCell="L104" activePane="bottomRight" state="frozen"/>
      <selection pane="topRight" activeCell="L1" sqref="L1"/>
      <selection pane="bottomLeft" activeCell="A9" sqref="A9"/>
      <selection pane="bottomRight" activeCell="G52" sqref="G52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01" t="s">
        <v>121</v>
      </c>
      <c r="O2" s="202"/>
      <c r="P2" s="202"/>
      <c r="Q2" s="202"/>
      <c r="R2" s="202"/>
      <c r="S2" s="202"/>
      <c r="T2" s="203"/>
    </row>
    <row r="3" spans="1:20" ht="15.75" x14ac:dyDescent="0.25">
      <c r="B3" s="1" t="s">
        <v>73</v>
      </c>
    </row>
    <row r="4" spans="1:20" ht="15.75" x14ac:dyDescent="0.25">
      <c r="B4" s="1"/>
      <c r="E4" s="190" t="s">
        <v>204</v>
      </c>
      <c r="F4" s="191"/>
      <c r="G4" s="191"/>
      <c r="H4" s="191"/>
      <c r="I4" s="191"/>
      <c r="J4" s="191"/>
      <c r="K4" s="191"/>
      <c r="L4" s="191"/>
      <c r="M4" s="192"/>
      <c r="N4" s="190" t="s">
        <v>60</v>
      </c>
      <c r="O4" s="191"/>
      <c r="P4" s="191"/>
      <c r="Q4" s="191"/>
      <c r="R4" s="191"/>
      <c r="S4" s="191"/>
      <c r="T4" s="192"/>
    </row>
    <row r="5" spans="1:20" x14ac:dyDescent="0.2">
      <c r="H5" s="136"/>
    </row>
    <row r="6" spans="1:20" x14ac:dyDescent="0.2">
      <c r="A6" s="89" t="s">
        <v>61</v>
      </c>
      <c r="B6" s="21" t="s">
        <v>1</v>
      </c>
      <c r="C6" s="21" t="s">
        <v>2</v>
      </c>
      <c r="D6" s="11" t="s">
        <v>3</v>
      </c>
      <c r="E6" s="192" t="s">
        <v>8</v>
      </c>
      <c r="F6" s="196"/>
      <c r="G6" s="44" t="s">
        <v>4</v>
      </c>
      <c r="H6" s="19" t="s">
        <v>5</v>
      </c>
      <c r="I6" s="45" t="s">
        <v>6</v>
      </c>
      <c r="J6" s="20" t="s">
        <v>7</v>
      </c>
      <c r="K6" s="50" t="s">
        <v>51</v>
      </c>
      <c r="L6" s="11" t="s">
        <v>101</v>
      </c>
      <c r="M6" s="8" t="s">
        <v>100</v>
      </c>
      <c r="N6" s="193" t="s">
        <v>66</v>
      </c>
      <c r="O6" s="193"/>
      <c r="P6" s="194" t="s">
        <v>63</v>
      </c>
      <c r="Q6" s="194"/>
      <c r="R6" s="193" t="s">
        <v>51</v>
      </c>
      <c r="S6" s="193"/>
      <c r="T6" s="9" t="s">
        <v>67</v>
      </c>
    </row>
    <row r="7" spans="1:20" ht="12.75" customHeight="1" x14ac:dyDescent="0.2">
      <c r="A7" s="92"/>
      <c r="B7" s="22"/>
      <c r="C7" s="23"/>
      <c r="D7" s="24"/>
      <c r="E7" s="36" t="s">
        <v>4</v>
      </c>
      <c r="F7" s="19" t="s">
        <v>5</v>
      </c>
      <c r="G7" s="16"/>
      <c r="H7" s="46"/>
      <c r="I7" s="17"/>
      <c r="J7" s="47"/>
      <c r="K7" s="7"/>
      <c r="L7" s="51"/>
      <c r="M7" s="125" t="s">
        <v>56</v>
      </c>
      <c r="N7" s="94" t="s">
        <v>64</v>
      </c>
      <c r="O7" s="110" t="s">
        <v>65</v>
      </c>
      <c r="P7" s="71" t="s">
        <v>64</v>
      </c>
      <c r="Q7" s="111" t="s">
        <v>65</v>
      </c>
      <c r="R7" s="71" t="s">
        <v>64</v>
      </c>
      <c r="S7" s="93" t="s">
        <v>65</v>
      </c>
      <c r="T7" s="118" t="s">
        <v>68</v>
      </c>
    </row>
    <row r="8" spans="1:20" ht="15" x14ac:dyDescent="0.25">
      <c r="A8" s="89">
        <v>1</v>
      </c>
      <c r="B8" s="197" t="s">
        <v>74</v>
      </c>
      <c r="C8" s="197"/>
      <c r="D8" s="197"/>
      <c r="E8" s="56"/>
      <c r="F8" s="57"/>
      <c r="G8" s="126">
        <f>SUM(G9:G14)</f>
        <v>370</v>
      </c>
      <c r="H8" s="85">
        <f t="shared" ref="H8:J8" si="0">SUM(H9:H14)</f>
        <v>50</v>
      </c>
      <c r="I8" s="85">
        <f t="shared" si="0"/>
        <v>0</v>
      </c>
      <c r="J8" s="85">
        <f t="shared" si="0"/>
        <v>0</v>
      </c>
      <c r="K8" s="39">
        <f>SUM(E8:J8)</f>
        <v>420</v>
      </c>
      <c r="L8" s="51"/>
      <c r="M8" s="51" t="s">
        <v>50</v>
      </c>
      <c r="N8" s="98">
        <v>0</v>
      </c>
      <c r="O8" s="99"/>
      <c r="P8" s="115">
        <v>385</v>
      </c>
      <c r="Q8" s="114">
        <f>P8*80</f>
        <v>30800</v>
      </c>
      <c r="R8" s="114">
        <f>N8+P8</f>
        <v>385</v>
      </c>
      <c r="S8" s="114">
        <f>O8+Q8</f>
        <v>30800</v>
      </c>
      <c r="T8" s="102"/>
    </row>
    <row r="9" spans="1:20" x14ac:dyDescent="0.2">
      <c r="A9" s="92"/>
      <c r="B9" s="29" t="s">
        <v>9</v>
      </c>
      <c r="C9" s="26"/>
      <c r="D9" s="27" t="s">
        <v>10</v>
      </c>
      <c r="E9" s="64"/>
      <c r="F9" s="65"/>
      <c r="G9" s="13">
        <v>120</v>
      </c>
      <c r="H9" s="41">
        <v>50</v>
      </c>
      <c r="I9" s="15"/>
      <c r="J9" s="48"/>
      <c r="K9" s="5"/>
      <c r="L9" s="51" t="s">
        <v>90</v>
      </c>
      <c r="M9" s="138"/>
      <c r="N9" s="25"/>
      <c r="O9" s="51"/>
      <c r="P9" s="26"/>
      <c r="Q9" s="51"/>
      <c r="R9" s="26"/>
      <c r="S9" s="51"/>
      <c r="T9" s="51"/>
    </row>
    <row r="10" spans="1:20" x14ac:dyDescent="0.2">
      <c r="A10" s="92"/>
      <c r="B10" s="29" t="s">
        <v>11</v>
      </c>
      <c r="C10" s="26"/>
      <c r="D10" s="27" t="s">
        <v>12</v>
      </c>
      <c r="E10" s="64"/>
      <c r="F10" s="65"/>
      <c r="G10" s="13">
        <v>10</v>
      </c>
      <c r="H10" s="65"/>
      <c r="I10" s="64"/>
      <c r="J10" s="65"/>
      <c r="K10" s="5"/>
      <c r="L10" s="51"/>
      <c r="M10" s="51"/>
      <c r="N10" s="107"/>
      <c r="O10" s="87"/>
      <c r="P10" s="108"/>
      <c r="Q10" s="87"/>
      <c r="R10" s="87"/>
      <c r="S10" s="87"/>
      <c r="T10" s="87"/>
    </row>
    <row r="11" spans="1:20" x14ac:dyDescent="0.2">
      <c r="A11" s="92"/>
      <c r="B11" s="29" t="s">
        <v>13</v>
      </c>
      <c r="C11" s="26"/>
      <c r="D11" s="27" t="s">
        <v>14</v>
      </c>
      <c r="E11" s="64"/>
      <c r="F11" s="65"/>
      <c r="G11" s="13">
        <v>80</v>
      </c>
      <c r="H11" s="65"/>
      <c r="I11" s="64"/>
      <c r="J11" s="65"/>
      <c r="K11" s="5"/>
      <c r="L11" s="139" t="s">
        <v>199</v>
      </c>
      <c r="M11" s="25"/>
      <c r="N11" s="96"/>
      <c r="O11" s="26"/>
      <c r="P11" s="96"/>
      <c r="Q11" s="26"/>
      <c r="R11" s="96"/>
      <c r="S11" s="26"/>
      <c r="T11" s="96"/>
    </row>
    <row r="12" spans="1:20" x14ac:dyDescent="0.2">
      <c r="A12" s="92"/>
      <c r="B12" s="29" t="s">
        <v>15</v>
      </c>
      <c r="C12" s="26"/>
      <c r="D12" s="27" t="s">
        <v>16</v>
      </c>
      <c r="E12" s="64"/>
      <c r="F12" s="65"/>
      <c r="G12" s="13">
        <v>60</v>
      </c>
      <c r="H12" s="65"/>
      <c r="I12" s="64"/>
      <c r="J12" s="65"/>
      <c r="K12" s="5"/>
      <c r="L12" s="51" t="s">
        <v>200</v>
      </c>
      <c r="M12" s="25"/>
      <c r="N12" s="51"/>
      <c r="O12" s="26"/>
      <c r="P12" s="51"/>
      <c r="Q12" s="26"/>
      <c r="R12" s="51"/>
      <c r="S12" s="26"/>
      <c r="T12" s="51"/>
    </row>
    <row r="13" spans="1:20" x14ac:dyDescent="0.2">
      <c r="A13" s="92"/>
      <c r="B13" s="29" t="s">
        <v>17</v>
      </c>
      <c r="C13" s="26"/>
      <c r="D13" s="27" t="s">
        <v>18</v>
      </c>
      <c r="E13" s="64"/>
      <c r="F13" s="65"/>
      <c r="G13" s="13">
        <v>40</v>
      </c>
      <c r="H13" s="65"/>
      <c r="I13" s="64"/>
      <c r="J13" s="65"/>
      <c r="K13" s="5"/>
      <c r="L13" s="51"/>
      <c r="M13" s="25"/>
      <c r="N13" s="51"/>
      <c r="O13" s="26"/>
      <c r="P13" s="51"/>
      <c r="Q13" s="26"/>
      <c r="R13" s="51"/>
      <c r="S13" s="26"/>
      <c r="T13" s="51"/>
    </row>
    <row r="14" spans="1:20" x14ac:dyDescent="0.2">
      <c r="A14" s="92"/>
      <c r="B14" s="25"/>
      <c r="C14" s="26"/>
      <c r="D14" s="27" t="s">
        <v>59</v>
      </c>
      <c r="E14" s="64"/>
      <c r="F14" s="65"/>
      <c r="G14" s="13">
        <v>60</v>
      </c>
      <c r="H14" s="65"/>
      <c r="I14" s="15"/>
      <c r="J14" s="48"/>
      <c r="K14" s="5"/>
      <c r="L14" s="51"/>
      <c r="M14" s="138" t="s">
        <v>169</v>
      </c>
      <c r="N14" s="51"/>
      <c r="O14" s="26"/>
      <c r="P14" s="51"/>
      <c r="Q14" s="26"/>
      <c r="R14" s="51"/>
      <c r="S14" s="26"/>
      <c r="T14" s="51"/>
    </row>
    <row r="15" spans="1:20" ht="15" x14ac:dyDescent="0.25">
      <c r="A15" s="92"/>
      <c r="B15" s="198" t="s">
        <v>75</v>
      </c>
      <c r="C15" s="199"/>
      <c r="D15" s="200"/>
      <c r="E15" s="64"/>
      <c r="F15" s="65"/>
      <c r="G15" s="13"/>
      <c r="H15" s="41"/>
      <c r="I15" s="15"/>
      <c r="J15" s="48"/>
      <c r="K15" s="5"/>
      <c r="L15" s="51"/>
      <c r="M15" s="25"/>
      <c r="N15" s="51"/>
      <c r="O15" s="26"/>
      <c r="P15" s="51"/>
      <c r="Q15" s="26"/>
      <c r="R15" s="51"/>
      <c r="S15" s="26"/>
      <c r="T15" s="51"/>
    </row>
    <row r="16" spans="1:20" x14ac:dyDescent="0.2">
      <c r="A16" s="89">
        <v>2.1</v>
      </c>
      <c r="B16" s="8"/>
      <c r="C16" s="189" t="s">
        <v>30</v>
      </c>
      <c r="D16" s="189"/>
      <c r="E16" s="56"/>
      <c r="F16" s="57"/>
      <c r="G16" s="127">
        <f>SUM(G17:G34)</f>
        <v>520</v>
      </c>
      <c r="H16" s="19">
        <f>SUM(H17:H34)</f>
        <v>440</v>
      </c>
      <c r="I16" s="45">
        <f>SUM(I18:I34)</f>
        <v>0</v>
      </c>
      <c r="J16" s="20">
        <f>SUM(J18:J34)</f>
        <v>20</v>
      </c>
      <c r="K16" s="39">
        <f>SUM(E16:J16)</f>
        <v>980</v>
      </c>
      <c r="L16" s="51"/>
      <c r="M16" s="25" t="s">
        <v>50</v>
      </c>
      <c r="N16" s="99">
        <v>0</v>
      </c>
      <c r="O16" s="100"/>
      <c r="P16" s="99">
        <v>302</v>
      </c>
      <c r="Q16" s="115">
        <f>P16*80</f>
        <v>24160</v>
      </c>
      <c r="R16" s="100">
        <f>N16+P16</f>
        <v>302</v>
      </c>
      <c r="S16" s="114">
        <f>O16+Q16</f>
        <v>24160</v>
      </c>
      <c r="T16" s="99"/>
    </row>
    <row r="17" spans="1:20" x14ac:dyDescent="0.2">
      <c r="A17" s="92"/>
      <c r="B17" s="74"/>
      <c r="C17" s="75"/>
      <c r="D17" s="81" t="s">
        <v>57</v>
      </c>
      <c r="E17" s="60"/>
      <c r="F17" s="61"/>
      <c r="G17" s="13"/>
      <c r="H17" s="41"/>
      <c r="I17" s="76"/>
      <c r="J17" s="77"/>
      <c r="K17" s="78"/>
      <c r="L17" s="51"/>
      <c r="M17" s="134"/>
      <c r="N17" s="51"/>
      <c r="O17" s="26"/>
      <c r="P17" s="102"/>
      <c r="Q17" s="26"/>
      <c r="R17" s="51"/>
      <c r="S17" s="67"/>
      <c r="T17" s="51"/>
    </row>
    <row r="18" spans="1:20" x14ac:dyDescent="0.2">
      <c r="A18" s="92"/>
      <c r="B18" s="25"/>
      <c r="C18" s="30">
        <v>10.1</v>
      </c>
      <c r="D18" s="27" t="s">
        <v>77</v>
      </c>
      <c r="E18" s="64"/>
      <c r="F18" s="65"/>
      <c r="G18" s="13">
        <v>0</v>
      </c>
      <c r="H18" s="41">
        <v>0</v>
      </c>
      <c r="I18" s="64"/>
      <c r="J18" s="65"/>
      <c r="K18" s="5"/>
      <c r="L18" s="51" t="s">
        <v>86</v>
      </c>
      <c r="M18" s="25"/>
      <c r="N18" s="51"/>
      <c r="O18" s="26"/>
      <c r="P18" s="51"/>
      <c r="Q18" s="26"/>
      <c r="R18" s="51"/>
      <c r="S18" s="67"/>
      <c r="T18" s="51"/>
    </row>
    <row r="19" spans="1:20" x14ac:dyDescent="0.2">
      <c r="A19" s="92"/>
      <c r="B19" s="25"/>
      <c r="C19" s="30">
        <v>10.199999999999999</v>
      </c>
      <c r="D19" s="27" t="s">
        <v>78</v>
      </c>
      <c r="E19" s="64"/>
      <c r="F19" s="65"/>
      <c r="G19" s="13">
        <v>0</v>
      </c>
      <c r="H19" s="41">
        <v>0</v>
      </c>
      <c r="I19" s="64"/>
      <c r="J19" s="65"/>
      <c r="K19" s="5"/>
      <c r="L19" s="51" t="s">
        <v>87</v>
      </c>
      <c r="M19" s="25"/>
      <c r="N19" s="51"/>
      <c r="O19" s="26"/>
      <c r="P19" s="51"/>
      <c r="Q19" s="26"/>
      <c r="R19" s="51"/>
      <c r="S19" s="67"/>
      <c r="T19" s="51"/>
    </row>
    <row r="20" spans="1:20" x14ac:dyDescent="0.2">
      <c r="A20" s="92"/>
      <c r="B20" s="25"/>
      <c r="C20" s="30">
        <v>10.3</v>
      </c>
      <c r="D20" s="27" t="s">
        <v>19</v>
      </c>
      <c r="E20" s="64"/>
      <c r="F20" s="65"/>
      <c r="G20" s="13">
        <v>120</v>
      </c>
      <c r="H20" s="41">
        <v>80</v>
      </c>
      <c r="I20" s="64"/>
      <c r="J20" s="48">
        <v>20</v>
      </c>
      <c r="K20" s="5"/>
      <c r="L20" s="51"/>
      <c r="M20" s="25" t="s">
        <v>54</v>
      </c>
      <c r="N20" s="51"/>
      <c r="O20" s="26"/>
      <c r="P20" s="51"/>
      <c r="Q20" s="26"/>
      <c r="R20" s="51"/>
      <c r="S20" s="67"/>
      <c r="T20" s="51"/>
    </row>
    <row r="21" spans="1:20" x14ac:dyDescent="0.2">
      <c r="A21" s="92"/>
      <c r="B21" s="25"/>
      <c r="C21" s="30">
        <v>10.4</v>
      </c>
      <c r="D21" s="27" t="s">
        <v>20</v>
      </c>
      <c r="E21" s="64"/>
      <c r="F21" s="65"/>
      <c r="G21" s="13">
        <v>0</v>
      </c>
      <c r="H21" s="41">
        <v>0</v>
      </c>
      <c r="I21" s="64"/>
      <c r="J21" s="65"/>
      <c r="K21" s="5"/>
      <c r="L21" s="51" t="s">
        <v>129</v>
      </c>
      <c r="M21" s="25" t="s">
        <v>49</v>
      </c>
      <c r="N21" s="51"/>
      <c r="O21" s="26"/>
      <c r="P21" s="51"/>
      <c r="Q21" s="26"/>
      <c r="R21" s="51"/>
      <c r="S21" s="67"/>
      <c r="T21" s="51"/>
    </row>
    <row r="22" spans="1:20" x14ac:dyDescent="0.2">
      <c r="A22" s="92"/>
      <c r="B22" s="25"/>
      <c r="C22" s="30">
        <v>10.5</v>
      </c>
      <c r="D22" s="27" t="s">
        <v>21</v>
      </c>
      <c r="E22" s="64"/>
      <c r="F22" s="65"/>
      <c r="G22" s="13">
        <v>80</v>
      </c>
      <c r="H22" s="41">
        <v>30</v>
      </c>
      <c r="I22" s="64"/>
      <c r="J22" s="65"/>
      <c r="K22" s="5"/>
      <c r="L22" s="133"/>
      <c r="M22" s="25" t="s">
        <v>58</v>
      </c>
      <c r="N22" s="51"/>
      <c r="O22" s="26"/>
      <c r="P22" s="51"/>
      <c r="Q22" s="26"/>
      <c r="R22" s="51"/>
      <c r="S22" s="67"/>
      <c r="T22" s="51"/>
    </row>
    <row r="23" spans="1:20" x14ac:dyDescent="0.2">
      <c r="A23" s="92"/>
      <c r="B23" s="25"/>
      <c r="C23" s="30">
        <v>10.6</v>
      </c>
      <c r="D23" s="27" t="s">
        <v>22</v>
      </c>
      <c r="E23" s="64"/>
      <c r="F23" s="65"/>
      <c r="G23" s="13">
        <v>120</v>
      </c>
      <c r="H23" s="41">
        <v>180</v>
      </c>
      <c r="I23" s="64"/>
      <c r="J23" s="65"/>
      <c r="K23" s="5"/>
      <c r="L23" s="51"/>
      <c r="M23" s="25" t="s">
        <v>49</v>
      </c>
      <c r="N23" s="51"/>
      <c r="O23" s="26"/>
      <c r="P23" s="51"/>
      <c r="Q23" s="26"/>
      <c r="R23" s="51"/>
      <c r="S23" s="67"/>
      <c r="T23" s="51"/>
    </row>
    <row r="24" spans="1:20" x14ac:dyDescent="0.2">
      <c r="A24" s="92"/>
      <c r="B24" s="25"/>
      <c r="C24" s="30">
        <v>10.7</v>
      </c>
      <c r="D24" s="27" t="s">
        <v>23</v>
      </c>
      <c r="E24" s="64"/>
      <c r="F24" s="65"/>
      <c r="G24" s="65"/>
      <c r="H24" s="65"/>
      <c r="I24" s="64"/>
      <c r="J24" s="65"/>
      <c r="K24" s="5"/>
      <c r="L24" s="51"/>
      <c r="M24" s="25" t="s">
        <v>50</v>
      </c>
      <c r="N24" s="51"/>
      <c r="O24" s="26"/>
      <c r="P24" s="51"/>
      <c r="Q24" s="26"/>
      <c r="R24" s="51"/>
      <c r="S24" s="67"/>
      <c r="T24" s="51"/>
    </row>
    <row r="25" spans="1:20" x14ac:dyDescent="0.2">
      <c r="A25" s="92"/>
      <c r="B25" s="25"/>
      <c r="C25" s="30"/>
      <c r="D25" s="27" t="s">
        <v>79</v>
      </c>
      <c r="E25" s="64"/>
      <c r="F25" s="65"/>
      <c r="G25" s="128">
        <v>0</v>
      </c>
      <c r="H25" s="41">
        <v>0</v>
      </c>
      <c r="I25" s="64"/>
      <c r="J25" s="65"/>
      <c r="K25" s="5"/>
      <c r="L25" s="51" t="s">
        <v>87</v>
      </c>
      <c r="M25" s="25"/>
      <c r="N25" s="51"/>
      <c r="O25" s="26"/>
      <c r="P25" s="51"/>
      <c r="Q25" s="26"/>
      <c r="R25" s="51"/>
      <c r="S25" s="67"/>
      <c r="T25" s="51"/>
    </row>
    <row r="26" spans="1:20" x14ac:dyDescent="0.2">
      <c r="A26" s="92"/>
      <c r="B26" s="25"/>
      <c r="C26" s="30"/>
      <c r="D26" s="27" t="s">
        <v>80</v>
      </c>
      <c r="E26" s="64"/>
      <c r="F26" s="65"/>
      <c r="G26" s="13"/>
      <c r="H26" s="64"/>
      <c r="I26" s="64"/>
      <c r="J26" s="65"/>
      <c r="K26" s="5"/>
      <c r="L26" s="51" t="s">
        <v>88</v>
      </c>
      <c r="M26" s="25"/>
      <c r="N26" s="51"/>
      <c r="O26" s="26"/>
      <c r="P26" s="51"/>
      <c r="Q26" s="26"/>
      <c r="R26" s="51"/>
      <c r="S26" s="67"/>
      <c r="T26" s="51"/>
    </row>
    <row r="27" spans="1:20" x14ac:dyDescent="0.2">
      <c r="A27" s="92"/>
      <c r="B27" s="25"/>
      <c r="C27" s="30"/>
      <c r="D27" s="27" t="s">
        <v>81</v>
      </c>
      <c r="E27" s="64"/>
      <c r="F27" s="65"/>
      <c r="G27" s="13">
        <v>0</v>
      </c>
      <c r="H27" s="41">
        <v>0</v>
      </c>
      <c r="I27" s="64"/>
      <c r="J27" s="65"/>
      <c r="K27" s="5"/>
      <c r="L27" s="51" t="s">
        <v>134</v>
      </c>
      <c r="M27" s="25"/>
      <c r="N27" s="51"/>
      <c r="O27" s="26"/>
      <c r="P27" s="51"/>
      <c r="Q27" s="26"/>
      <c r="R27" s="51"/>
      <c r="S27" s="67"/>
      <c r="T27" s="51"/>
    </row>
    <row r="28" spans="1:20" x14ac:dyDescent="0.2">
      <c r="A28" s="92"/>
      <c r="B28" s="25"/>
      <c r="C28" s="30"/>
      <c r="D28" s="27" t="s">
        <v>82</v>
      </c>
      <c r="E28" s="64"/>
      <c r="F28" s="65"/>
      <c r="G28" s="13">
        <v>0</v>
      </c>
      <c r="H28" s="41">
        <v>0</v>
      </c>
      <c r="I28" s="64"/>
      <c r="J28" s="65"/>
      <c r="K28" s="5"/>
      <c r="L28" s="51" t="s">
        <v>89</v>
      </c>
      <c r="M28" s="25"/>
      <c r="N28" s="51"/>
      <c r="O28" s="26"/>
      <c r="P28" s="51"/>
      <c r="Q28" s="26"/>
      <c r="R28" s="51"/>
      <c r="S28" s="67"/>
      <c r="T28" s="51"/>
    </row>
    <row r="29" spans="1:20" x14ac:dyDescent="0.2">
      <c r="A29" s="92"/>
      <c r="B29" s="25"/>
      <c r="C29" s="30"/>
      <c r="D29" s="27" t="s">
        <v>83</v>
      </c>
      <c r="E29" s="64"/>
      <c r="F29" s="65"/>
      <c r="G29" s="13">
        <v>40</v>
      </c>
      <c r="H29" s="64"/>
      <c r="I29" s="64"/>
      <c r="J29" s="65"/>
      <c r="K29" s="5"/>
      <c r="L29" s="51" t="s">
        <v>131</v>
      </c>
      <c r="M29" s="137" t="s">
        <v>132</v>
      </c>
      <c r="N29" s="51"/>
      <c r="O29" s="26"/>
      <c r="P29" s="51"/>
      <c r="Q29" s="26"/>
      <c r="R29" s="51"/>
      <c r="S29" s="67"/>
      <c r="T29" s="51"/>
    </row>
    <row r="30" spans="1:20" x14ac:dyDescent="0.2">
      <c r="A30" s="92"/>
      <c r="B30" s="25"/>
      <c r="C30" s="30"/>
      <c r="D30" s="27" t="s">
        <v>84</v>
      </c>
      <c r="E30" s="64"/>
      <c r="F30" s="65"/>
      <c r="G30" s="65"/>
      <c r="H30" s="41">
        <v>100</v>
      </c>
      <c r="I30" s="64"/>
      <c r="J30" s="65"/>
      <c r="K30" s="5"/>
      <c r="L30" s="51"/>
      <c r="M30" s="25" t="s">
        <v>5</v>
      </c>
      <c r="N30" s="51"/>
      <c r="O30" s="26"/>
      <c r="P30" s="51"/>
      <c r="Q30" s="26"/>
      <c r="R30" s="51"/>
      <c r="S30" s="67"/>
      <c r="T30" s="51"/>
    </row>
    <row r="31" spans="1:20" x14ac:dyDescent="0.2">
      <c r="A31" s="92"/>
      <c r="B31" s="25"/>
      <c r="C31" s="30"/>
      <c r="D31" s="27" t="s">
        <v>85</v>
      </c>
      <c r="E31" s="64"/>
      <c r="F31" s="65"/>
      <c r="G31" s="13">
        <v>120</v>
      </c>
      <c r="H31" s="41">
        <v>50</v>
      </c>
      <c r="I31" s="64"/>
      <c r="J31" s="65"/>
      <c r="K31" s="5"/>
      <c r="L31" s="51" t="s">
        <v>91</v>
      </c>
      <c r="M31" s="25" t="s">
        <v>50</v>
      </c>
      <c r="N31" s="51"/>
      <c r="O31" s="26"/>
      <c r="P31" s="51"/>
      <c r="Q31" s="26"/>
      <c r="R31" s="51"/>
      <c r="S31" s="67"/>
      <c r="T31" s="51"/>
    </row>
    <row r="32" spans="1:20" x14ac:dyDescent="0.2">
      <c r="A32" s="92"/>
      <c r="B32" s="25"/>
      <c r="C32" s="30">
        <v>10.8</v>
      </c>
      <c r="D32" s="27" t="s">
        <v>24</v>
      </c>
      <c r="E32" s="64"/>
      <c r="F32" s="65"/>
      <c r="G32" s="13">
        <v>20</v>
      </c>
      <c r="H32" s="64"/>
      <c r="I32" s="64"/>
      <c r="J32" s="65"/>
      <c r="K32" s="5"/>
      <c r="L32" s="51"/>
      <c r="M32" s="25" t="s">
        <v>50</v>
      </c>
      <c r="N32" s="51"/>
      <c r="O32" s="26"/>
      <c r="P32" s="51"/>
      <c r="Q32" s="26"/>
      <c r="R32" s="51"/>
      <c r="S32" s="67"/>
      <c r="T32" s="51"/>
    </row>
    <row r="33" spans="1:20" x14ac:dyDescent="0.2">
      <c r="A33" s="92"/>
      <c r="B33" s="25"/>
      <c r="C33" s="30">
        <v>10.9</v>
      </c>
      <c r="D33" s="27" t="s">
        <v>25</v>
      </c>
      <c r="E33" s="64"/>
      <c r="F33" s="65"/>
      <c r="G33" s="13">
        <v>0</v>
      </c>
      <c r="H33" s="41">
        <v>0</v>
      </c>
      <c r="I33" s="64"/>
      <c r="J33" s="65"/>
      <c r="K33" s="5"/>
      <c r="L33" s="51" t="s">
        <v>119</v>
      </c>
      <c r="M33" s="25"/>
      <c r="N33" s="51"/>
      <c r="O33" s="26"/>
      <c r="P33" s="51"/>
      <c r="Q33" s="26"/>
      <c r="R33" s="51"/>
      <c r="S33" s="67"/>
      <c r="T33" s="51"/>
    </row>
    <row r="34" spans="1:20" x14ac:dyDescent="0.2">
      <c r="A34" s="92"/>
      <c r="B34" s="25"/>
      <c r="C34" s="30">
        <v>10.1</v>
      </c>
      <c r="D34" s="27" t="s">
        <v>120</v>
      </c>
      <c r="E34" s="64"/>
      <c r="F34" s="65"/>
      <c r="G34" s="13">
        <v>20</v>
      </c>
      <c r="H34" s="64"/>
      <c r="I34" s="64"/>
      <c r="J34" s="65"/>
      <c r="K34" s="5"/>
      <c r="L34" s="51" t="s">
        <v>130</v>
      </c>
      <c r="M34" s="137" t="s">
        <v>133</v>
      </c>
      <c r="N34" s="51"/>
      <c r="O34" s="26"/>
      <c r="P34" s="51"/>
      <c r="Q34" s="26"/>
      <c r="R34" s="51"/>
      <c r="S34" s="67"/>
      <c r="T34" s="51"/>
    </row>
    <row r="35" spans="1:20" x14ac:dyDescent="0.2">
      <c r="A35" s="89">
        <v>2.2000000000000002</v>
      </c>
      <c r="B35" s="9"/>
      <c r="C35" s="189" t="s">
        <v>31</v>
      </c>
      <c r="D35" s="189"/>
      <c r="E35" s="56"/>
      <c r="F35" s="57"/>
      <c r="G35" s="146">
        <f>SUM(G36:G43)</f>
        <v>140</v>
      </c>
      <c r="H35" s="19">
        <f t="shared" ref="H35:J35" si="1">SUM(H42:H43)</f>
        <v>0</v>
      </c>
      <c r="I35" s="45">
        <f t="shared" si="1"/>
        <v>0</v>
      </c>
      <c r="J35" s="20">
        <f t="shared" si="1"/>
        <v>0</v>
      </c>
      <c r="K35" s="39">
        <f>SUM(E35:J35)</f>
        <v>140</v>
      </c>
      <c r="L35" s="51"/>
      <c r="M35" s="138" t="s">
        <v>48</v>
      </c>
      <c r="N35" s="105">
        <v>0</v>
      </c>
      <c r="O35" s="99"/>
      <c r="P35" s="106">
        <v>60</v>
      </c>
      <c r="Q35" s="115">
        <f>P35*80</f>
        <v>4800</v>
      </c>
      <c r="R35" s="99">
        <f>N35+P35</f>
        <v>60</v>
      </c>
      <c r="S35" s="114">
        <f>O35+Q35</f>
        <v>4800</v>
      </c>
      <c r="T35" s="104"/>
    </row>
    <row r="36" spans="1:20" x14ac:dyDescent="0.2">
      <c r="A36" s="92"/>
      <c r="B36" s="25"/>
      <c r="C36" s="30">
        <v>11.1</v>
      </c>
      <c r="D36" s="27" t="s">
        <v>26</v>
      </c>
      <c r="E36" s="64"/>
      <c r="F36" s="65"/>
      <c r="G36" s="13">
        <v>60</v>
      </c>
      <c r="H36" s="65"/>
      <c r="I36" s="64"/>
      <c r="J36" s="65"/>
      <c r="K36" s="5"/>
      <c r="L36" s="51" t="s">
        <v>135</v>
      </c>
      <c r="M36" s="138" t="s">
        <v>99</v>
      </c>
      <c r="N36" s="101"/>
      <c r="O36" s="102"/>
      <c r="P36" s="103"/>
      <c r="Q36" s="129"/>
      <c r="R36" s="103"/>
      <c r="S36" s="130"/>
      <c r="T36" s="102"/>
    </row>
    <row r="37" spans="1:20" x14ac:dyDescent="0.2">
      <c r="A37" s="92"/>
      <c r="B37" s="25"/>
      <c r="C37" s="30">
        <v>11.2</v>
      </c>
      <c r="D37" s="27" t="s">
        <v>92</v>
      </c>
      <c r="E37" s="64"/>
      <c r="F37" s="65"/>
      <c r="G37" s="13">
        <v>0</v>
      </c>
      <c r="H37" s="65"/>
      <c r="I37" s="64"/>
      <c r="J37" s="65"/>
      <c r="K37" s="5"/>
      <c r="L37" s="51"/>
      <c r="M37" s="138" t="s">
        <v>99</v>
      </c>
      <c r="N37" s="101"/>
      <c r="O37" s="102"/>
      <c r="P37" s="103"/>
      <c r="Q37" s="129"/>
      <c r="R37" s="103"/>
      <c r="S37" s="130"/>
      <c r="T37" s="102"/>
    </row>
    <row r="38" spans="1:20" x14ac:dyDescent="0.2">
      <c r="A38" s="92"/>
      <c r="B38" s="25"/>
      <c r="C38" s="30">
        <v>11.3</v>
      </c>
      <c r="D38" s="27" t="s">
        <v>93</v>
      </c>
      <c r="E38" s="60"/>
      <c r="F38" s="61"/>
      <c r="G38" s="13">
        <v>0</v>
      </c>
      <c r="H38" s="61"/>
      <c r="I38" s="64"/>
      <c r="J38" s="65"/>
      <c r="K38" s="78"/>
      <c r="L38" s="51"/>
      <c r="M38" s="138" t="s">
        <v>99</v>
      </c>
      <c r="N38" s="101"/>
      <c r="O38" s="102"/>
      <c r="P38" s="103"/>
      <c r="Q38" s="129"/>
      <c r="R38" s="103"/>
      <c r="S38" s="130"/>
      <c r="T38" s="102"/>
    </row>
    <row r="39" spans="1:20" x14ac:dyDescent="0.2">
      <c r="A39" s="92"/>
      <c r="B39" s="25"/>
      <c r="C39" s="30">
        <v>11.4</v>
      </c>
      <c r="D39" s="27" t="s">
        <v>94</v>
      </c>
      <c r="E39" s="60"/>
      <c r="F39" s="61"/>
      <c r="G39" s="225">
        <v>80</v>
      </c>
      <c r="H39" s="61"/>
      <c r="I39" s="64"/>
      <c r="J39" s="65"/>
      <c r="K39" s="78"/>
      <c r="L39" s="140"/>
      <c r="M39" s="139" t="s">
        <v>4</v>
      </c>
      <c r="N39" s="101"/>
      <c r="O39" s="102"/>
      <c r="P39" s="103"/>
      <c r="Q39" s="129"/>
      <c r="R39" s="103"/>
      <c r="S39" s="130"/>
      <c r="T39" s="102"/>
    </row>
    <row r="40" spans="1:20" x14ac:dyDescent="0.2">
      <c r="A40" s="92"/>
      <c r="B40" s="25"/>
      <c r="C40" s="30">
        <v>11.5</v>
      </c>
      <c r="D40" s="27" t="s">
        <v>95</v>
      </c>
      <c r="E40" s="60"/>
      <c r="F40" s="61"/>
      <c r="G40" s="13">
        <v>0</v>
      </c>
      <c r="H40" s="61"/>
      <c r="I40" s="64"/>
      <c r="J40" s="65"/>
      <c r="K40" s="78"/>
      <c r="L40" s="51"/>
      <c r="M40" s="138" t="s">
        <v>99</v>
      </c>
      <c r="N40" s="101"/>
      <c r="O40" s="102"/>
      <c r="P40" s="103"/>
      <c r="Q40" s="129"/>
      <c r="R40" s="103"/>
      <c r="S40" s="130"/>
      <c r="T40" s="102"/>
    </row>
    <row r="41" spans="1:20" x14ac:dyDescent="0.2">
      <c r="A41" s="92"/>
      <c r="B41" s="25"/>
      <c r="C41" s="30">
        <v>11.6</v>
      </c>
      <c r="D41" s="27" t="s">
        <v>96</v>
      </c>
      <c r="E41" s="60"/>
      <c r="F41" s="61"/>
      <c r="G41" s="13">
        <v>0</v>
      </c>
      <c r="H41" s="61"/>
      <c r="I41" s="64"/>
      <c r="J41" s="65"/>
      <c r="K41" s="78"/>
      <c r="L41" s="51"/>
      <c r="M41" s="138" t="s">
        <v>99</v>
      </c>
      <c r="N41" s="101"/>
      <c r="O41" s="102"/>
      <c r="P41" s="103"/>
      <c r="Q41" s="129"/>
      <c r="R41" s="103"/>
      <c r="S41" s="130"/>
      <c r="T41" s="102"/>
    </row>
    <row r="42" spans="1:20" x14ac:dyDescent="0.2">
      <c r="A42" s="92"/>
      <c r="B42" s="25"/>
      <c r="C42" s="30">
        <v>11.7</v>
      </c>
      <c r="D42" s="27" t="s">
        <v>97</v>
      </c>
      <c r="E42" s="64"/>
      <c r="F42" s="65"/>
      <c r="G42" s="13">
        <v>0</v>
      </c>
      <c r="H42" s="65"/>
      <c r="I42" s="64"/>
      <c r="J42" s="65"/>
      <c r="K42" s="5"/>
      <c r="L42" s="51"/>
      <c r="M42" s="138" t="s">
        <v>99</v>
      </c>
      <c r="N42" s="25"/>
      <c r="O42" s="51"/>
      <c r="P42" s="26"/>
      <c r="Q42" s="51"/>
      <c r="R42" s="26"/>
      <c r="S42" s="51"/>
      <c r="T42" s="51"/>
    </row>
    <row r="43" spans="1:20" x14ac:dyDescent="0.2">
      <c r="A43" s="92"/>
      <c r="B43" s="25"/>
      <c r="C43" s="30">
        <v>11.8</v>
      </c>
      <c r="D43" s="27" t="s">
        <v>98</v>
      </c>
      <c r="E43" s="64"/>
      <c r="F43" s="65"/>
      <c r="G43" s="13">
        <v>0</v>
      </c>
      <c r="H43" s="65"/>
      <c r="I43" s="64"/>
      <c r="J43" s="65"/>
      <c r="K43" s="5"/>
      <c r="L43" s="51"/>
      <c r="M43" s="138" t="s">
        <v>99</v>
      </c>
      <c r="N43" s="25"/>
      <c r="O43" s="51"/>
      <c r="P43" s="26"/>
      <c r="Q43" s="51"/>
      <c r="R43" s="26"/>
      <c r="S43" s="51"/>
      <c r="T43" s="51"/>
    </row>
    <row r="44" spans="1:20" x14ac:dyDescent="0.2">
      <c r="A44" s="89">
        <v>2.2999999999999998</v>
      </c>
      <c r="B44" s="9"/>
      <c r="C44" s="189" t="s">
        <v>27</v>
      </c>
      <c r="D44" s="189"/>
      <c r="E44" s="56"/>
      <c r="F44" s="57"/>
      <c r="G44" s="36">
        <f>SUM(G45:G48)</f>
        <v>0</v>
      </c>
      <c r="H44" s="19">
        <f>SUM(H45:H48)</f>
        <v>650</v>
      </c>
      <c r="I44" s="45">
        <f>SUM(I46:I48)</f>
        <v>0</v>
      </c>
      <c r="J44" s="20">
        <f>SUM(J46:J48)</f>
        <v>0</v>
      </c>
      <c r="K44" s="50">
        <f>SUM(E44:J44)</f>
        <v>650</v>
      </c>
      <c r="L44" s="51"/>
      <c r="M44" s="51" t="s">
        <v>52</v>
      </c>
      <c r="N44" s="101"/>
      <c r="O44" s="102"/>
      <c r="P44" s="103"/>
      <c r="Q44" s="102"/>
      <c r="R44" s="103"/>
      <c r="S44" s="102"/>
      <c r="T44" s="102"/>
    </row>
    <row r="45" spans="1:20" x14ac:dyDescent="0.2">
      <c r="A45" s="92"/>
      <c r="B45" s="25"/>
      <c r="C45" s="75"/>
      <c r="D45" s="81" t="s">
        <v>57</v>
      </c>
      <c r="E45" s="60"/>
      <c r="F45" s="61"/>
      <c r="G45" s="62"/>
      <c r="H45" s="79">
        <v>200</v>
      </c>
      <c r="I45" s="76"/>
      <c r="J45" s="77"/>
      <c r="K45" s="59"/>
      <c r="L45" s="51" t="s">
        <v>136</v>
      </c>
      <c r="M45" s="138" t="s">
        <v>138</v>
      </c>
      <c r="N45" s="25"/>
      <c r="O45" s="51"/>
      <c r="P45" s="26"/>
      <c r="Q45" s="51"/>
      <c r="R45" s="26"/>
      <c r="S45" s="51"/>
      <c r="T45" s="51"/>
    </row>
    <row r="46" spans="1:20" x14ac:dyDescent="0.2">
      <c r="A46" s="92"/>
      <c r="B46" s="25"/>
      <c r="C46" s="30">
        <v>12.1</v>
      </c>
      <c r="D46" s="27" t="s">
        <v>27</v>
      </c>
      <c r="E46" s="62"/>
      <c r="F46" s="63"/>
      <c r="G46" s="62"/>
      <c r="H46" s="40">
        <v>250</v>
      </c>
      <c r="I46" s="14"/>
      <c r="J46" s="49"/>
      <c r="K46" s="4"/>
      <c r="L46" s="51"/>
      <c r="M46" s="139" t="s">
        <v>139</v>
      </c>
      <c r="N46" s="25"/>
      <c r="O46" s="51"/>
      <c r="P46" s="26"/>
      <c r="Q46" s="51"/>
      <c r="R46" s="26"/>
      <c r="S46" s="51"/>
      <c r="T46" s="51"/>
    </row>
    <row r="47" spans="1:20" x14ac:dyDescent="0.2">
      <c r="A47" s="92"/>
      <c r="B47" s="25"/>
      <c r="C47" s="30">
        <v>12.2</v>
      </c>
      <c r="D47" s="27" t="s">
        <v>28</v>
      </c>
      <c r="E47" s="62"/>
      <c r="F47" s="63"/>
      <c r="G47" s="62"/>
      <c r="H47" s="40">
        <v>200</v>
      </c>
      <c r="I47" s="14"/>
      <c r="J47" s="49"/>
      <c r="K47" s="4"/>
      <c r="L47" s="51"/>
      <c r="M47" s="51"/>
      <c r="N47" s="25"/>
      <c r="O47" s="51"/>
      <c r="P47" s="26"/>
      <c r="Q47" s="51"/>
      <c r="R47" s="26"/>
      <c r="S47" s="51"/>
      <c r="T47" s="51"/>
    </row>
    <row r="48" spans="1:20" x14ac:dyDescent="0.2">
      <c r="A48" s="92"/>
      <c r="B48" s="25"/>
      <c r="C48" s="30">
        <v>12.3</v>
      </c>
      <c r="D48" s="27" t="s">
        <v>29</v>
      </c>
      <c r="E48" s="62"/>
      <c r="F48" s="63"/>
      <c r="G48" s="62"/>
      <c r="H48" s="63"/>
      <c r="I48" s="62"/>
      <c r="J48" s="63"/>
      <c r="K48" s="4"/>
      <c r="L48" s="51"/>
      <c r="M48" s="138" t="s">
        <v>140</v>
      </c>
      <c r="N48" s="25"/>
      <c r="O48" s="51"/>
      <c r="P48" s="26"/>
      <c r="Q48" s="51"/>
      <c r="R48" s="26"/>
      <c r="S48" s="51"/>
      <c r="T48" s="51"/>
    </row>
    <row r="49" spans="1:20" x14ac:dyDescent="0.2">
      <c r="A49" s="89">
        <v>2.4</v>
      </c>
      <c r="B49" s="9"/>
      <c r="C49" s="189" t="s">
        <v>32</v>
      </c>
      <c r="D49" s="189"/>
      <c r="E49" s="56"/>
      <c r="F49" s="57"/>
      <c r="G49" s="36">
        <f t="shared" ref="G49:J49" si="2">SUM(G50:G53)</f>
        <v>0</v>
      </c>
      <c r="H49" s="19">
        <f t="shared" si="2"/>
        <v>170</v>
      </c>
      <c r="I49" s="45">
        <f t="shared" si="2"/>
        <v>0</v>
      </c>
      <c r="J49" s="20">
        <f t="shared" si="2"/>
        <v>0</v>
      </c>
      <c r="K49" s="50">
        <f>SUM(E49:J49)</f>
        <v>170</v>
      </c>
      <c r="L49" s="51"/>
      <c r="M49" s="51" t="s">
        <v>5</v>
      </c>
      <c r="N49" s="98">
        <v>0</v>
      </c>
      <c r="O49" s="99"/>
      <c r="P49" s="100">
        <v>0</v>
      </c>
      <c r="Q49" s="99"/>
      <c r="R49" s="99">
        <f>N49+P49</f>
        <v>0</v>
      </c>
      <c r="S49" s="114"/>
      <c r="T49" s="99"/>
    </row>
    <row r="50" spans="1:20" x14ac:dyDescent="0.2">
      <c r="A50" s="92"/>
      <c r="B50" s="25"/>
      <c r="C50" s="30">
        <v>13.1</v>
      </c>
      <c r="D50" s="27" t="s">
        <v>102</v>
      </c>
      <c r="E50" s="62"/>
      <c r="F50" s="63"/>
      <c r="G50" s="62"/>
      <c r="H50" s="40">
        <v>80</v>
      </c>
      <c r="I50" s="14"/>
      <c r="J50" s="49"/>
      <c r="K50" s="4"/>
      <c r="L50" s="141" t="s">
        <v>128</v>
      </c>
      <c r="M50" s="139" t="s">
        <v>161</v>
      </c>
      <c r="N50" s="25"/>
      <c r="O50" s="51"/>
      <c r="P50" s="26"/>
      <c r="Q50" s="51"/>
      <c r="R50" s="26"/>
      <c r="S50" s="43"/>
      <c r="T50" s="51"/>
    </row>
    <row r="51" spans="1:20" x14ac:dyDescent="0.2">
      <c r="A51" s="92"/>
      <c r="B51" s="25"/>
      <c r="C51" s="30">
        <v>13.2</v>
      </c>
      <c r="D51" s="27" t="s">
        <v>103</v>
      </c>
      <c r="E51" s="62"/>
      <c r="F51" s="63"/>
      <c r="G51" s="62"/>
      <c r="H51" s="40">
        <v>50</v>
      </c>
      <c r="I51" s="14"/>
      <c r="J51" s="49"/>
      <c r="K51" s="6"/>
      <c r="L51" s="141" t="s">
        <v>128</v>
      </c>
      <c r="M51" s="139"/>
      <c r="N51" s="25"/>
      <c r="O51" s="51"/>
      <c r="P51" s="26"/>
      <c r="Q51" s="51"/>
      <c r="R51" s="26"/>
      <c r="S51" s="43"/>
      <c r="T51" s="51"/>
    </row>
    <row r="52" spans="1:20" x14ac:dyDescent="0.2">
      <c r="A52" s="92"/>
      <c r="B52" s="25"/>
      <c r="C52" s="30">
        <v>13.3</v>
      </c>
      <c r="D52" s="27" t="s">
        <v>126</v>
      </c>
      <c r="E52" s="62"/>
      <c r="F52" s="63"/>
      <c r="G52" s="62"/>
      <c r="H52" s="40">
        <v>20</v>
      </c>
      <c r="I52" s="14"/>
      <c r="J52" s="49"/>
      <c r="K52" s="6"/>
      <c r="L52" s="141" t="s">
        <v>128</v>
      </c>
      <c r="M52" s="139"/>
      <c r="N52" s="25"/>
      <c r="O52" s="51"/>
      <c r="P52" s="26"/>
      <c r="Q52" s="51"/>
      <c r="R52" s="26"/>
      <c r="S52" s="43"/>
      <c r="T52" s="51"/>
    </row>
    <row r="53" spans="1:20" x14ac:dyDescent="0.2">
      <c r="A53" s="92"/>
      <c r="B53" s="25"/>
      <c r="C53" s="30">
        <v>13.4</v>
      </c>
      <c r="D53" s="27" t="s">
        <v>104</v>
      </c>
      <c r="E53" s="62"/>
      <c r="F53" s="63"/>
      <c r="G53" s="62"/>
      <c r="H53" s="40">
        <v>20</v>
      </c>
      <c r="I53" s="14"/>
      <c r="J53" s="49"/>
      <c r="K53" s="4"/>
      <c r="L53" s="139" t="s">
        <v>125</v>
      </c>
      <c r="M53" s="139"/>
      <c r="N53" s="25"/>
      <c r="O53" s="51"/>
      <c r="P53" s="26"/>
      <c r="Q53" s="51"/>
      <c r="R53" s="26"/>
      <c r="S53" s="43"/>
      <c r="T53" s="51"/>
    </row>
    <row r="54" spans="1:20" x14ac:dyDescent="0.2">
      <c r="A54" s="89">
        <v>2.5</v>
      </c>
      <c r="B54" s="9"/>
      <c r="C54" s="189" t="s">
        <v>33</v>
      </c>
      <c r="D54" s="189"/>
      <c r="E54" s="56"/>
      <c r="F54" s="57"/>
      <c r="G54" s="80">
        <f>SUM(G55:G60)</f>
        <v>0</v>
      </c>
      <c r="H54" s="80">
        <f>SUM(H55:H60)</f>
        <v>680</v>
      </c>
      <c r="I54" s="80">
        <f>SUM(I55:I60)</f>
        <v>0</v>
      </c>
      <c r="J54" s="80">
        <f>SUM(J55:J60)</f>
        <v>0</v>
      </c>
      <c r="K54" s="50">
        <f>SUM(E54:J54)</f>
        <v>680</v>
      </c>
      <c r="L54" s="51"/>
      <c r="M54" s="51" t="s">
        <v>127</v>
      </c>
      <c r="N54" s="98">
        <v>0</v>
      </c>
      <c r="O54" s="99"/>
      <c r="P54" s="100">
        <v>0</v>
      </c>
      <c r="Q54" s="99"/>
      <c r="R54" s="99">
        <f>N54+P54</f>
        <v>0</v>
      </c>
      <c r="S54" s="114"/>
      <c r="T54" s="99"/>
    </row>
    <row r="55" spans="1:20" x14ac:dyDescent="0.2">
      <c r="A55" s="92"/>
      <c r="B55" s="25"/>
      <c r="C55" s="82"/>
      <c r="D55" s="131" t="s">
        <v>57</v>
      </c>
      <c r="E55" s="60"/>
      <c r="F55" s="61"/>
      <c r="G55" s="62"/>
      <c r="H55" s="79">
        <v>200</v>
      </c>
      <c r="I55" s="76"/>
      <c r="J55" s="77"/>
      <c r="K55" s="59"/>
      <c r="L55" s="139" t="s">
        <v>137</v>
      </c>
      <c r="M55" s="133"/>
      <c r="N55" s="25"/>
      <c r="O55" s="51"/>
      <c r="P55" s="26"/>
      <c r="Q55" s="51"/>
      <c r="R55" s="26"/>
      <c r="S55" s="43"/>
      <c r="T55" s="51"/>
    </row>
    <row r="56" spans="1:20" x14ac:dyDescent="0.2">
      <c r="A56" s="92"/>
      <c r="B56" s="25"/>
      <c r="C56" s="83">
        <v>20.100000000000001</v>
      </c>
      <c r="D56" s="84" t="s">
        <v>34</v>
      </c>
      <c r="E56" s="62"/>
      <c r="F56" s="63"/>
      <c r="G56" s="62"/>
      <c r="H56" s="40">
        <v>150</v>
      </c>
      <c r="I56" s="62"/>
      <c r="J56" s="63"/>
      <c r="K56" s="4"/>
      <c r="L56" s="51" t="s">
        <v>141</v>
      </c>
      <c r="M56" s="133"/>
      <c r="N56" s="25"/>
      <c r="O56" s="51"/>
      <c r="P56" s="26"/>
      <c r="Q56" s="51"/>
      <c r="R56" s="26"/>
      <c r="S56" s="43"/>
      <c r="T56" s="51"/>
    </row>
    <row r="57" spans="1:20" x14ac:dyDescent="0.2">
      <c r="A57" s="92"/>
      <c r="B57" s="25"/>
      <c r="C57" s="83">
        <v>20.2</v>
      </c>
      <c r="D57" s="84" t="s">
        <v>35</v>
      </c>
      <c r="E57" s="62"/>
      <c r="F57" s="63"/>
      <c r="G57" s="62"/>
      <c r="H57" s="40">
        <v>20</v>
      </c>
      <c r="I57" s="62"/>
      <c r="J57" s="63"/>
      <c r="K57" s="4"/>
      <c r="L57" s="139" t="s">
        <v>142</v>
      </c>
      <c r="M57" s="133"/>
      <c r="N57" s="25"/>
      <c r="O57" s="51"/>
      <c r="P57" s="26"/>
      <c r="Q57" s="51"/>
      <c r="R57" s="26"/>
      <c r="S57" s="43"/>
      <c r="T57" s="51"/>
    </row>
    <row r="58" spans="1:20" x14ac:dyDescent="0.2">
      <c r="A58" s="92"/>
      <c r="B58" s="25"/>
      <c r="C58" s="83">
        <v>20.3</v>
      </c>
      <c r="D58" s="84" t="s">
        <v>36</v>
      </c>
      <c r="E58" s="62"/>
      <c r="F58" s="63"/>
      <c r="G58" s="62"/>
      <c r="H58" s="40">
        <v>200</v>
      </c>
      <c r="I58" s="62"/>
      <c r="J58" s="63"/>
      <c r="K58" s="4"/>
      <c r="L58" s="51" t="s">
        <v>163</v>
      </c>
      <c r="M58" s="133"/>
      <c r="N58" s="25"/>
      <c r="O58" s="51"/>
      <c r="P58" s="26"/>
      <c r="Q58" s="51"/>
      <c r="R58" s="26"/>
      <c r="S58" s="43"/>
      <c r="T58" s="51"/>
    </row>
    <row r="59" spans="1:20" x14ac:dyDescent="0.2">
      <c r="A59" s="92"/>
      <c r="B59" s="25"/>
      <c r="C59" s="83">
        <v>20.399999999999999</v>
      </c>
      <c r="D59" s="84" t="s">
        <v>37</v>
      </c>
      <c r="E59" s="62"/>
      <c r="F59" s="63"/>
      <c r="G59" s="62"/>
      <c r="H59" s="40">
        <v>60</v>
      </c>
      <c r="I59" s="62"/>
      <c r="J59" s="63"/>
      <c r="K59" s="6"/>
      <c r="L59" s="51"/>
      <c r="M59" s="51"/>
      <c r="N59" s="25"/>
      <c r="O59" s="51"/>
      <c r="P59" s="26"/>
      <c r="Q59" s="51"/>
      <c r="R59" s="26"/>
      <c r="S59" s="43"/>
      <c r="T59" s="51"/>
    </row>
    <row r="60" spans="1:20" x14ac:dyDescent="0.2">
      <c r="A60" s="92"/>
      <c r="B60" s="25"/>
      <c r="C60" s="83">
        <v>20.5</v>
      </c>
      <c r="D60" s="84" t="s">
        <v>106</v>
      </c>
      <c r="E60" s="62"/>
      <c r="F60" s="63"/>
      <c r="G60" s="62"/>
      <c r="H60" s="40">
        <v>50</v>
      </c>
      <c r="I60" s="62"/>
      <c r="J60" s="63"/>
      <c r="K60" s="4"/>
      <c r="L60" s="133"/>
      <c r="M60" s="133"/>
      <c r="N60" s="25"/>
      <c r="O60" s="51"/>
      <c r="P60" s="51"/>
      <c r="Q60" s="51"/>
      <c r="R60" s="26"/>
      <c r="S60" s="43"/>
      <c r="T60" s="51"/>
    </row>
    <row r="61" spans="1:20" x14ac:dyDescent="0.2">
      <c r="A61" s="89">
        <v>2.6</v>
      </c>
      <c r="B61" s="9"/>
      <c r="C61" s="195" t="s">
        <v>38</v>
      </c>
      <c r="D61" s="195"/>
      <c r="E61" s="56"/>
      <c r="F61" s="57"/>
      <c r="G61" s="80">
        <f>SUM(G62:G71)</f>
        <v>1200</v>
      </c>
      <c r="H61" s="80">
        <f t="shared" ref="H61:J61" si="3">SUM(H62:H71)</f>
        <v>150</v>
      </c>
      <c r="I61" s="80">
        <f t="shared" si="3"/>
        <v>0</v>
      </c>
      <c r="J61" s="80">
        <f t="shared" si="3"/>
        <v>400</v>
      </c>
      <c r="K61" s="50">
        <f>SUM(E61:J61)</f>
        <v>1750</v>
      </c>
      <c r="L61" s="51" t="s">
        <v>157</v>
      </c>
      <c r="M61" s="51" t="s">
        <v>147</v>
      </c>
      <c r="N61" s="98">
        <v>272</v>
      </c>
      <c r="O61" s="114">
        <f t="shared" ref="O61" si="4">N61*100.1</f>
        <v>27227.199999999997</v>
      </c>
      <c r="P61" s="114">
        <f>SUM(P62:P71)</f>
        <v>1040</v>
      </c>
      <c r="Q61" s="115">
        <f>P61*80</f>
        <v>83200</v>
      </c>
      <c r="R61" s="99">
        <f>N61+P61</f>
        <v>1312</v>
      </c>
      <c r="S61" s="114">
        <f>O61+Q61</f>
        <v>110427.2</v>
      </c>
      <c r="T61" s="113" t="s">
        <v>69</v>
      </c>
    </row>
    <row r="62" spans="1:20" x14ac:dyDescent="0.2">
      <c r="A62" s="92"/>
      <c r="B62" s="25"/>
      <c r="C62" s="82"/>
      <c r="D62" s="131" t="s">
        <v>57</v>
      </c>
      <c r="E62" s="60"/>
      <c r="F62" s="61"/>
      <c r="G62" s="142">
        <v>380</v>
      </c>
      <c r="H62" s="63"/>
      <c r="I62" s="62"/>
      <c r="J62" s="77"/>
      <c r="K62" s="59"/>
      <c r="L62" s="51" t="s">
        <v>166</v>
      </c>
      <c r="M62" s="51"/>
      <c r="N62" s="25"/>
      <c r="O62" s="51"/>
      <c r="P62" s="26">
        <v>600</v>
      </c>
      <c r="Q62" s="51"/>
      <c r="R62" s="26"/>
      <c r="S62" s="43"/>
      <c r="T62" s="51"/>
    </row>
    <row r="63" spans="1:20" x14ac:dyDescent="0.2">
      <c r="A63" s="92"/>
      <c r="B63" s="25"/>
      <c r="C63" s="30">
        <v>30.1</v>
      </c>
      <c r="D63" s="131" t="s">
        <v>39</v>
      </c>
      <c r="E63" s="60"/>
      <c r="F63" s="61"/>
      <c r="G63" s="142">
        <v>290</v>
      </c>
      <c r="H63" s="63"/>
      <c r="I63" s="62"/>
      <c r="J63" s="77"/>
      <c r="K63" s="59"/>
      <c r="L63" s="51" t="s">
        <v>167</v>
      </c>
      <c r="M63" s="51"/>
      <c r="N63" s="25"/>
      <c r="O63" s="51"/>
      <c r="P63" s="26"/>
      <c r="Q63" s="51"/>
      <c r="R63" s="26"/>
      <c r="S63" s="43"/>
      <c r="T63" s="51"/>
    </row>
    <row r="64" spans="1:20" x14ac:dyDescent="0.2">
      <c r="A64" s="92"/>
      <c r="B64" s="25"/>
      <c r="C64" s="30">
        <v>30.2</v>
      </c>
      <c r="D64" s="131" t="s">
        <v>105</v>
      </c>
      <c r="E64" s="60"/>
      <c r="F64" s="61"/>
      <c r="G64" s="142">
        <v>10</v>
      </c>
      <c r="H64" s="63"/>
      <c r="I64" s="62"/>
      <c r="J64" s="77"/>
      <c r="K64" s="59"/>
      <c r="L64" s="51" t="s">
        <v>143</v>
      </c>
      <c r="M64" s="51"/>
      <c r="N64" s="25"/>
      <c r="O64" s="51"/>
      <c r="P64" s="26"/>
      <c r="Q64" s="51"/>
      <c r="R64" s="26"/>
      <c r="S64" s="43"/>
      <c r="T64" s="51"/>
    </row>
    <row r="65" spans="1:20" x14ac:dyDescent="0.2">
      <c r="A65" s="92"/>
      <c r="B65" s="25"/>
      <c r="C65" s="30">
        <v>30.3</v>
      </c>
      <c r="D65" s="131" t="s">
        <v>41</v>
      </c>
      <c r="E65" s="60"/>
      <c r="F65" s="61"/>
      <c r="G65" s="142">
        <v>100</v>
      </c>
      <c r="H65" s="63"/>
      <c r="I65" s="62"/>
      <c r="J65" s="77"/>
      <c r="K65" s="59"/>
      <c r="L65" s="51" t="s">
        <v>144</v>
      </c>
      <c r="M65" s="51"/>
      <c r="N65" s="25"/>
      <c r="O65" s="51"/>
      <c r="P65" s="26"/>
      <c r="Q65" s="51"/>
      <c r="R65" s="26"/>
      <c r="S65" s="43"/>
      <c r="T65" s="51"/>
    </row>
    <row r="66" spans="1:20" x14ac:dyDescent="0.2">
      <c r="A66" s="92"/>
      <c r="B66" s="25"/>
      <c r="C66" s="30">
        <v>30.4</v>
      </c>
      <c r="D66" s="131" t="s">
        <v>108</v>
      </c>
      <c r="E66" s="60"/>
      <c r="F66" s="61"/>
      <c r="G66" s="142">
        <v>100</v>
      </c>
      <c r="H66" s="63"/>
      <c r="I66" s="62"/>
      <c r="J66" s="145">
        <v>400</v>
      </c>
      <c r="K66" s="59"/>
      <c r="L66" s="51"/>
      <c r="M66" s="133" t="s">
        <v>145</v>
      </c>
      <c r="N66" s="25"/>
      <c r="O66" s="51"/>
      <c r="P66" s="26"/>
      <c r="Q66" s="51"/>
      <c r="R66" s="26"/>
      <c r="S66" s="43"/>
      <c r="T66" s="51"/>
    </row>
    <row r="67" spans="1:20" ht="12.75" customHeight="1" x14ac:dyDescent="0.2">
      <c r="A67" s="92"/>
      <c r="B67" s="25"/>
      <c r="C67" s="30">
        <v>30.5</v>
      </c>
      <c r="D67" s="27" t="s">
        <v>40</v>
      </c>
      <c r="E67" s="62"/>
      <c r="F67" s="63"/>
      <c r="G67" s="142">
        <v>70</v>
      </c>
      <c r="H67" s="63"/>
      <c r="I67" s="62"/>
      <c r="J67" s="49"/>
      <c r="K67" s="4"/>
      <c r="L67" s="51" t="s">
        <v>149</v>
      </c>
      <c r="M67" s="132"/>
      <c r="N67" s="25"/>
      <c r="O67" s="51"/>
      <c r="P67" s="26">
        <v>120</v>
      </c>
      <c r="Q67" s="51"/>
      <c r="R67" s="26"/>
      <c r="S67" s="43"/>
      <c r="T67" s="51"/>
    </row>
    <row r="68" spans="1:20" x14ac:dyDescent="0.2">
      <c r="A68" s="92"/>
      <c r="B68" s="25"/>
      <c r="C68" s="30">
        <v>30.6</v>
      </c>
      <c r="D68" s="27" t="s">
        <v>35</v>
      </c>
      <c r="E68" s="62"/>
      <c r="F68" s="63"/>
      <c r="G68" s="143">
        <v>120</v>
      </c>
      <c r="H68" s="63"/>
      <c r="I68" s="62"/>
      <c r="J68" s="49"/>
      <c r="K68" s="4"/>
      <c r="L68" s="51"/>
      <c r="M68" s="132"/>
      <c r="N68" s="25"/>
      <c r="O68" s="51"/>
      <c r="P68" s="26">
        <v>120</v>
      </c>
      <c r="Q68" s="51"/>
      <c r="R68" s="26"/>
      <c r="S68" s="43"/>
      <c r="T68" s="51"/>
    </row>
    <row r="69" spans="1:20" x14ac:dyDescent="0.2">
      <c r="A69" s="92"/>
      <c r="B69" s="25"/>
      <c r="C69" s="30">
        <v>30.7</v>
      </c>
      <c r="D69" s="27" t="s">
        <v>106</v>
      </c>
      <c r="E69" s="62"/>
      <c r="F69" s="63"/>
      <c r="G69" s="143">
        <v>40</v>
      </c>
      <c r="H69" s="63"/>
      <c r="I69" s="62"/>
      <c r="J69" s="49"/>
      <c r="K69" s="4"/>
      <c r="L69" s="51"/>
      <c r="M69" s="132"/>
      <c r="N69" s="25"/>
      <c r="O69" s="51"/>
      <c r="P69" s="26">
        <v>100</v>
      </c>
      <c r="Q69" s="51"/>
      <c r="R69" s="26"/>
      <c r="S69" s="43"/>
      <c r="T69" s="51"/>
    </row>
    <row r="70" spans="1:20" x14ac:dyDescent="0.2">
      <c r="A70" s="92"/>
      <c r="B70" s="25"/>
      <c r="C70" s="30">
        <v>30.8</v>
      </c>
      <c r="D70" s="27" t="s">
        <v>107</v>
      </c>
      <c r="E70" s="62"/>
      <c r="F70" s="63"/>
      <c r="G70" s="143">
        <v>90</v>
      </c>
      <c r="H70" s="63"/>
      <c r="I70" s="62"/>
      <c r="J70" s="49"/>
      <c r="K70" s="6"/>
      <c r="L70" s="51"/>
      <c r="M70" s="132"/>
      <c r="N70" s="25"/>
      <c r="O70" s="51"/>
      <c r="P70" s="26"/>
      <c r="Q70" s="51"/>
      <c r="R70" s="26"/>
      <c r="S70" s="43"/>
      <c r="T70" s="51"/>
    </row>
    <row r="71" spans="1:20" x14ac:dyDescent="0.2">
      <c r="A71" s="92"/>
      <c r="B71" s="25"/>
      <c r="C71" s="30">
        <v>30.9</v>
      </c>
      <c r="D71" s="27" t="s">
        <v>146</v>
      </c>
      <c r="E71" s="62"/>
      <c r="F71" s="63"/>
      <c r="G71" s="63"/>
      <c r="H71" s="40">
        <v>150</v>
      </c>
      <c r="I71" s="62"/>
      <c r="J71" s="49"/>
      <c r="K71" s="4"/>
      <c r="L71" s="51" t="s">
        <v>158</v>
      </c>
      <c r="M71" s="132" t="s">
        <v>5</v>
      </c>
      <c r="N71" s="25"/>
      <c r="O71" s="51"/>
      <c r="P71" s="109">
        <v>100</v>
      </c>
      <c r="Q71" s="51"/>
      <c r="R71" s="26"/>
      <c r="S71" s="43"/>
      <c r="T71" s="51"/>
    </row>
    <row r="72" spans="1:20" x14ac:dyDescent="0.2">
      <c r="A72" s="89">
        <v>2.8</v>
      </c>
      <c r="B72" s="9"/>
      <c r="C72" s="189" t="s">
        <v>42</v>
      </c>
      <c r="D72" s="189"/>
      <c r="E72" s="56"/>
      <c r="F72" s="57"/>
      <c r="G72" s="36">
        <f>SUM(G73:G76)</f>
        <v>0</v>
      </c>
      <c r="H72" s="19">
        <f>SUM(H73:H76)</f>
        <v>160</v>
      </c>
      <c r="I72" s="45">
        <f t="shared" ref="I72:J72" si="5">SUM(I75:I76)</f>
        <v>0</v>
      </c>
      <c r="J72" s="20">
        <f t="shared" si="5"/>
        <v>0</v>
      </c>
      <c r="K72" s="50">
        <f>SUM(E72:J72)</f>
        <v>160</v>
      </c>
      <c r="L72" s="51"/>
      <c r="M72" s="54" t="s">
        <v>5</v>
      </c>
      <c r="N72" s="98">
        <v>0</v>
      </c>
      <c r="O72" s="99"/>
      <c r="P72" s="100">
        <v>0</v>
      </c>
      <c r="Q72" s="99"/>
      <c r="R72" s="99">
        <f>N72+P72</f>
        <v>0</v>
      </c>
      <c r="S72" s="114"/>
      <c r="T72" s="99"/>
    </row>
    <row r="73" spans="1:20" x14ac:dyDescent="0.2">
      <c r="A73" s="92"/>
      <c r="B73" s="25"/>
      <c r="C73" s="75"/>
      <c r="D73" s="131" t="s">
        <v>57</v>
      </c>
      <c r="E73" s="60"/>
      <c r="F73" s="61"/>
      <c r="G73" s="62"/>
      <c r="H73" s="79">
        <v>80</v>
      </c>
      <c r="I73" s="76"/>
      <c r="J73" s="77"/>
      <c r="K73" s="59"/>
      <c r="L73" s="51" t="s">
        <v>162</v>
      </c>
      <c r="M73" s="54"/>
      <c r="N73" s="25"/>
      <c r="O73" s="51"/>
      <c r="P73" s="26"/>
      <c r="Q73" s="51"/>
      <c r="R73" s="26"/>
      <c r="S73" s="43"/>
      <c r="T73" s="51"/>
    </row>
    <row r="74" spans="1:20" x14ac:dyDescent="0.2">
      <c r="A74" s="92"/>
      <c r="B74" s="25"/>
      <c r="C74" s="30">
        <v>40.1</v>
      </c>
      <c r="D74" s="131" t="s">
        <v>34</v>
      </c>
      <c r="E74" s="60"/>
      <c r="F74" s="61"/>
      <c r="G74" s="62"/>
      <c r="H74" s="79">
        <v>60</v>
      </c>
      <c r="I74" s="76"/>
      <c r="J74" s="77"/>
      <c r="K74" s="59"/>
      <c r="L74" s="51"/>
      <c r="M74" s="54"/>
      <c r="N74" s="25"/>
      <c r="O74" s="51"/>
      <c r="P74" s="26"/>
      <c r="Q74" s="51"/>
      <c r="R74" s="26"/>
      <c r="S74" s="43"/>
      <c r="T74" s="51"/>
    </row>
    <row r="75" spans="1:20" x14ac:dyDescent="0.2">
      <c r="A75" s="92"/>
      <c r="B75" s="25"/>
      <c r="C75" s="30">
        <v>40.200000000000003</v>
      </c>
      <c r="D75" s="27" t="s">
        <v>40</v>
      </c>
      <c r="E75" s="62"/>
      <c r="F75" s="63"/>
      <c r="G75" s="62"/>
      <c r="H75" s="40"/>
      <c r="I75" s="62"/>
      <c r="J75" s="63"/>
      <c r="K75" s="4"/>
      <c r="L75" s="51" t="s">
        <v>149</v>
      </c>
      <c r="M75" s="51"/>
      <c r="N75" s="25"/>
      <c r="O75" s="51"/>
      <c r="P75" s="26"/>
      <c r="Q75" s="51"/>
      <c r="R75" s="26"/>
      <c r="S75" s="43"/>
      <c r="T75" s="51"/>
    </row>
    <row r="76" spans="1:20" x14ac:dyDescent="0.2">
      <c r="A76" s="92"/>
      <c r="B76" s="25"/>
      <c r="C76" s="30">
        <v>40.299999999999997</v>
      </c>
      <c r="D76" s="27" t="s">
        <v>106</v>
      </c>
      <c r="E76" s="62"/>
      <c r="F76" s="63"/>
      <c r="G76" s="62"/>
      <c r="H76" s="40">
        <v>20</v>
      </c>
      <c r="I76" s="62"/>
      <c r="J76" s="63"/>
      <c r="K76" s="4"/>
      <c r="L76" s="51"/>
      <c r="M76" s="51"/>
      <c r="N76" s="25"/>
      <c r="O76" s="51"/>
      <c r="P76" s="26"/>
      <c r="Q76" s="51"/>
      <c r="R76" s="26"/>
      <c r="S76" s="43"/>
      <c r="T76" s="51"/>
    </row>
    <row r="77" spans="1:20" x14ac:dyDescent="0.2">
      <c r="A77" s="91" t="s">
        <v>62</v>
      </c>
      <c r="B77" s="9"/>
      <c r="C77" s="189" t="s">
        <v>43</v>
      </c>
      <c r="D77" s="189"/>
      <c r="E77" s="56"/>
      <c r="F77" s="57"/>
      <c r="G77" s="36">
        <f>SUM(G78:G81)</f>
        <v>660</v>
      </c>
      <c r="H77" s="19">
        <f>SUM(H78:H81)</f>
        <v>0</v>
      </c>
      <c r="I77" s="45">
        <f t="shared" ref="I77:J77" si="6">SUM(I80:I81)</f>
        <v>0</v>
      </c>
      <c r="J77" s="20">
        <f t="shared" si="6"/>
        <v>0</v>
      </c>
      <c r="K77" s="50">
        <f>SUM(E77:J77)</f>
        <v>660</v>
      </c>
      <c r="L77" s="51"/>
      <c r="M77" s="51" t="s">
        <v>4</v>
      </c>
      <c r="N77" s="98">
        <v>0</v>
      </c>
      <c r="O77" s="99"/>
      <c r="P77" s="100">
        <v>310</v>
      </c>
      <c r="Q77" s="115">
        <f>P77*80</f>
        <v>24800</v>
      </c>
      <c r="R77" s="99">
        <f>N77+P77</f>
        <v>310</v>
      </c>
      <c r="S77" s="114">
        <f>O77+Q77</f>
        <v>24800</v>
      </c>
      <c r="T77" s="99"/>
    </row>
    <row r="78" spans="1:20" x14ac:dyDescent="0.2">
      <c r="A78" s="92"/>
      <c r="B78" s="25"/>
      <c r="C78" s="75"/>
      <c r="D78" s="131" t="s">
        <v>57</v>
      </c>
      <c r="E78" s="60"/>
      <c r="F78" s="61"/>
      <c r="G78" s="142">
        <v>320</v>
      </c>
      <c r="H78" s="63"/>
      <c r="I78" s="76"/>
      <c r="J78" s="77"/>
      <c r="K78" s="59"/>
      <c r="L78" s="51" t="s">
        <v>164</v>
      </c>
      <c r="M78" s="51"/>
      <c r="N78" s="25"/>
      <c r="O78" s="51"/>
      <c r="P78" s="26"/>
      <c r="Q78" s="51"/>
      <c r="R78" s="26"/>
      <c r="S78" s="43"/>
      <c r="T78" s="51"/>
    </row>
    <row r="79" spans="1:20" x14ac:dyDescent="0.2">
      <c r="A79" s="92"/>
      <c r="B79" s="25"/>
      <c r="C79" s="26">
        <v>50.1</v>
      </c>
      <c r="D79" s="27" t="s">
        <v>34</v>
      </c>
      <c r="E79" s="60"/>
      <c r="F79" s="61"/>
      <c r="G79" s="224">
        <v>230</v>
      </c>
      <c r="H79" s="63"/>
      <c r="I79" s="76"/>
      <c r="J79" s="77"/>
      <c r="K79" s="59"/>
      <c r="L79" s="51"/>
      <c r="M79" s="51"/>
      <c r="N79" s="25"/>
      <c r="O79" s="51"/>
      <c r="P79" s="26"/>
      <c r="Q79" s="51"/>
      <c r="R79" s="26"/>
      <c r="S79" s="43"/>
      <c r="T79" s="51"/>
    </row>
    <row r="80" spans="1:20" x14ac:dyDescent="0.2">
      <c r="A80" s="92"/>
      <c r="B80" s="25"/>
      <c r="C80" s="26">
        <v>50.2</v>
      </c>
      <c r="D80" s="27" t="s">
        <v>40</v>
      </c>
      <c r="E80" s="62"/>
      <c r="F80" s="63"/>
      <c r="G80" s="143">
        <v>110</v>
      </c>
      <c r="H80" s="63"/>
      <c r="I80" s="62"/>
      <c r="J80" s="63"/>
      <c r="K80" s="4"/>
      <c r="L80" s="51" t="s">
        <v>149</v>
      </c>
      <c r="M80" s="51"/>
      <c r="N80" s="25"/>
      <c r="O80" s="51"/>
      <c r="P80" s="26"/>
      <c r="Q80" s="51"/>
      <c r="R80" s="26"/>
      <c r="S80" s="43"/>
      <c r="T80" s="51"/>
    </row>
    <row r="81" spans="1:20" x14ac:dyDescent="0.2">
      <c r="A81" s="92"/>
      <c r="B81" s="25"/>
      <c r="C81" s="26">
        <v>50.3</v>
      </c>
      <c r="D81" s="27" t="s">
        <v>106</v>
      </c>
      <c r="E81" s="62"/>
      <c r="F81" s="63"/>
      <c r="G81" s="143">
        <v>0</v>
      </c>
      <c r="H81" s="63"/>
      <c r="I81" s="62"/>
      <c r="J81" s="63"/>
      <c r="K81" s="4"/>
      <c r="L81" s="51" t="s">
        <v>148</v>
      </c>
      <c r="M81" s="51"/>
      <c r="N81" s="25"/>
      <c r="O81" s="51"/>
      <c r="P81" s="26"/>
      <c r="Q81" s="51"/>
      <c r="R81" s="26"/>
      <c r="S81" s="43"/>
      <c r="T81" s="51"/>
    </row>
    <row r="82" spans="1:20" x14ac:dyDescent="0.2">
      <c r="A82" s="89">
        <v>2.9</v>
      </c>
      <c r="B82" s="9"/>
      <c r="C82" s="189" t="s">
        <v>44</v>
      </c>
      <c r="D82" s="189"/>
      <c r="E82" s="56"/>
      <c r="F82" s="57"/>
      <c r="G82" s="36">
        <f>SUM(G83:G86)</f>
        <v>400</v>
      </c>
      <c r="H82" s="19">
        <f>SUM(H83:H86)</f>
        <v>0</v>
      </c>
      <c r="I82" s="45">
        <f t="shared" ref="I82:J82" si="7">SUM(I85:I86)</f>
        <v>0</v>
      </c>
      <c r="J82" s="20">
        <f t="shared" si="7"/>
        <v>0</v>
      </c>
      <c r="K82" s="50">
        <f>SUM(E82:J82)</f>
        <v>400</v>
      </c>
      <c r="L82" s="51"/>
      <c r="M82" s="51" t="s">
        <v>4</v>
      </c>
      <c r="N82" s="98">
        <v>0</v>
      </c>
      <c r="O82" s="99"/>
      <c r="P82" s="100">
        <v>160</v>
      </c>
      <c r="Q82" s="115">
        <f>P82*80</f>
        <v>12800</v>
      </c>
      <c r="R82" s="99">
        <f>N82+P82</f>
        <v>160</v>
      </c>
      <c r="S82" s="114">
        <f>O82+Q82</f>
        <v>12800</v>
      </c>
      <c r="T82" s="99"/>
    </row>
    <row r="83" spans="1:20" x14ac:dyDescent="0.2">
      <c r="A83" s="92"/>
      <c r="B83" s="25"/>
      <c r="C83" s="75"/>
      <c r="D83" s="131" t="s">
        <v>57</v>
      </c>
      <c r="E83" s="60"/>
      <c r="F83" s="61"/>
      <c r="G83" s="142">
        <v>210</v>
      </c>
      <c r="H83" s="63"/>
      <c r="I83" s="76"/>
      <c r="J83" s="77"/>
      <c r="K83" s="59"/>
      <c r="L83" s="51" t="s">
        <v>165</v>
      </c>
      <c r="M83" s="51"/>
      <c r="N83" s="25"/>
      <c r="O83" s="51"/>
      <c r="P83" s="26"/>
      <c r="Q83" s="25"/>
      <c r="R83" s="96"/>
      <c r="S83" s="88"/>
      <c r="T83" s="51"/>
    </row>
    <row r="84" spans="1:20" x14ac:dyDescent="0.2">
      <c r="A84" s="92"/>
      <c r="B84" s="25"/>
      <c r="C84" s="26">
        <v>60.1</v>
      </c>
      <c r="D84" s="27" t="s">
        <v>34</v>
      </c>
      <c r="E84" s="60"/>
      <c r="F84" s="61"/>
      <c r="G84" s="224">
        <v>120</v>
      </c>
      <c r="H84" s="63"/>
      <c r="I84" s="76"/>
      <c r="J84" s="77"/>
      <c r="K84" s="59"/>
      <c r="L84" s="51" t="s">
        <v>159</v>
      </c>
      <c r="M84" s="51"/>
      <c r="N84" s="25"/>
      <c r="O84" s="51"/>
      <c r="P84" s="26"/>
      <c r="Q84" s="25"/>
      <c r="R84" s="51"/>
      <c r="S84" s="88"/>
      <c r="T84" s="51"/>
    </row>
    <row r="85" spans="1:20" x14ac:dyDescent="0.2">
      <c r="A85" s="92"/>
      <c r="B85" s="25"/>
      <c r="C85" s="26">
        <v>60.2</v>
      </c>
      <c r="D85" s="27" t="s">
        <v>40</v>
      </c>
      <c r="E85" s="62"/>
      <c r="F85" s="63"/>
      <c r="G85" s="143">
        <v>70</v>
      </c>
      <c r="H85" s="63"/>
      <c r="I85" s="62"/>
      <c r="J85" s="63"/>
      <c r="K85" s="4"/>
      <c r="L85" s="51" t="s">
        <v>149</v>
      </c>
      <c r="M85" s="51"/>
      <c r="N85" s="25"/>
      <c r="O85" s="51"/>
      <c r="P85" s="26"/>
      <c r="Q85" s="25"/>
      <c r="R85" s="51"/>
      <c r="S85" s="88"/>
      <c r="T85" s="51"/>
    </row>
    <row r="86" spans="1:20" x14ac:dyDescent="0.2">
      <c r="A86" s="92"/>
      <c r="B86" s="25"/>
      <c r="C86" s="26">
        <v>60.3</v>
      </c>
      <c r="D86" s="27" t="s">
        <v>106</v>
      </c>
      <c r="E86" s="62"/>
      <c r="F86" s="63"/>
      <c r="G86" s="143">
        <v>0</v>
      </c>
      <c r="H86" s="63"/>
      <c r="I86" s="62"/>
      <c r="J86" s="63"/>
      <c r="K86" s="4"/>
      <c r="L86" s="51" t="s">
        <v>148</v>
      </c>
      <c r="M86" s="51"/>
      <c r="N86" s="25"/>
      <c r="O86" s="51"/>
      <c r="P86" s="26"/>
      <c r="Q86" s="25"/>
      <c r="R86" s="55"/>
      <c r="S86" s="88"/>
      <c r="T86" s="51"/>
    </row>
    <row r="87" spans="1:20" x14ac:dyDescent="0.2">
      <c r="A87" s="90">
        <v>2.1</v>
      </c>
      <c r="B87" s="9"/>
      <c r="C87" s="189" t="s">
        <v>45</v>
      </c>
      <c r="D87" s="189"/>
      <c r="E87" s="56"/>
      <c r="F87" s="57"/>
      <c r="G87" s="36">
        <f>SUM(G88:G91)</f>
        <v>0</v>
      </c>
      <c r="H87" s="19">
        <f>SUM(H88:H91)</f>
        <v>130</v>
      </c>
      <c r="I87" s="45">
        <f t="shared" ref="I87:J87" si="8">SUM(I90:I91)</f>
        <v>0</v>
      </c>
      <c r="J87" s="20">
        <f t="shared" si="8"/>
        <v>0</v>
      </c>
      <c r="K87" s="50">
        <f>SUM(E87:J87)</f>
        <v>130</v>
      </c>
      <c r="L87" s="51"/>
      <c r="M87" s="51" t="s">
        <v>5</v>
      </c>
      <c r="N87" s="98">
        <v>0</v>
      </c>
      <c r="O87" s="99"/>
      <c r="P87" s="100">
        <v>0</v>
      </c>
      <c r="Q87" s="99"/>
      <c r="R87" s="99">
        <f>N87+P87</f>
        <v>0</v>
      </c>
      <c r="S87" s="114"/>
      <c r="T87" s="99"/>
    </row>
    <row r="88" spans="1:20" x14ac:dyDescent="0.2">
      <c r="A88" s="92"/>
      <c r="B88" s="25"/>
      <c r="C88" s="75"/>
      <c r="D88" s="131" t="s">
        <v>57</v>
      </c>
      <c r="E88" s="60"/>
      <c r="F88" s="61"/>
      <c r="G88" s="62"/>
      <c r="H88" s="223">
        <v>50</v>
      </c>
      <c r="I88" s="76"/>
      <c r="J88" s="77"/>
      <c r="K88" s="59"/>
      <c r="L88" s="51" t="s">
        <v>150</v>
      </c>
      <c r="M88" s="51"/>
      <c r="N88" s="25"/>
      <c r="O88" s="51"/>
      <c r="P88" s="26"/>
      <c r="Q88" s="51"/>
      <c r="R88" s="26"/>
      <c r="S88" s="43"/>
      <c r="T88" s="51"/>
    </row>
    <row r="89" spans="1:20" x14ac:dyDescent="0.2">
      <c r="A89" s="92"/>
      <c r="B89" s="25"/>
      <c r="C89" s="30">
        <v>70.099999999999994</v>
      </c>
      <c r="D89" s="27" t="s">
        <v>34</v>
      </c>
      <c r="E89" s="60"/>
      <c r="F89" s="61"/>
      <c r="G89" s="62"/>
      <c r="H89" s="79">
        <v>50</v>
      </c>
      <c r="I89" s="76"/>
      <c r="J89" s="77"/>
      <c r="K89" s="59"/>
      <c r="L89" s="51"/>
      <c r="M89" s="51"/>
      <c r="N89" s="25"/>
      <c r="O89" s="51"/>
      <c r="P89" s="26"/>
      <c r="Q89" s="51"/>
      <c r="R89" s="26"/>
      <c r="S89" s="43"/>
      <c r="T89" s="51"/>
    </row>
    <row r="90" spans="1:20" x14ac:dyDescent="0.2">
      <c r="A90" s="92"/>
      <c r="B90" s="25"/>
      <c r="C90" s="30">
        <v>70.2</v>
      </c>
      <c r="D90" s="27" t="s">
        <v>40</v>
      </c>
      <c r="E90" s="62"/>
      <c r="F90" s="63"/>
      <c r="G90" s="62"/>
      <c r="H90" s="40"/>
      <c r="I90" s="62"/>
      <c r="J90" s="63"/>
      <c r="K90" s="4"/>
      <c r="L90" s="51" t="s">
        <v>149</v>
      </c>
      <c r="M90" s="51"/>
      <c r="N90" s="25"/>
      <c r="O90" s="51"/>
      <c r="P90" s="26"/>
      <c r="Q90" s="51"/>
      <c r="R90" s="26"/>
      <c r="S90" s="43"/>
      <c r="T90" s="51"/>
    </row>
    <row r="91" spans="1:20" x14ac:dyDescent="0.2">
      <c r="A91" s="92"/>
      <c r="B91" s="25"/>
      <c r="C91" s="30">
        <v>70.3</v>
      </c>
      <c r="D91" s="27" t="s">
        <v>109</v>
      </c>
      <c r="E91" s="62"/>
      <c r="F91" s="63"/>
      <c r="G91" s="62"/>
      <c r="H91" s="40">
        <v>30</v>
      </c>
      <c r="I91" s="62"/>
      <c r="J91" s="63"/>
      <c r="K91" s="4"/>
      <c r="L91" s="133"/>
      <c r="M91" s="51"/>
      <c r="N91" s="25"/>
      <c r="O91" s="51"/>
      <c r="P91" s="26"/>
      <c r="Q91" s="51"/>
      <c r="R91" s="26"/>
      <c r="S91" s="43"/>
      <c r="T91" s="51"/>
    </row>
    <row r="92" spans="1:20" x14ac:dyDescent="0.2">
      <c r="A92" s="89">
        <v>2.13</v>
      </c>
      <c r="B92" s="9"/>
      <c r="C92" s="189" t="s">
        <v>46</v>
      </c>
      <c r="D92" s="189"/>
      <c r="E92" s="56"/>
      <c r="F92" s="57"/>
      <c r="G92" s="80">
        <f t="shared" ref="G92:J92" si="9">SUM(G93:G102)</f>
        <v>30</v>
      </c>
      <c r="H92" s="19">
        <f t="shared" si="9"/>
        <v>30</v>
      </c>
      <c r="I92" s="45">
        <f t="shared" si="9"/>
        <v>0</v>
      </c>
      <c r="J92" s="20">
        <f t="shared" si="9"/>
        <v>0</v>
      </c>
      <c r="K92" s="50">
        <f>SUM(E92:J92)</f>
        <v>60</v>
      </c>
      <c r="L92" s="135"/>
      <c r="M92" s="51" t="s">
        <v>124</v>
      </c>
      <c r="N92" s="98">
        <v>0</v>
      </c>
      <c r="O92" s="99"/>
      <c r="P92" s="100">
        <v>40</v>
      </c>
      <c r="Q92" s="115">
        <f>P92*80</f>
        <v>3200</v>
      </c>
      <c r="R92" s="99">
        <f>N92+P92</f>
        <v>40</v>
      </c>
      <c r="S92" s="114">
        <f>O92+Q92</f>
        <v>3200</v>
      </c>
      <c r="T92" s="99"/>
    </row>
    <row r="93" spans="1:20" x14ac:dyDescent="0.2">
      <c r="B93" s="25"/>
      <c r="C93" s="31">
        <v>80.099999999999994</v>
      </c>
      <c r="D93" s="27" t="s">
        <v>110</v>
      </c>
      <c r="E93" s="62"/>
      <c r="F93" s="63"/>
      <c r="G93" s="142">
        <v>30</v>
      </c>
      <c r="H93" s="79">
        <v>30</v>
      </c>
      <c r="I93" s="62"/>
      <c r="J93" s="63"/>
      <c r="K93" s="4"/>
      <c r="L93" s="144" t="s">
        <v>152</v>
      </c>
      <c r="M93" s="214" t="s">
        <v>151</v>
      </c>
      <c r="N93" s="96"/>
      <c r="O93" s="26"/>
      <c r="P93" s="96"/>
      <c r="Q93" s="26"/>
      <c r="R93" s="96"/>
      <c r="S93" s="67"/>
      <c r="T93" s="96"/>
    </row>
    <row r="94" spans="1:20" x14ac:dyDescent="0.2">
      <c r="B94" s="25"/>
      <c r="C94" s="31">
        <v>80.2</v>
      </c>
      <c r="D94" s="27" t="s">
        <v>111</v>
      </c>
      <c r="E94" s="62"/>
      <c r="F94" s="63"/>
      <c r="G94" s="62"/>
      <c r="H94" s="63"/>
      <c r="I94" s="62"/>
      <c r="J94" s="63"/>
      <c r="K94" s="4"/>
      <c r="L94" s="69"/>
      <c r="M94" s="215"/>
      <c r="N94" s="51"/>
      <c r="O94" s="26"/>
      <c r="P94" s="51"/>
      <c r="Q94" s="26"/>
      <c r="R94" s="51"/>
      <c r="S94" s="67"/>
      <c r="T94" s="51"/>
    </row>
    <row r="95" spans="1:20" x14ac:dyDescent="0.2">
      <c r="B95" s="25"/>
      <c r="C95" s="31">
        <v>80.3</v>
      </c>
      <c r="D95" s="27" t="s">
        <v>112</v>
      </c>
      <c r="E95" s="62"/>
      <c r="F95" s="63"/>
      <c r="G95" s="62"/>
      <c r="H95" s="63"/>
      <c r="I95" s="62"/>
      <c r="J95" s="63"/>
      <c r="K95" s="4"/>
      <c r="L95" s="69"/>
      <c r="M95" s="215"/>
      <c r="N95" s="51"/>
      <c r="O95" s="26"/>
      <c r="P95" s="51"/>
      <c r="Q95" s="26"/>
      <c r="R95" s="51"/>
      <c r="S95" s="67"/>
      <c r="T95" s="51"/>
    </row>
    <row r="96" spans="1:20" x14ac:dyDescent="0.2">
      <c r="B96" s="25"/>
      <c r="C96" s="31">
        <v>80.400000000000006</v>
      </c>
      <c r="D96" s="27" t="s">
        <v>113</v>
      </c>
      <c r="E96" s="62"/>
      <c r="F96" s="63"/>
      <c r="G96" s="62"/>
      <c r="H96" s="63"/>
      <c r="I96" s="62"/>
      <c r="J96" s="63"/>
      <c r="K96" s="4"/>
      <c r="L96" s="69"/>
      <c r="M96" s="215"/>
      <c r="N96" s="51"/>
      <c r="O96" s="26"/>
      <c r="P96" s="51"/>
      <c r="Q96" s="26"/>
      <c r="R96" s="51"/>
      <c r="S96" s="67"/>
      <c r="T96" s="51"/>
    </row>
    <row r="97" spans="2:20" x14ac:dyDescent="0.2">
      <c r="B97" s="25"/>
      <c r="C97" s="31">
        <v>80.5</v>
      </c>
      <c r="D97" s="27" t="s">
        <v>114</v>
      </c>
      <c r="E97" s="62"/>
      <c r="F97" s="63"/>
      <c r="G97" s="62"/>
      <c r="H97" s="63"/>
      <c r="I97" s="62"/>
      <c r="J97" s="63"/>
      <c r="K97" s="4"/>
      <c r="L97" s="69"/>
      <c r="M97" s="215"/>
      <c r="N97" s="51"/>
      <c r="O97" s="26"/>
      <c r="P97" s="51"/>
      <c r="Q97" s="26"/>
      <c r="R97" s="51"/>
      <c r="S97" s="67"/>
      <c r="T97" s="51"/>
    </row>
    <row r="98" spans="2:20" x14ac:dyDescent="0.2">
      <c r="B98" s="25"/>
      <c r="C98" s="31">
        <v>80.599999999999994</v>
      </c>
      <c r="D98" s="27" t="s">
        <v>115</v>
      </c>
      <c r="E98" s="62"/>
      <c r="F98" s="63"/>
      <c r="G98" s="62"/>
      <c r="H98" s="63"/>
      <c r="I98" s="62"/>
      <c r="J98" s="63"/>
      <c r="K98" s="4"/>
      <c r="L98" s="69"/>
      <c r="M98" s="215"/>
      <c r="N98" s="51"/>
      <c r="O98" s="26"/>
      <c r="P98" s="51"/>
      <c r="Q98" s="26"/>
      <c r="R98" s="51"/>
      <c r="S98" s="67"/>
      <c r="T98" s="51"/>
    </row>
    <row r="99" spans="2:20" x14ac:dyDescent="0.2">
      <c r="B99" s="25"/>
      <c r="C99" s="31">
        <v>80.7</v>
      </c>
      <c r="D99" s="27" t="s">
        <v>116</v>
      </c>
      <c r="E99" s="62"/>
      <c r="F99" s="63"/>
      <c r="G99" s="62"/>
      <c r="H99" s="63"/>
      <c r="I99" s="62"/>
      <c r="J99" s="63"/>
      <c r="K99" s="4"/>
      <c r="L99" s="69"/>
      <c r="M99" s="215"/>
      <c r="N99" s="51"/>
      <c r="O99" s="26"/>
      <c r="P99" s="51"/>
      <c r="Q99" s="26"/>
      <c r="R99" s="51"/>
      <c r="S99" s="67"/>
      <c r="T99" s="51"/>
    </row>
    <row r="100" spans="2:20" x14ac:dyDescent="0.2">
      <c r="B100" s="25"/>
      <c r="C100" s="31">
        <v>80.800000000000097</v>
      </c>
      <c r="D100" s="27" t="s">
        <v>117</v>
      </c>
      <c r="E100" s="62"/>
      <c r="F100" s="63"/>
      <c r="G100" s="62"/>
      <c r="H100" s="63"/>
      <c r="I100" s="62"/>
      <c r="J100" s="63"/>
      <c r="K100" s="4"/>
      <c r="L100" s="69"/>
      <c r="M100" s="215"/>
      <c r="N100" s="51"/>
      <c r="O100" s="26"/>
      <c r="P100" s="51"/>
      <c r="Q100" s="26"/>
      <c r="R100" s="51"/>
      <c r="S100" s="67"/>
      <c r="T100" s="51"/>
    </row>
    <row r="101" spans="2:20" x14ac:dyDescent="0.2">
      <c r="B101" s="25"/>
      <c r="C101" s="31">
        <v>80.900000000000105</v>
      </c>
      <c r="D101" s="27" t="s">
        <v>118</v>
      </c>
      <c r="E101" s="62"/>
      <c r="F101" s="63"/>
      <c r="G101" s="62"/>
      <c r="H101" s="63"/>
      <c r="I101" s="62"/>
      <c r="J101" s="63"/>
      <c r="K101" s="4"/>
      <c r="L101" s="69"/>
      <c r="M101" s="215"/>
      <c r="N101" s="51"/>
      <c r="O101" s="26"/>
      <c r="P101" s="51"/>
      <c r="Q101" s="26"/>
      <c r="R101" s="51"/>
      <c r="S101" s="67"/>
      <c r="T101" s="51"/>
    </row>
    <row r="102" spans="2:20" ht="13.5" x14ac:dyDescent="0.25">
      <c r="B102" s="25"/>
      <c r="C102" s="33">
        <v>80.099999999999994</v>
      </c>
      <c r="D102" s="32" t="s">
        <v>47</v>
      </c>
      <c r="E102" s="62"/>
      <c r="F102" s="63"/>
      <c r="G102" s="62"/>
      <c r="H102" s="63"/>
      <c r="I102" s="62"/>
      <c r="J102" s="63"/>
      <c r="K102" s="4"/>
      <c r="L102" s="69"/>
      <c r="M102" s="216"/>
      <c r="N102" s="51"/>
      <c r="O102" s="26"/>
      <c r="P102" s="51"/>
      <c r="Q102" s="26"/>
      <c r="R102" s="51"/>
      <c r="S102" s="67"/>
      <c r="T102" s="51"/>
    </row>
    <row r="103" spans="2:20" x14ac:dyDescent="0.2">
      <c r="B103" s="9"/>
      <c r="C103" s="213" t="s">
        <v>53</v>
      </c>
      <c r="D103" s="213"/>
      <c r="E103" s="58"/>
      <c r="F103" s="66"/>
      <c r="G103" s="37">
        <f>G8+G16+G35+G44+G49+G54+G61+G72+G77+G82+G87+G92</f>
        <v>3320</v>
      </c>
      <c r="H103" s="37">
        <f t="shared" ref="H103:K103" si="10">H8+H16+H35+H44+H49+H54+H61+H72+H77+H82+H87+H92</f>
        <v>2460</v>
      </c>
      <c r="I103" s="37">
        <f t="shared" si="10"/>
        <v>0</v>
      </c>
      <c r="J103" s="37">
        <f t="shared" si="10"/>
        <v>420</v>
      </c>
      <c r="K103" s="37">
        <f t="shared" si="10"/>
        <v>6200</v>
      </c>
      <c r="L103" s="37"/>
      <c r="M103" s="37"/>
      <c r="N103" s="116" t="e">
        <f>#REF!+N8+N16+N35+N44+N49+N54+N61+N72+N77+N82+N87+N92</f>
        <v>#REF!</v>
      </c>
      <c r="O103" s="116" t="e">
        <f>#REF!+O8+O16+O35+O44+O49+O54+O61+O72+O77+O82+O87+O92</f>
        <v>#REF!</v>
      </c>
      <c r="P103" s="116" t="e">
        <f>#REF!+P8+P16+P35+P44+P49+P54+P61+P72+P77+P82+P87+P92</f>
        <v>#REF!</v>
      </c>
      <c r="Q103" s="116" t="e">
        <f>#REF!+Q8+Q16+Q35+Q44+Q49+Q54+Q61+Q72+Q77+Q82+Q87+Q92</f>
        <v>#REF!</v>
      </c>
      <c r="R103" s="116" t="e">
        <f>#REF!+R8+R16+R35+R44+R49+R54+R61+R72+R77+R82+R87+R92</f>
        <v>#REF!</v>
      </c>
      <c r="S103" s="116" t="e">
        <f>#REF!+S8+S16+S35+S44+S49+S54+S61+S72+S77+S82+S87+S92</f>
        <v>#REF!</v>
      </c>
      <c r="T103" s="99"/>
    </row>
    <row r="104" spans="2:20" x14ac:dyDescent="0.2">
      <c r="B104" s="25"/>
      <c r="C104" s="34"/>
      <c r="D104" s="35"/>
      <c r="E104" s="12"/>
      <c r="F104" s="42"/>
      <c r="G104" s="12"/>
      <c r="H104" s="43"/>
      <c r="I104" s="5"/>
      <c r="J104" s="43"/>
      <c r="K104" s="37"/>
      <c r="L104" s="52"/>
      <c r="M104" s="51"/>
      <c r="N104" s="25"/>
      <c r="O104" s="25"/>
      <c r="P104" s="96"/>
      <c r="Q104" s="26"/>
      <c r="R104" s="96"/>
      <c r="S104" s="26"/>
      <c r="T104" s="96"/>
    </row>
    <row r="105" spans="2:20" x14ac:dyDescent="0.2">
      <c r="B105" s="70" t="s">
        <v>154</v>
      </c>
      <c r="C105" s="148"/>
      <c r="D105" s="149"/>
      <c r="E105" s="147"/>
      <c r="F105" s="147"/>
      <c r="G105" s="147">
        <f>0.05*G103</f>
        <v>166</v>
      </c>
      <c r="H105" s="147">
        <f t="shared" ref="H105:J105" si="11">0.05*H103</f>
        <v>123</v>
      </c>
      <c r="I105" s="147">
        <f t="shared" si="11"/>
        <v>0</v>
      </c>
      <c r="J105" s="147">
        <f t="shared" si="11"/>
        <v>21</v>
      </c>
      <c r="K105" s="37">
        <f>SUM(G105:J105)</f>
        <v>310</v>
      </c>
      <c r="L105" s="52"/>
      <c r="M105" s="51"/>
      <c r="N105" s="25"/>
      <c r="O105" s="25"/>
      <c r="P105" s="96"/>
      <c r="Q105" s="26"/>
      <c r="R105" s="96"/>
      <c r="S105" s="26"/>
      <c r="T105" s="96"/>
    </row>
    <row r="106" spans="2:20" x14ac:dyDescent="0.2">
      <c r="B106" s="25"/>
      <c r="C106" s="34"/>
      <c r="D106" s="35"/>
      <c r="E106" s="12"/>
      <c r="F106" s="42"/>
      <c r="G106" s="12"/>
      <c r="H106" s="43"/>
      <c r="I106" s="5"/>
      <c r="J106" s="43"/>
      <c r="K106" s="5"/>
      <c r="L106" s="52"/>
      <c r="M106" s="51"/>
      <c r="N106" s="25"/>
      <c r="O106" s="25"/>
      <c r="P106" s="96"/>
      <c r="Q106" s="26"/>
      <c r="R106" s="96"/>
      <c r="S106" s="26"/>
      <c r="T106" s="96"/>
    </row>
    <row r="107" spans="2:20" x14ac:dyDescent="0.2">
      <c r="B107" s="189" t="s">
        <v>153</v>
      </c>
      <c r="C107" s="189"/>
      <c r="D107" s="189"/>
      <c r="E107" s="38">
        <f>0.1*0.8*K103</f>
        <v>496.00000000000011</v>
      </c>
      <c r="F107" s="18">
        <f>0.1*0.2*K103</f>
        <v>124.00000000000003</v>
      </c>
      <c r="G107" s="72"/>
      <c r="H107" s="73"/>
      <c r="I107" s="72"/>
      <c r="J107" s="73"/>
      <c r="K107" s="39">
        <f>SUM(E107:F107)</f>
        <v>620.00000000000011</v>
      </c>
      <c r="L107" s="52"/>
      <c r="M107" s="51" t="s">
        <v>55</v>
      </c>
      <c r="N107" s="117">
        <v>323</v>
      </c>
      <c r="O107" s="122">
        <f>N107*100.1</f>
        <v>32332.3</v>
      </c>
      <c r="P107" s="122">
        <v>400</v>
      </c>
      <c r="Q107" s="122">
        <f>P107*99.5</f>
        <v>39800</v>
      </c>
      <c r="R107" s="122">
        <f>N107+P107</f>
        <v>723</v>
      </c>
      <c r="S107" s="122">
        <f>O107+Q107</f>
        <v>72132.3</v>
      </c>
      <c r="T107" s="112" t="s">
        <v>70</v>
      </c>
    </row>
    <row r="108" spans="2:20" x14ac:dyDescent="0.2">
      <c r="B108" s="25"/>
      <c r="C108" s="34"/>
      <c r="D108" s="35"/>
      <c r="E108" s="5"/>
      <c r="F108" s="43"/>
      <c r="G108" s="5"/>
      <c r="H108" s="43"/>
      <c r="I108" s="5"/>
      <c r="J108" s="43"/>
      <c r="K108" s="5"/>
      <c r="L108" s="52"/>
      <c r="M108" s="25"/>
      <c r="N108" s="23"/>
      <c r="O108" s="23"/>
      <c r="P108" s="119"/>
      <c r="Q108" s="120"/>
      <c r="R108" s="119"/>
      <c r="S108" s="120"/>
      <c r="T108" s="55"/>
    </row>
    <row r="109" spans="2:20" x14ac:dyDescent="0.2">
      <c r="B109" s="189" t="s">
        <v>155</v>
      </c>
      <c r="C109" s="189"/>
      <c r="D109" s="189"/>
      <c r="E109" s="39">
        <f>E103+E107</f>
        <v>496.00000000000011</v>
      </c>
      <c r="F109" s="10">
        <f t="shared" ref="F109" si="12">F103+F107</f>
        <v>124.00000000000003</v>
      </c>
      <c r="G109" s="10">
        <f>G103+G105</f>
        <v>3486</v>
      </c>
      <c r="H109" s="10">
        <f t="shared" ref="H109:J109" si="13">H103+H105</f>
        <v>2583</v>
      </c>
      <c r="I109" s="10">
        <f t="shared" si="13"/>
        <v>0</v>
      </c>
      <c r="J109" s="10">
        <f t="shared" si="13"/>
        <v>441</v>
      </c>
      <c r="K109" s="39">
        <f>K103+K105+K107</f>
        <v>7130</v>
      </c>
      <c r="L109" s="53"/>
      <c r="M109" s="55"/>
      <c r="N109" s="121" t="e">
        <f>N103+N107</f>
        <v>#REF!</v>
      </c>
      <c r="O109" s="121" t="e">
        <f>O103+O107</f>
        <v>#REF!</v>
      </c>
      <c r="P109" s="121" t="e">
        <f t="shared" ref="P109:S109" si="14">P103+P107</f>
        <v>#REF!</v>
      </c>
      <c r="Q109" s="121" t="e">
        <f t="shared" si="14"/>
        <v>#REF!</v>
      </c>
      <c r="R109" s="121" t="e">
        <f t="shared" si="14"/>
        <v>#REF!</v>
      </c>
      <c r="S109" s="121" t="e">
        <f t="shared" si="14"/>
        <v>#REF!</v>
      </c>
      <c r="T109" s="99"/>
    </row>
    <row r="110" spans="2:20" x14ac:dyDescent="0.2">
      <c r="C110" s="3"/>
      <c r="E110" s="5"/>
      <c r="F110" s="5"/>
      <c r="G110" s="5"/>
      <c r="H110" s="5"/>
      <c r="I110" s="5"/>
      <c r="J110" s="5"/>
      <c r="K110" s="5"/>
      <c r="N110" s="26"/>
      <c r="O110" s="26"/>
      <c r="P110" s="26"/>
      <c r="Q110" s="26"/>
      <c r="R110" s="26"/>
      <c r="S110" s="26"/>
      <c r="T110" s="26"/>
    </row>
    <row r="111" spans="2:20" x14ac:dyDescent="0.2">
      <c r="B111" s="212" t="s">
        <v>76</v>
      </c>
      <c r="C111" s="212"/>
      <c r="D111" s="212"/>
      <c r="E111" s="9">
        <v>100</v>
      </c>
      <c r="F111" s="9">
        <v>100</v>
      </c>
      <c r="G111" s="68">
        <v>82.8</v>
      </c>
      <c r="H111" s="68">
        <v>82.8</v>
      </c>
      <c r="I111" s="68">
        <v>82.8</v>
      </c>
      <c r="J111" s="68">
        <v>82.8</v>
      </c>
      <c r="N111" s="26"/>
      <c r="O111" s="26"/>
      <c r="P111" s="210" t="s">
        <v>71</v>
      </c>
      <c r="Q111" s="211"/>
      <c r="R111" s="211"/>
      <c r="S111" s="211"/>
      <c r="T111" s="95"/>
    </row>
    <row r="112" spans="2:20" x14ac:dyDescent="0.2">
      <c r="C112" s="3"/>
      <c r="E112" s="5"/>
      <c r="F112" s="5"/>
      <c r="G112" s="5"/>
      <c r="H112" s="5"/>
      <c r="I112" s="5"/>
      <c r="J112" s="5"/>
      <c r="K112" s="5"/>
      <c r="N112" s="26"/>
      <c r="O112" s="26"/>
      <c r="P112" s="25"/>
      <c r="Q112" s="26"/>
      <c r="R112" s="26"/>
      <c r="S112" s="26"/>
      <c r="T112" s="28"/>
    </row>
    <row r="113" spans="2:20" ht="12.75" customHeight="1" x14ac:dyDescent="0.2">
      <c r="B113" s="189" t="s">
        <v>156</v>
      </c>
      <c r="C113" s="189"/>
      <c r="D113" s="189"/>
      <c r="E113" s="10">
        <f>E111*E109</f>
        <v>49600.000000000015</v>
      </c>
      <c r="F113" s="10">
        <f t="shared" ref="F113:J113" si="15">F111*F109</f>
        <v>12400.000000000004</v>
      </c>
      <c r="G113" s="10">
        <f t="shared" si="15"/>
        <v>288640.8</v>
      </c>
      <c r="H113" s="10">
        <f>H111*H109</f>
        <v>213872.4</v>
      </c>
      <c r="I113" s="10">
        <f t="shared" si="15"/>
        <v>0</v>
      </c>
      <c r="J113" s="10">
        <f t="shared" si="15"/>
        <v>36514.799999999996</v>
      </c>
      <c r="K113" s="10">
        <f>SUM(E113:J113)</f>
        <v>601028</v>
      </c>
      <c r="O113" s="26"/>
      <c r="P113" s="26"/>
      <c r="Q113" s="67"/>
      <c r="R113" s="26"/>
      <c r="S113" s="26"/>
      <c r="T113" s="26"/>
    </row>
    <row r="114" spans="2:20" x14ac:dyDescent="0.2">
      <c r="E114" s="5"/>
      <c r="F114" s="5"/>
      <c r="G114" s="5"/>
      <c r="H114" s="5"/>
      <c r="I114" s="5"/>
      <c r="J114" s="5"/>
      <c r="K114" s="5"/>
      <c r="O114" s="26"/>
      <c r="P114" s="124"/>
      <c r="Q114" s="67"/>
      <c r="R114" s="26"/>
      <c r="S114" s="26"/>
      <c r="T114" s="26"/>
    </row>
    <row r="115" spans="2:20" ht="12.75" customHeight="1" x14ac:dyDescent="0.2">
      <c r="B115" s="204" t="s">
        <v>160</v>
      </c>
      <c r="C115" s="205"/>
      <c r="D115" s="206"/>
      <c r="E115" s="10">
        <f>0.8*0.05*G115</f>
        <v>15948.920000000004</v>
      </c>
      <c r="F115" s="10">
        <f>0.2*0.05*G115</f>
        <v>3987.2300000000009</v>
      </c>
      <c r="G115" s="10">
        <v>398723</v>
      </c>
      <c r="H115" s="10"/>
      <c r="I115" s="10"/>
      <c r="J115" s="10"/>
      <c r="K115" s="10">
        <f>SUM(E115:J115)</f>
        <v>418659.15</v>
      </c>
      <c r="M115" s="188" t="s">
        <v>168</v>
      </c>
      <c r="O115" s="26"/>
      <c r="P115" s="124"/>
      <c r="Q115" s="67"/>
      <c r="R115" s="26"/>
      <c r="S115" s="26"/>
      <c r="T115" s="26"/>
    </row>
    <row r="116" spans="2:20" x14ac:dyDescent="0.2">
      <c r="B116" s="204" t="s">
        <v>122</v>
      </c>
      <c r="C116" s="205"/>
      <c r="D116" s="206"/>
      <c r="E116" s="10">
        <f>0.8*0.05*H116</f>
        <v>6733.2800000000016</v>
      </c>
      <c r="F116" s="10">
        <f>0.2*0.05*H116</f>
        <v>1683.3200000000004</v>
      </c>
      <c r="G116" s="10"/>
      <c r="H116" s="10">
        <v>168332</v>
      </c>
      <c r="I116" s="10"/>
      <c r="J116" s="10"/>
      <c r="K116" s="10">
        <f t="shared" ref="K116:K117" si="16">SUM(E116:J116)</f>
        <v>176748.6</v>
      </c>
      <c r="M116" s="188"/>
      <c r="O116" s="26"/>
      <c r="P116" s="78"/>
      <c r="Q116" s="78"/>
      <c r="R116" s="23"/>
      <c r="S116" s="23"/>
      <c r="T116" s="23"/>
    </row>
    <row r="117" spans="2:20" x14ac:dyDescent="0.2">
      <c r="B117" s="204" t="s">
        <v>123</v>
      </c>
      <c r="C117" s="205"/>
      <c r="D117" s="206"/>
      <c r="E117" s="10">
        <f>0.8*0.05*I117</f>
        <v>5895.3600000000015</v>
      </c>
      <c r="F117" s="10">
        <f>0.2*0.05*I117</f>
        <v>1473.8400000000004</v>
      </c>
      <c r="G117" s="10"/>
      <c r="H117" s="10"/>
      <c r="I117" s="10">
        <v>147384</v>
      </c>
      <c r="J117" s="10"/>
      <c r="K117" s="10">
        <f t="shared" si="16"/>
        <v>154753.20000000001</v>
      </c>
      <c r="M117" s="188"/>
      <c r="O117" s="26"/>
      <c r="P117" s="86"/>
      <c r="Q117" s="86"/>
      <c r="R117" s="23"/>
      <c r="S117" s="23"/>
      <c r="T117" s="23"/>
    </row>
    <row r="118" spans="2:20" x14ac:dyDescent="0.2">
      <c r="B118" s="207" t="s">
        <v>205</v>
      </c>
      <c r="C118" s="208"/>
      <c r="D118" s="209"/>
      <c r="E118" s="10">
        <f>E113+E115+E116+E117</f>
        <v>78177.560000000012</v>
      </c>
      <c r="F118" s="10">
        <f>F113+F115+F116+F117</f>
        <v>19544.390000000003</v>
      </c>
      <c r="G118" s="10">
        <f t="shared" ref="G118:J118" si="17">G113+G115+G116+G117</f>
        <v>687363.8</v>
      </c>
      <c r="H118" s="10">
        <f t="shared" si="17"/>
        <v>382204.4</v>
      </c>
      <c r="I118" s="10">
        <f t="shared" si="17"/>
        <v>147384</v>
      </c>
      <c r="J118" s="10">
        <f t="shared" si="17"/>
        <v>36514.799999999996</v>
      </c>
      <c r="K118" s="150">
        <f>SUM(K113:K117)</f>
        <v>1351188.95</v>
      </c>
      <c r="O118" s="26"/>
      <c r="P118" s="86"/>
      <c r="Q118" s="86"/>
      <c r="R118" s="23"/>
      <c r="S118" s="23"/>
      <c r="T118" s="23"/>
    </row>
    <row r="119" spans="2:20" x14ac:dyDescent="0.2">
      <c r="E119" s="5"/>
      <c r="F119" s="5"/>
      <c r="G119" s="5"/>
      <c r="H119" s="5"/>
      <c r="I119" s="5"/>
      <c r="J119" s="5"/>
      <c r="K119" s="5"/>
    </row>
    <row r="120" spans="2:20" x14ac:dyDescent="0.2">
      <c r="E120" s="5"/>
      <c r="F120" s="5"/>
      <c r="G120" s="5"/>
      <c r="H120" s="5"/>
      <c r="I120" s="5"/>
      <c r="J120" s="5"/>
      <c r="K120" s="5"/>
    </row>
    <row r="121" spans="2:20" x14ac:dyDescent="0.2">
      <c r="E121" s="5"/>
      <c r="F121" s="5"/>
      <c r="G121" s="5"/>
      <c r="H121" s="5"/>
      <c r="I121" s="5"/>
      <c r="J121" s="5"/>
      <c r="K121" s="5"/>
    </row>
    <row r="122" spans="2:20" x14ac:dyDescent="0.2">
      <c r="E122" s="5"/>
      <c r="F122" s="5"/>
      <c r="G122" s="5"/>
      <c r="H122" s="5"/>
      <c r="I122" s="5"/>
      <c r="J122" s="5"/>
      <c r="K122" s="5"/>
    </row>
    <row r="123" spans="2:20" x14ac:dyDescent="0.2">
      <c r="E123" s="5"/>
      <c r="F123" s="5"/>
      <c r="G123" s="5"/>
      <c r="H123" s="5"/>
      <c r="I123" s="5"/>
      <c r="J123" s="5"/>
      <c r="K123" s="5"/>
    </row>
    <row r="124" spans="2:20" x14ac:dyDescent="0.2">
      <c r="E124" s="5"/>
      <c r="F124" s="5"/>
      <c r="G124" s="5"/>
      <c r="H124" s="5"/>
      <c r="I124" s="5"/>
      <c r="J124" s="5"/>
      <c r="K124" s="5"/>
    </row>
    <row r="125" spans="2:20" x14ac:dyDescent="0.2">
      <c r="E125" s="5"/>
      <c r="F125" s="5"/>
      <c r="G125" s="5"/>
      <c r="H125" s="5"/>
      <c r="I125" s="5"/>
      <c r="J125" s="5"/>
      <c r="K125" s="5"/>
    </row>
    <row r="126" spans="2:20" x14ac:dyDescent="0.2">
      <c r="E126" s="5"/>
      <c r="F126" s="5"/>
      <c r="G126" s="5"/>
      <c r="H126" s="5"/>
      <c r="I126" s="5"/>
      <c r="J126" s="5"/>
      <c r="K126" s="5"/>
    </row>
    <row r="127" spans="2:20" x14ac:dyDescent="0.2">
      <c r="E127" s="5"/>
      <c r="F127" s="5"/>
      <c r="G127" s="5"/>
      <c r="H127" s="5"/>
      <c r="I127" s="5"/>
      <c r="J127" s="5"/>
      <c r="K127" s="5"/>
    </row>
    <row r="128" spans="2:20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  <row r="370" spans="5:11" x14ac:dyDescent="0.2">
      <c r="E370" s="5"/>
      <c r="F370" s="5"/>
      <c r="G370" s="5"/>
      <c r="H370" s="5"/>
      <c r="I370" s="5"/>
      <c r="J370" s="5"/>
      <c r="K370" s="5"/>
    </row>
    <row r="371" spans="5:11" x14ac:dyDescent="0.2">
      <c r="E371" s="5"/>
      <c r="F371" s="5"/>
      <c r="G371" s="5"/>
      <c r="H371" s="5"/>
      <c r="I371" s="5"/>
      <c r="J371" s="5"/>
      <c r="K371" s="5"/>
    </row>
    <row r="372" spans="5:11" x14ac:dyDescent="0.2">
      <c r="E372" s="5"/>
      <c r="F372" s="5"/>
      <c r="G372" s="5"/>
      <c r="H372" s="5"/>
      <c r="I372" s="5"/>
      <c r="J372" s="5"/>
      <c r="K372" s="5"/>
    </row>
    <row r="373" spans="5:11" x14ac:dyDescent="0.2">
      <c r="E373" s="5"/>
      <c r="F373" s="5"/>
      <c r="G373" s="5"/>
      <c r="H373" s="5"/>
      <c r="I373" s="5"/>
      <c r="J373" s="5"/>
      <c r="K373" s="5"/>
    </row>
    <row r="374" spans="5:11" x14ac:dyDescent="0.2">
      <c r="E374" s="5"/>
      <c r="F374" s="5"/>
      <c r="G374" s="5"/>
      <c r="H374" s="5"/>
      <c r="I374" s="5"/>
      <c r="J374" s="5"/>
      <c r="K374" s="5"/>
    </row>
    <row r="375" spans="5:11" x14ac:dyDescent="0.2">
      <c r="E375" s="5"/>
      <c r="F375" s="5"/>
      <c r="G375" s="5"/>
      <c r="H375" s="5"/>
      <c r="I375" s="5"/>
      <c r="J375" s="5"/>
      <c r="K375" s="5"/>
    </row>
    <row r="376" spans="5:11" x14ac:dyDescent="0.2">
      <c r="E376" s="5"/>
      <c r="F376" s="5"/>
      <c r="G376" s="5"/>
      <c r="H376" s="5"/>
      <c r="I376" s="5"/>
      <c r="J376" s="5"/>
      <c r="K376" s="5"/>
    </row>
    <row r="377" spans="5:11" x14ac:dyDescent="0.2">
      <c r="E377" s="5"/>
      <c r="F377" s="5"/>
      <c r="G377" s="5"/>
      <c r="H377" s="5"/>
      <c r="I377" s="5"/>
      <c r="J377" s="5"/>
      <c r="K377" s="5"/>
    </row>
    <row r="378" spans="5:11" x14ac:dyDescent="0.2">
      <c r="E378" s="5"/>
      <c r="F378" s="5"/>
      <c r="G378" s="5"/>
      <c r="H378" s="5"/>
      <c r="I378" s="5"/>
      <c r="J378" s="5"/>
      <c r="K378" s="5"/>
    </row>
    <row r="379" spans="5:11" x14ac:dyDescent="0.2">
      <c r="E379" s="5"/>
      <c r="F379" s="5"/>
      <c r="G379" s="5"/>
      <c r="H379" s="5"/>
      <c r="I379" s="5"/>
      <c r="J379" s="5"/>
      <c r="K379" s="5"/>
    </row>
  </sheetData>
  <mergeCells count="32">
    <mergeCell ref="N2:T2"/>
    <mergeCell ref="B115:D115"/>
    <mergeCell ref="B116:D116"/>
    <mergeCell ref="B117:D117"/>
    <mergeCell ref="B118:D118"/>
    <mergeCell ref="P111:S111"/>
    <mergeCell ref="B113:D113"/>
    <mergeCell ref="B111:D111"/>
    <mergeCell ref="C87:D87"/>
    <mergeCell ref="C92:D92"/>
    <mergeCell ref="C103:D103"/>
    <mergeCell ref="B107:D107"/>
    <mergeCell ref="M93:M102"/>
    <mergeCell ref="C35:D35"/>
    <mergeCell ref="B109:D109"/>
    <mergeCell ref="R6:S6"/>
    <mergeCell ref="M115:M117"/>
    <mergeCell ref="C82:D82"/>
    <mergeCell ref="E4:M4"/>
    <mergeCell ref="N6:O6"/>
    <mergeCell ref="P6:Q6"/>
    <mergeCell ref="C72:D72"/>
    <mergeCell ref="C77:D77"/>
    <mergeCell ref="N4:T4"/>
    <mergeCell ref="C49:D49"/>
    <mergeCell ref="C54:D54"/>
    <mergeCell ref="C61:D61"/>
    <mergeCell ref="E6:F6"/>
    <mergeCell ref="B8:D8"/>
    <mergeCell ref="B15:D15"/>
    <mergeCell ref="C16:D16"/>
    <mergeCell ref="C44:D44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Synthese und T-U</vt:lpstr>
      <vt:lpstr>Triage EK-MK</vt:lpstr>
      <vt:lpstr>Triage EK-MK FCh</vt:lpstr>
      <vt:lpstr>2021_Synthese und T-U</vt:lpstr>
      <vt:lpstr>Tabelle1</vt:lpstr>
      <vt:lpstr>'2021_Synthese und T-U'!Druckbereich</vt:lpstr>
      <vt:lpstr>'Synthese und T-U'!Druckbereich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2021-02-05T12:30:35Z</cp:lastPrinted>
  <dcterms:created xsi:type="dcterms:W3CDTF">2019-02-25T12:33:26Z</dcterms:created>
  <dcterms:modified xsi:type="dcterms:W3CDTF">2021-02-08T18:56:41Z</dcterms:modified>
</cp:coreProperties>
</file>