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0" yWindow="0" windowWidth="28800" windowHeight="14640" activeTab="2"/>
  </bookViews>
  <sheets>
    <sheet name="Zusammenstellung" sheetId="1" r:id="rId1"/>
    <sheet name="Entwässerung" sheetId="2" r:id="rId2"/>
    <sheet name="FZRS" sheetId="18" r:id="rId3"/>
    <sheet name="Zäune" sheetId="19" r:id="rId4"/>
  </sheets>
  <definedNames>
    <definedName name="_xlnm.Print_Area" localSheetId="1">Entwässerung!$A$1:$D$68</definedName>
    <definedName name="_xlnm.Print_Area" localSheetId="2">FZRS!$A$1:$D$53</definedName>
    <definedName name="_xlnm.Print_Area" localSheetId="3">Zäune!$A$1:$D$51</definedName>
    <definedName name="_xlnm.Print_Area" localSheetId="0">Zusammenstellung!$A:$C</definedName>
    <definedName name="_xlnm.Print_Titles" localSheetId="1">Entwässerung!$1:$2</definedName>
    <definedName name="_xlnm.Print_Titles" localSheetId="2">FZRS!$1:$2</definedName>
    <definedName name="_xlnm.Print_Titles" localSheetId="3">Zäune!$1:$2</definedName>
    <definedName name="_xlnm.Print_Titles" localSheetId="0">Zusammenstellung!$3:$4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8" l="1"/>
  <c r="C43" i="19"/>
  <c r="C43" i="2"/>
  <c r="C40" i="18"/>
  <c r="C40" i="19"/>
  <c r="C40" i="2"/>
  <c r="F28" i="19" l="1"/>
  <c r="F27" i="19"/>
  <c r="G28" i="19" s="1"/>
  <c r="F26" i="19"/>
  <c r="C21" i="19"/>
  <c r="F30" i="18"/>
  <c r="F29" i="18"/>
  <c r="G30" i="18" s="1"/>
  <c r="F31" i="18"/>
  <c r="F28" i="18"/>
  <c r="C41" i="2" l="1"/>
  <c r="C38" i="2"/>
  <c r="C34" i="19"/>
  <c r="C14" i="19"/>
  <c r="C13" i="19"/>
  <c r="C44" i="2" l="1"/>
  <c r="C33" i="19"/>
  <c r="C32" i="19"/>
  <c r="C13" i="18"/>
  <c r="C14" i="18"/>
  <c r="C46" i="2" l="1"/>
  <c r="C33" i="2" l="1"/>
  <c r="F43" i="2"/>
  <c r="F40" i="2"/>
  <c r="F38" i="2"/>
  <c r="F39" i="2"/>
  <c r="F41" i="2"/>
  <c r="F42" i="2"/>
  <c r="F44" i="2"/>
  <c r="F45" i="2"/>
  <c r="F46" i="2"/>
  <c r="F29" i="19"/>
  <c r="C51" i="19"/>
  <c r="C28" i="19"/>
  <c r="C26" i="19"/>
  <c r="C53" i="18"/>
  <c r="C30" i="18"/>
  <c r="C28" i="18"/>
  <c r="C49" i="2" l="1"/>
  <c r="C51" i="2" l="1"/>
  <c r="C50" i="2"/>
  <c r="A17" i="1" l="1"/>
  <c r="A11" i="1"/>
  <c r="C6" i="19"/>
  <c r="C20" i="1" s="1"/>
  <c r="C31" i="19"/>
  <c r="B6" i="19"/>
  <c r="B20" i="1" s="1"/>
  <c r="B5" i="19"/>
  <c r="B19" i="1" s="1"/>
  <c r="B4" i="19"/>
  <c r="B18" i="1" s="1"/>
  <c r="C6" i="18"/>
  <c r="C14" i="1" s="1"/>
  <c r="C33" i="18"/>
  <c r="B6" i="18"/>
  <c r="B14" i="1" s="1"/>
  <c r="B5" i="18"/>
  <c r="B13" i="1" s="1"/>
  <c r="B4" i="18"/>
  <c r="B12" i="1" s="1"/>
  <c r="B5" i="2"/>
  <c r="B7" i="1" s="1"/>
  <c r="A5" i="1"/>
  <c r="B6" i="2"/>
  <c r="B8" i="1" s="1"/>
  <c r="B4" i="2"/>
  <c r="B6" i="1" s="1"/>
  <c r="C35" i="18" l="1"/>
  <c r="C34" i="18"/>
  <c r="C36" i="18" s="1"/>
  <c r="C5" i="18" s="1"/>
  <c r="C4" i="19"/>
  <c r="C4" i="18"/>
  <c r="C12" i="1" s="1"/>
  <c r="C5" i="19"/>
  <c r="C18" i="1" l="1"/>
  <c r="C7" i="19"/>
  <c r="C7" i="18"/>
  <c r="C19" i="1"/>
  <c r="C21" i="1" l="1"/>
  <c r="C13" i="1"/>
  <c r="C68" i="2" l="1"/>
  <c r="C6" i="2" l="1"/>
  <c r="C8" i="1" s="1"/>
  <c r="C4" i="2"/>
  <c r="C52" i="2"/>
  <c r="C6" i="1" l="1"/>
  <c r="C15" i="1"/>
  <c r="C5" i="2"/>
  <c r="C7" i="1" s="1"/>
  <c r="E7" i="2" l="1"/>
  <c r="C7" i="2"/>
  <c r="C9" i="1" l="1"/>
</calcChain>
</file>

<file path=xl/sharedStrings.xml><?xml version="1.0" encoding="utf-8"?>
<sst xmlns="http://schemas.openxmlformats.org/spreadsheetml/2006/main" count="210" uniqueCount="87">
  <si>
    <t>Summe</t>
  </si>
  <si>
    <t>Zusammenfassung</t>
  </si>
  <si>
    <t>Stundenaufwand</t>
  </si>
  <si>
    <t>Zwischensumme</t>
  </si>
  <si>
    <t>(Einzelwerte oben auf 5 h gerundet)</t>
  </si>
  <si>
    <t>Entwässerung</t>
  </si>
  <si>
    <t>U-Kap.</t>
  </si>
  <si>
    <t>Situation Schadensbilder - Ausmass</t>
  </si>
  <si>
    <t>Situation Massnahmen</t>
  </si>
  <si>
    <t>Längenprofile</t>
  </si>
  <si>
    <t>Baustellenentwässerung und Provisorien</t>
  </si>
  <si>
    <t>Plan</t>
  </si>
  <si>
    <t>Abschätzung Aufwand Pläne</t>
  </si>
  <si>
    <t>Stunden AeBo</t>
  </si>
  <si>
    <t>Abschätzung Aufwand Engineering</t>
  </si>
  <si>
    <t>Abschätzung Aufwand Diverses</t>
  </si>
  <si>
    <t>Situationen</t>
  </si>
  <si>
    <t>FZRS</t>
  </si>
  <si>
    <t>Detailpläne</t>
  </si>
  <si>
    <t>Querprofile</t>
  </si>
  <si>
    <t>Normalprofile</t>
  </si>
  <si>
    <t>Zäune</t>
  </si>
  <si>
    <t>Situation IST-Zustand (Normprüfung)</t>
  </si>
  <si>
    <t>Art</t>
  </si>
  <si>
    <t>Instandsetzung</t>
  </si>
  <si>
    <t>lokalisieren von Schäden</t>
  </si>
  <si>
    <t>Massnahmen festlegen</t>
  </si>
  <si>
    <t>Baustellenentwässerung</t>
  </si>
  <si>
    <t>Bericht</t>
  </si>
  <si>
    <t>prov. Entwässerung während den Bauphasen</t>
  </si>
  <si>
    <t>Textbausteine</t>
  </si>
  <si>
    <t>Umwelt:</t>
  </si>
  <si>
    <t>- Angaben für Umweltnotiz</t>
  </si>
  <si>
    <t>Verkehrsführung:</t>
  </si>
  <si>
    <t>- Angaben für prov. Verkehrsführung</t>
  </si>
  <si>
    <t>Landerwerb:</t>
  </si>
  <si>
    <t>- temporärer Landerwerb für Baumassnahmen</t>
  </si>
  <si>
    <t>- definitiver Landerwerb neue Leitungen</t>
  </si>
  <si>
    <t>- Querungen</t>
  </si>
  <si>
    <t>evtl. Umlegung von Fremdleitungsanschlüssen</t>
  </si>
  <si>
    <t>Abschätzung für Ergänzungen zu Kap. 20</t>
  </si>
  <si>
    <t>Zusammenstellung</t>
  </si>
  <si>
    <t>Teilprojekte</t>
  </si>
  <si>
    <t>Entwässerungssystem</t>
  </si>
  <si>
    <t>BSA-Tiefbau:</t>
  </si>
  <si>
    <t>festlegen Fremdwasserleitungen</t>
  </si>
  <si>
    <t>Prüfen und Abklärungen Dienstbarkeiten Dritter</t>
  </si>
  <si>
    <t>Abklärungen mit Dritter Eigentum Entwässerung</t>
  </si>
  <si>
    <t>5 Pläne x 20 Std. pro Plan, 1:5'000, 5 Pläne x 20 Std.</t>
  </si>
  <si>
    <t>Abschätzung für Ergänzungen zu Kap. 20, Annahme 20 QPs x 5 Std.</t>
  </si>
  <si>
    <t>Kosten</t>
  </si>
  <si>
    <t>Kostenschätzung</t>
  </si>
  <si>
    <t>Baustein für Terminporgramm</t>
  </si>
  <si>
    <t>Konzept</t>
  </si>
  <si>
    <t>Terminprogramm</t>
  </si>
  <si>
    <t>Entwässerung:</t>
  </si>
  <si>
    <t>21 Pläne x 15 Std. pro Plan, 1:1'000</t>
  </si>
  <si>
    <t>Sitzungen</t>
  </si>
  <si>
    <t>extern</t>
  </si>
  <si>
    <t>intern</t>
  </si>
  <si>
    <t>Faktenblätter</t>
  </si>
  <si>
    <t>Auswahl FZRS</t>
  </si>
  <si>
    <t>Störfall GWS</t>
  </si>
  <si>
    <t>technische</t>
  </si>
  <si>
    <t>Reserve</t>
  </si>
  <si>
    <t>Annahme 4 Stk. x 4 Std. (Ämter, Experte, etc.)</t>
  </si>
  <si>
    <t>extern (im Kap. FZRS erfasst)</t>
  </si>
  <si>
    <t>intern (im Kap. FZRS erfasst)</t>
  </si>
  <si>
    <t>Projekt</t>
  </si>
  <si>
    <t>Fremdwasser</t>
  </si>
  <si>
    <t>evt. Projekt neue Leitungen Dritter</t>
  </si>
  <si>
    <t>Entwässerung bei Nothaltebuchten</t>
  </si>
  <si>
    <t>Entwässerung bei Erweiterung Fahrbahnen</t>
  </si>
  <si>
    <t>Projektübergreifend,
Abklärungen für andere PV</t>
  </si>
  <si>
    <t>Protokolle</t>
  </si>
  <si>
    <t>Zuschlag für Begleitung Planerstellung ca. 10%</t>
  </si>
  <si>
    <t>Zuschlag für Korreferatsrunden ca. 10%</t>
  </si>
  <si>
    <t>17 Mt. x 3 Std. (inkl. Vor- und Nachbereitung)</t>
  </si>
  <si>
    <t>21 Pläne x 5 Std. pro Plan, 1:1'000</t>
  </si>
  <si>
    <t>Evtl. Umlegung Fremdwasseranschlüsse, Annahme 10 Stk. x 10 Std. pro Plan</t>
  </si>
  <si>
    <t>2 Reserve</t>
  </si>
  <si>
    <t>im EK erstellt, Anpassungen</t>
  </si>
  <si>
    <t>Ing. Umlegung Fremdwasseranschlüsse, Annahme 10 Stk. x 20 Std. pro Plan</t>
  </si>
  <si>
    <t>Abschätzung für Ergänzungen zu Kap. 20, Annahme 10 QPs x 5 Std.</t>
  </si>
  <si>
    <t>In Teilprojektleitung enthalten</t>
  </si>
  <si>
    <t>Im KV Gesamtprojekt enthalten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</si>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</sst>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2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6" xfId="0" applyBorder="1"/>
    <xf numFmtId="0" fontId="2" fillId="0" borderId="8" xfId="0" applyFont="1" applyBorder="1" applyAlignment="1">
      <alignment horizontal="left"/>
    </xf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/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49" fontId="0" fillId="0" borderId="0" xfId="0" applyNumberFormat="1"/>
    <xf numFmtId="49" fontId="2" fillId="0" borderId="9" xfId="0" applyNumberFormat="1" applyFont="1" applyBorder="1" applyAlignment="1"/>
    <xf numFmtId="49" fontId="0" fillId="0" borderId="5" xfId="0" applyNumberFormat="1" applyBorder="1"/>
    <xf numFmtId="49" fontId="0" fillId="0" borderId="6" xfId="0" applyNumberFormat="1" applyBorder="1"/>
    <xf numFmtId="49" fontId="0" fillId="0" borderId="4" xfId="0" applyNumberFormat="1" applyBorder="1"/>
    <xf numFmtId="49" fontId="2" fillId="0" borderId="10" xfId="0" applyNumberFormat="1" applyFon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6" xfId="0" applyNumberFormat="1" applyBorder="1"/>
    <xf numFmtId="49" fontId="0" fillId="0" borderId="12" xfId="0" applyNumberFormat="1" applyBorder="1"/>
    <xf numFmtId="49" fontId="1" fillId="0" borderId="13" xfId="0" applyNumberFormat="1" applyFont="1" applyBorder="1"/>
    <xf numFmtId="49" fontId="2" fillId="0" borderId="9" xfId="0" applyNumberFormat="1" applyFont="1" applyBorder="1"/>
    <xf numFmtId="49" fontId="0" fillId="0" borderId="1" xfId="0" applyNumberFormat="1" applyBorder="1"/>
    <xf numFmtId="49" fontId="1" fillId="0" borderId="7" xfId="0" applyNumberFormat="1" applyFont="1" applyBorder="1"/>
    <xf numFmtId="49" fontId="0" fillId="0" borderId="16" xfId="0" quotePrefix="1" applyNumberFormat="1" applyBorder="1"/>
    <xf numFmtId="49" fontId="0" fillId="0" borderId="14" xfId="0" applyNumberFormat="1" applyBorder="1"/>
    <xf numFmtId="0" fontId="5" fillId="0" borderId="18" xfId="0" applyFont="1" applyBorder="1"/>
    <xf numFmtId="0" fontId="2" fillId="4" borderId="8" xfId="0" applyFont="1" applyFill="1" applyBorder="1"/>
    <xf numFmtId="0" fontId="2" fillId="2" borderId="10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9" xfId="0" applyFont="1" applyFill="1" applyBorder="1"/>
    <xf numFmtId="0" fontId="2" fillId="4" borderId="9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3" borderId="5" xfId="0" applyNumberFormat="1" applyFill="1" applyBorder="1" applyAlignment="1">
      <alignment horizontal="right"/>
    </xf>
    <xf numFmtId="3" fontId="0" fillId="3" borderId="6" xfId="0" applyNumberFormat="1" applyFill="1" applyBorder="1" applyAlignment="1">
      <alignment horizontal="right"/>
    </xf>
    <xf numFmtId="3" fontId="3" fillId="3" borderId="6" xfId="0" applyNumberFormat="1" applyFon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3" borderId="17" xfId="0" applyNumberFormat="1" applyFill="1" applyBorder="1" applyAlignment="1">
      <alignment horizontal="right"/>
    </xf>
    <xf numFmtId="3" fontId="0" fillId="3" borderId="15" xfId="0" applyNumberFormat="1" applyFill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2" fillId="4" borderId="9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0" borderId="0" xfId="0" applyFont="1"/>
    <xf numFmtId="0" fontId="0" fillId="0" borderId="17" xfId="0" applyBorder="1"/>
    <xf numFmtId="0" fontId="5" fillId="0" borderId="0" xfId="0" applyFont="1"/>
    <xf numFmtId="0" fontId="0" fillId="0" borderId="15" xfId="0" applyBorder="1"/>
    <xf numFmtId="0" fontId="0" fillId="0" borderId="19" xfId="0" applyBorder="1"/>
    <xf numFmtId="0" fontId="0" fillId="0" borderId="20" xfId="0" applyBorder="1"/>
    <xf numFmtId="3" fontId="0" fillId="0" borderId="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opLeftCell="A43" zoomScale="106" zoomScaleNormal="106" workbookViewId="0">
      <selection activeCell="B12" sqref="B12"/>
    </sheetView>
  </sheetViews>
  <sheetFormatPr baseColWidth="10" defaultRowHeight="12.75" x14ac:dyDescent="0.2"/>
  <cols>
    <col min="1" max="1" width="18" customWidth="1"/>
    <col min="2" max="2" width="44.7109375" customWidth="1"/>
    <col min="3" max="3" width="15.7109375" style="1" customWidth="1"/>
  </cols>
  <sheetData>
    <row r="1" spans="1:5" ht="15.75" x14ac:dyDescent="0.25">
      <c r="A1" s="26" t="s">
        <v>41</v>
      </c>
      <c r="B1" s="32"/>
      <c r="E1" s="29"/>
    </row>
    <row r="2" spans="1:5" x14ac:dyDescent="0.2">
      <c r="B2" s="32"/>
      <c r="E2" s="29"/>
    </row>
    <row r="3" spans="1:5" ht="12.75" customHeight="1" x14ac:dyDescent="0.2">
      <c r="A3" s="12" t="s">
        <v>42</v>
      </c>
      <c r="B3" s="51"/>
      <c r="C3" s="52" t="s">
        <v>13</v>
      </c>
    </row>
    <row r="5" spans="1:5" ht="12.75" customHeight="1" x14ac:dyDescent="0.2">
      <c r="A5" s="50" t="str">
        <f>Entwässerung!A1</f>
        <v>Entwässerung</v>
      </c>
      <c r="B5" s="53"/>
      <c r="C5" s="54"/>
    </row>
    <row r="6" spans="1:5" x14ac:dyDescent="0.2">
      <c r="A6" s="5"/>
      <c r="B6" s="8" t="str">
        <f>Entwässerung!B4</f>
        <v>Abschätzung Aufwand Engineering</v>
      </c>
      <c r="C6" s="64">
        <f>Entwässerung!C4</f>
        <v>380</v>
      </c>
    </row>
    <row r="7" spans="1:5" x14ac:dyDescent="0.2">
      <c r="A7" s="6"/>
      <c r="B7" s="9" t="str">
        <f>Entwässerung!B5</f>
        <v>Abschätzung Aufwand Pläne</v>
      </c>
      <c r="C7" s="65">
        <f>Entwässerung!C5</f>
        <v>820</v>
      </c>
    </row>
    <row r="8" spans="1:5" x14ac:dyDescent="0.2">
      <c r="A8" s="7"/>
      <c r="B8" s="10" t="str">
        <f>Entwässerung!B6</f>
        <v>Abschätzung Aufwand Diverses</v>
      </c>
      <c r="C8" s="70">
        <f>Entwässerung!C6</f>
        <v>0</v>
      </c>
    </row>
    <row r="9" spans="1:5" x14ac:dyDescent="0.2">
      <c r="A9" s="2" t="s">
        <v>0</v>
      </c>
      <c r="B9" s="2"/>
      <c r="C9" s="57">
        <f>SUM(C6:C8)</f>
        <v>1200</v>
      </c>
    </row>
    <row r="10" spans="1:5" x14ac:dyDescent="0.2">
      <c r="C10" s="62"/>
    </row>
    <row r="11" spans="1:5" x14ac:dyDescent="0.2">
      <c r="A11" s="50" t="str">
        <f>FZRS!A1</f>
        <v>FZRS</v>
      </c>
      <c r="B11" s="53"/>
      <c r="C11" s="71"/>
    </row>
    <row r="12" spans="1:5" x14ac:dyDescent="0.2">
      <c r="A12" s="5"/>
      <c r="B12" s="8" t="str">
        <f>FZRS!B4</f>
        <v>Abschätzung Aufwand Engineering</v>
      </c>
      <c r="C12" s="64">
        <f>FZRS!C4</f>
        <v>0</v>
      </c>
    </row>
    <row r="13" spans="1:5" x14ac:dyDescent="0.2">
      <c r="A13" s="6"/>
      <c r="B13" s="9" t="str">
        <f>FZRS!B5</f>
        <v>Abschätzung Aufwand Pläne</v>
      </c>
      <c r="C13" s="65">
        <f>FZRS!C5</f>
        <v>460</v>
      </c>
    </row>
    <row r="14" spans="1:5" x14ac:dyDescent="0.2">
      <c r="A14" s="7"/>
      <c r="B14" s="10" t="str">
        <f>FZRS!B6</f>
        <v>Abschätzung Aufwand Diverses</v>
      </c>
      <c r="C14" s="70">
        <f>FZRS!C6</f>
        <v>50</v>
      </c>
    </row>
    <row r="15" spans="1:5" x14ac:dyDescent="0.2">
      <c r="A15" s="2" t="s">
        <v>0</v>
      </c>
      <c r="B15" s="2"/>
      <c r="C15" s="57">
        <f>SUM(C12:C14)</f>
        <v>510</v>
      </c>
    </row>
    <row r="16" spans="1:5" x14ac:dyDescent="0.2">
      <c r="C16" s="62"/>
    </row>
    <row r="17" spans="1:3" x14ac:dyDescent="0.2">
      <c r="A17" s="50" t="str">
        <f>Zäune!A1</f>
        <v>Zäune</v>
      </c>
      <c r="B17" s="53"/>
      <c r="C17" s="71"/>
    </row>
    <row r="18" spans="1:3" x14ac:dyDescent="0.2">
      <c r="A18" s="5"/>
      <c r="B18" s="8" t="str">
        <f>Zäune!B4</f>
        <v>Abschätzung Aufwand Engineering</v>
      </c>
      <c r="C18" s="72">
        <f>Zäune!C4</f>
        <v>440</v>
      </c>
    </row>
    <row r="19" spans="1:3" x14ac:dyDescent="0.2">
      <c r="A19" s="6"/>
      <c r="B19" s="9" t="str">
        <f>Zäune!B5</f>
        <v>Abschätzung Aufwand Pläne</v>
      </c>
      <c r="C19" s="73">
        <f>Zäune!C5</f>
        <v>490</v>
      </c>
    </row>
    <row r="20" spans="1:3" x14ac:dyDescent="0.2">
      <c r="A20" s="7"/>
      <c r="B20" s="10" t="str">
        <f>Zäune!B6</f>
        <v>Abschätzung Aufwand Diverses</v>
      </c>
      <c r="C20" s="74">
        <f>Zäune!C6</f>
        <v>135</v>
      </c>
    </row>
    <row r="21" spans="1:3" x14ac:dyDescent="0.2">
      <c r="A21" s="2" t="s">
        <v>0</v>
      </c>
      <c r="B21" s="2"/>
      <c r="C21" s="75">
        <f>SUM(C18:C20)</f>
        <v>1065</v>
      </c>
    </row>
  </sheetData>
  <pageMargins left="0.70866141732283472" right="0.70866141732283472" top="0.78740157480314965" bottom="0.78740157480314965" header="0.31496062992125984" footer="0.31496062992125984"/>
  <pageSetup paperSize="9" fitToHeight="0" orientation="portrait" r:id="rId1"/>
  <headerFooter>
    <oddHeader>&amp;LN03 EP Rheinfelden - Frick
Kalkulation Aufwand MK</oddHeader>
    <oddFooter>&amp;L&amp;F&amp;RSeite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zoomScaleNormal="100" workbookViewId="0">
      <pane xSplit="3" ySplit="2" topLeftCell="D21" activePane="bottomRight" state="frozen"/>
      <selection activeCell="B59" sqref="B58:B59"/>
      <selection pane="topRight" activeCell="B59" sqref="B58:B59"/>
      <selection pane="bottomLeft" activeCell="B59" sqref="B58:B59"/>
      <selection pane="bottomRight" activeCell="B59" sqref="B58:B59"/>
    </sheetView>
  </sheetViews>
  <sheetFormatPr baseColWidth="10" defaultRowHeight="12.75" x14ac:dyDescent="0.2"/>
  <cols>
    <col min="1" max="1" width="23.7109375" customWidth="1"/>
    <col min="2" max="2" width="44.7109375" style="32" customWidth="1"/>
    <col min="3" max="3" width="15.7109375" style="62" customWidth="1"/>
    <col min="4" max="4" width="54.28515625" customWidth="1"/>
    <col min="5" max="5" width="11.42578125" style="29"/>
  </cols>
  <sheetData>
    <row r="1" spans="1:5" ht="15.75" x14ac:dyDescent="0.25">
      <c r="A1" s="26" t="s">
        <v>5</v>
      </c>
    </row>
    <row r="3" spans="1:5" x14ac:dyDescent="0.2">
      <c r="A3" s="16" t="s">
        <v>1</v>
      </c>
      <c r="B3" s="33"/>
      <c r="C3" s="63"/>
    </row>
    <row r="4" spans="1:5" x14ac:dyDescent="0.2">
      <c r="A4" s="8"/>
      <c r="B4" s="34" t="str">
        <f>A10</f>
        <v>Abschätzung Aufwand Engineering</v>
      </c>
      <c r="C4" s="64">
        <f>MROUND(C33,5)</f>
        <v>380</v>
      </c>
    </row>
    <row r="5" spans="1:5" x14ac:dyDescent="0.2">
      <c r="A5" s="9"/>
      <c r="B5" s="35" t="str">
        <f>A36</f>
        <v>Abschätzung Aufwand Pläne</v>
      </c>
      <c r="C5" s="65">
        <f>MROUND(C52,5)</f>
        <v>820</v>
      </c>
    </row>
    <row r="6" spans="1:5" x14ac:dyDescent="0.2">
      <c r="A6" s="7"/>
      <c r="B6" s="36" t="str">
        <f>A55</f>
        <v>Abschätzung Aufwand Diverses</v>
      </c>
      <c r="C6" s="66">
        <f>MROUND(C68,5)</f>
        <v>0</v>
      </c>
    </row>
    <row r="7" spans="1:5" x14ac:dyDescent="0.2">
      <c r="A7" s="11" t="s">
        <v>0</v>
      </c>
      <c r="B7" s="37" t="s">
        <v>4</v>
      </c>
      <c r="C7" s="57">
        <f>SUM(C4:C6)</f>
        <v>1200</v>
      </c>
      <c r="E7" s="94">
        <f>SUM(C4:C6)</f>
        <v>1200</v>
      </c>
    </row>
    <row r="10" spans="1:5" x14ac:dyDescent="0.2">
      <c r="A10" s="11" t="s">
        <v>14</v>
      </c>
      <c r="B10" s="38"/>
      <c r="C10" s="67"/>
    </row>
    <row r="11" spans="1:5" x14ac:dyDescent="0.2">
      <c r="A11" s="3" t="s">
        <v>23</v>
      </c>
      <c r="B11" s="39"/>
      <c r="C11" s="55" t="s">
        <v>2</v>
      </c>
    </row>
    <row r="12" spans="1:5" x14ac:dyDescent="0.2">
      <c r="A12" s="9" t="s">
        <v>43</v>
      </c>
      <c r="B12" s="42" t="s">
        <v>45</v>
      </c>
      <c r="C12" s="59">
        <v>20</v>
      </c>
    </row>
    <row r="13" spans="1:5" x14ac:dyDescent="0.2">
      <c r="A13" s="89"/>
      <c r="B13" s="41" t="s">
        <v>47</v>
      </c>
      <c r="C13" s="68">
        <v>0</v>
      </c>
    </row>
    <row r="14" spans="1:5" x14ac:dyDescent="0.2">
      <c r="A14" s="89"/>
      <c r="B14" s="42" t="s">
        <v>46</v>
      </c>
      <c r="C14" s="68">
        <v>0</v>
      </c>
    </row>
    <row r="15" spans="1:5" x14ac:dyDescent="0.2">
      <c r="A15" s="89"/>
      <c r="B15" s="42" t="s">
        <v>39</v>
      </c>
      <c r="C15" s="68">
        <v>50</v>
      </c>
    </row>
    <row r="16" spans="1:5" x14ac:dyDescent="0.2">
      <c r="A16" s="89"/>
      <c r="B16" s="41" t="s">
        <v>70</v>
      </c>
      <c r="C16" s="68">
        <v>50</v>
      </c>
    </row>
    <row r="17" spans="1:5" x14ac:dyDescent="0.2">
      <c r="A17" s="91"/>
      <c r="B17" s="48" t="s">
        <v>71</v>
      </c>
      <c r="C17" s="69">
        <v>0</v>
      </c>
    </row>
    <row r="18" spans="1:5" x14ac:dyDescent="0.2">
      <c r="A18" s="91"/>
      <c r="B18" s="48" t="s">
        <v>72</v>
      </c>
      <c r="C18" s="69">
        <v>0</v>
      </c>
    </row>
    <row r="19" spans="1:5" x14ac:dyDescent="0.2">
      <c r="A19" s="89" t="s">
        <v>24</v>
      </c>
      <c r="B19" s="41" t="s">
        <v>25</v>
      </c>
      <c r="C19" s="68">
        <v>30</v>
      </c>
    </row>
    <row r="20" spans="1:5" x14ac:dyDescent="0.2">
      <c r="A20" s="89"/>
      <c r="B20" s="41" t="s">
        <v>26</v>
      </c>
      <c r="C20" s="68">
        <v>50</v>
      </c>
    </row>
    <row r="21" spans="1:5" x14ac:dyDescent="0.2">
      <c r="A21" s="89" t="s">
        <v>27</v>
      </c>
      <c r="B21" s="41" t="s">
        <v>29</v>
      </c>
      <c r="C21" s="68">
        <v>30</v>
      </c>
    </row>
    <row r="22" spans="1:5" x14ac:dyDescent="0.2">
      <c r="A22" s="89" t="s">
        <v>57</v>
      </c>
      <c r="B22" s="24" t="s">
        <v>58</v>
      </c>
      <c r="C22" s="86">
        <v>0</v>
      </c>
      <c r="D22" s="90" t="s">
        <v>84</v>
      </c>
      <c r="E22"/>
    </row>
    <row r="23" spans="1:5" x14ac:dyDescent="0.2">
      <c r="A23" s="89"/>
      <c r="B23" s="24" t="s">
        <v>59</v>
      </c>
      <c r="C23" s="86">
        <v>0</v>
      </c>
      <c r="D23" s="90" t="s">
        <v>84</v>
      </c>
      <c r="E23"/>
    </row>
    <row r="24" spans="1:5" x14ac:dyDescent="0.2">
      <c r="A24" s="89"/>
      <c r="B24" s="24" t="s">
        <v>63</v>
      </c>
      <c r="C24" s="86">
        <v>0</v>
      </c>
      <c r="D24" s="90" t="s">
        <v>84</v>
      </c>
      <c r="E24"/>
    </row>
    <row r="25" spans="1:5" x14ac:dyDescent="0.2">
      <c r="A25" s="89"/>
      <c r="B25" s="24" t="s">
        <v>74</v>
      </c>
      <c r="C25" s="86">
        <v>0</v>
      </c>
      <c r="D25" s="90" t="s">
        <v>84</v>
      </c>
      <c r="E25"/>
    </row>
    <row r="26" spans="1:5" x14ac:dyDescent="0.2">
      <c r="A26" s="9" t="s">
        <v>60</v>
      </c>
      <c r="B26" s="22" t="s">
        <v>69</v>
      </c>
      <c r="C26" s="76">
        <v>40</v>
      </c>
      <c r="D26" s="88"/>
      <c r="E26"/>
    </row>
    <row r="27" spans="1:5" x14ac:dyDescent="0.2">
      <c r="A27" s="9"/>
      <c r="B27" s="22" t="s">
        <v>64</v>
      </c>
      <c r="C27" s="76">
        <v>40</v>
      </c>
      <c r="D27" s="88"/>
      <c r="E27"/>
    </row>
    <row r="28" spans="1:5" x14ac:dyDescent="0.2">
      <c r="A28" s="9" t="s">
        <v>28</v>
      </c>
      <c r="B28" s="42" t="s">
        <v>30</v>
      </c>
      <c r="C28" s="59">
        <v>50</v>
      </c>
    </row>
    <row r="29" spans="1:5" x14ac:dyDescent="0.2">
      <c r="A29" s="89" t="s">
        <v>50</v>
      </c>
      <c r="B29" s="24" t="s">
        <v>51</v>
      </c>
      <c r="C29" s="68">
        <v>0</v>
      </c>
      <c r="D29" s="90" t="s">
        <v>85</v>
      </c>
      <c r="E29"/>
    </row>
    <row r="30" spans="1:5" x14ac:dyDescent="0.2">
      <c r="A30" s="9" t="s">
        <v>54</v>
      </c>
      <c r="B30" s="22" t="s">
        <v>52</v>
      </c>
      <c r="C30" s="59">
        <v>15</v>
      </c>
      <c r="D30" s="90"/>
      <c r="E30"/>
    </row>
    <row r="31" spans="1:5" x14ac:dyDescent="0.2">
      <c r="A31" s="9"/>
      <c r="B31" s="42"/>
      <c r="C31" s="59"/>
    </row>
    <row r="32" spans="1:5" x14ac:dyDescent="0.2">
      <c r="A32" s="10"/>
      <c r="B32" s="43"/>
      <c r="C32" s="61"/>
    </row>
    <row r="33" spans="1:6" x14ac:dyDescent="0.2">
      <c r="A33" s="13" t="s">
        <v>0</v>
      </c>
      <c r="B33" s="39"/>
      <c r="C33" s="56">
        <f>ROUND(SUM(C12:C32),-1)</f>
        <v>380</v>
      </c>
    </row>
    <row r="36" spans="1:6" x14ac:dyDescent="0.2">
      <c r="A36" s="11" t="s">
        <v>12</v>
      </c>
      <c r="B36" s="44"/>
      <c r="C36" s="63"/>
    </row>
    <row r="37" spans="1:6" x14ac:dyDescent="0.2">
      <c r="A37" s="3" t="s">
        <v>6</v>
      </c>
      <c r="B37" s="45" t="s">
        <v>11</v>
      </c>
      <c r="C37" s="55" t="s">
        <v>2</v>
      </c>
    </row>
    <row r="38" spans="1:6" x14ac:dyDescent="0.2">
      <c r="A38" s="27">
        <v>30.1</v>
      </c>
      <c r="B38" s="34" t="s">
        <v>43</v>
      </c>
      <c r="C38" s="58">
        <f>40+10*20</f>
        <v>240</v>
      </c>
      <c r="D38" s="49" t="s">
        <v>82</v>
      </c>
      <c r="E38">
        <v>1.2</v>
      </c>
      <c r="F38" s="29">
        <f>ROUND(C38*E38,-1)</f>
        <v>290</v>
      </c>
    </row>
    <row r="39" spans="1:6" x14ac:dyDescent="0.2">
      <c r="A39" s="28">
        <v>30.2</v>
      </c>
      <c r="B39" s="35" t="s">
        <v>22</v>
      </c>
      <c r="C39" s="59">
        <v>10</v>
      </c>
      <c r="D39" s="49" t="s">
        <v>81</v>
      </c>
      <c r="E39">
        <v>1.2</v>
      </c>
      <c r="F39" s="29">
        <f t="shared" ref="F39:F46" si="0">ROUND(C39*E39,-1)</f>
        <v>10</v>
      </c>
    </row>
    <row r="40" spans="1:6" x14ac:dyDescent="0.2">
      <c r="A40" s="28">
        <v>30.3</v>
      </c>
      <c r="B40" s="35" t="s">
        <v>7</v>
      </c>
      <c r="C40" s="59">
        <f>21*4</f>
        <v>84</v>
      </c>
      <c r="D40" s="49" t="s">
        <v>78</v>
      </c>
      <c r="E40">
        <v>1.2</v>
      </c>
      <c r="F40" s="29">
        <f t="shared" si="0"/>
        <v>100</v>
      </c>
    </row>
    <row r="41" spans="1:6" x14ac:dyDescent="0.2">
      <c r="A41" s="28">
        <v>30.4</v>
      </c>
      <c r="B41" s="35" t="s">
        <v>8</v>
      </c>
      <c r="C41" s="59">
        <f>21*4</f>
        <v>84</v>
      </c>
      <c r="D41" s="49" t="s">
        <v>78</v>
      </c>
      <c r="E41">
        <v>1.2</v>
      </c>
      <c r="F41" s="29">
        <f t="shared" si="0"/>
        <v>100</v>
      </c>
    </row>
    <row r="42" spans="1:6" x14ac:dyDescent="0.2">
      <c r="A42" s="30">
        <v>30.5</v>
      </c>
      <c r="B42" s="35" t="s">
        <v>20</v>
      </c>
      <c r="C42" s="59">
        <v>10</v>
      </c>
      <c r="D42" s="49" t="s">
        <v>40</v>
      </c>
      <c r="E42">
        <v>1.2</v>
      </c>
      <c r="F42" s="29">
        <f t="shared" si="0"/>
        <v>10</v>
      </c>
    </row>
    <row r="43" spans="1:6" x14ac:dyDescent="0.2">
      <c r="A43" s="31"/>
      <c r="B43" s="35" t="s">
        <v>19</v>
      </c>
      <c r="C43" s="59">
        <f>10*5</f>
        <v>50</v>
      </c>
      <c r="D43" s="49" t="s">
        <v>83</v>
      </c>
      <c r="E43">
        <v>1.2</v>
      </c>
      <c r="F43" s="29">
        <f t="shared" si="0"/>
        <v>60</v>
      </c>
    </row>
    <row r="44" spans="1:6" x14ac:dyDescent="0.2">
      <c r="A44" s="28">
        <v>30.6</v>
      </c>
      <c r="B44" s="35" t="s">
        <v>9</v>
      </c>
      <c r="C44" s="59">
        <f>10*10</f>
        <v>100</v>
      </c>
      <c r="D44" s="49" t="s">
        <v>79</v>
      </c>
      <c r="E44">
        <v>1.2</v>
      </c>
      <c r="F44" s="29">
        <f t="shared" si="0"/>
        <v>120</v>
      </c>
    </row>
    <row r="45" spans="1:6" x14ac:dyDescent="0.2">
      <c r="A45" s="28">
        <v>30.7</v>
      </c>
      <c r="B45" s="35" t="s">
        <v>18</v>
      </c>
      <c r="C45" s="60">
        <v>30</v>
      </c>
      <c r="D45" s="49" t="s">
        <v>40</v>
      </c>
      <c r="E45">
        <v>1.2</v>
      </c>
      <c r="F45" s="29">
        <f t="shared" si="0"/>
        <v>40</v>
      </c>
    </row>
    <row r="46" spans="1:6" x14ac:dyDescent="0.2">
      <c r="A46" s="28">
        <v>30.8</v>
      </c>
      <c r="B46" s="35" t="s">
        <v>10</v>
      </c>
      <c r="C46" s="59">
        <f>5*15</f>
        <v>75</v>
      </c>
      <c r="D46" s="49" t="s">
        <v>48</v>
      </c>
      <c r="E46">
        <v>1.2</v>
      </c>
      <c r="F46" s="29">
        <f t="shared" si="0"/>
        <v>90</v>
      </c>
    </row>
    <row r="47" spans="1:6" x14ac:dyDescent="0.2">
      <c r="A47" s="9"/>
      <c r="B47" s="35"/>
      <c r="C47" s="59"/>
    </row>
    <row r="48" spans="1:6" x14ac:dyDescent="0.2">
      <c r="A48" s="10"/>
      <c r="B48" s="46"/>
      <c r="C48" s="61"/>
    </row>
    <row r="49" spans="1:3" x14ac:dyDescent="0.2">
      <c r="A49" s="13" t="s">
        <v>3</v>
      </c>
      <c r="B49" s="39"/>
      <c r="C49" s="56">
        <f>ROUND(SUM(C38:C48),-1)</f>
        <v>680</v>
      </c>
    </row>
    <row r="50" spans="1:3" x14ac:dyDescent="0.2">
      <c r="A50" s="13" t="s">
        <v>75</v>
      </c>
      <c r="B50" s="39"/>
      <c r="C50" s="56">
        <f>0.1*C49</f>
        <v>68</v>
      </c>
    </row>
    <row r="51" spans="1:3" x14ac:dyDescent="0.2">
      <c r="A51" s="13" t="s">
        <v>76</v>
      </c>
      <c r="B51" s="39"/>
      <c r="C51" s="56">
        <f>0.1*C49</f>
        <v>68</v>
      </c>
    </row>
    <row r="52" spans="1:3" x14ac:dyDescent="0.2">
      <c r="A52" s="11" t="s">
        <v>0</v>
      </c>
      <c r="B52" s="37"/>
      <c r="C52" s="57">
        <f>ROUND(SUM(C49:C51),-1)</f>
        <v>820</v>
      </c>
    </row>
    <row r="55" spans="1:3" x14ac:dyDescent="0.2">
      <c r="A55" s="11" t="s">
        <v>15</v>
      </c>
      <c r="B55" s="38"/>
      <c r="C55" s="67"/>
    </row>
    <row r="56" spans="1:3" x14ac:dyDescent="0.2">
      <c r="A56" s="3" t="s">
        <v>23</v>
      </c>
      <c r="B56" s="39"/>
      <c r="C56" s="55" t="s">
        <v>2</v>
      </c>
    </row>
    <row r="57" spans="1:3" ht="12.75" customHeight="1" x14ac:dyDescent="0.2">
      <c r="A57" s="99" t="s">
        <v>73</v>
      </c>
      <c r="B57" s="40" t="s">
        <v>31</v>
      </c>
      <c r="C57" s="58"/>
    </row>
    <row r="58" spans="1:3" x14ac:dyDescent="0.2">
      <c r="A58" s="100"/>
      <c r="B58" s="47" t="s">
        <v>32</v>
      </c>
      <c r="C58" s="68">
        <v>0</v>
      </c>
    </row>
    <row r="59" spans="1:3" x14ac:dyDescent="0.2">
      <c r="A59" s="100"/>
      <c r="B59" s="42" t="s">
        <v>86</v>
      </c>
      <c r="C59" s="59"/>
    </row>
    <row r="60" spans="1:3" x14ac:dyDescent="0.2">
      <c r="A60" s="6"/>
      <c r="B60" s="48" t="s">
        <v>34</v>
      </c>
      <c r="C60" s="69">
        <v>0</v>
      </c>
    </row>
    <row r="61" spans="1:3" x14ac:dyDescent="0.2">
      <c r="A61" s="6"/>
      <c r="B61" s="42" t="s">
        <v>35</v>
      </c>
      <c r="C61" s="59"/>
    </row>
    <row r="62" spans="1:3" x14ac:dyDescent="0.2">
      <c r="A62" s="6"/>
      <c r="B62" s="48" t="s">
        <v>36</v>
      </c>
      <c r="C62" s="69">
        <v>0</v>
      </c>
    </row>
    <row r="63" spans="1:3" x14ac:dyDescent="0.2">
      <c r="A63" s="6"/>
      <c r="B63" s="48" t="s">
        <v>37</v>
      </c>
      <c r="C63" s="69">
        <v>0</v>
      </c>
    </row>
    <row r="64" spans="1:3" x14ac:dyDescent="0.2">
      <c r="A64" s="6"/>
      <c r="B64" s="48" t="s">
        <v>44</v>
      </c>
      <c r="C64" s="69"/>
    </row>
    <row r="65" spans="1:3" x14ac:dyDescent="0.2">
      <c r="A65" s="6"/>
      <c r="B65" s="48" t="s">
        <v>38</v>
      </c>
      <c r="C65" s="69">
        <v>0</v>
      </c>
    </row>
    <row r="66" spans="1:3" x14ac:dyDescent="0.2">
      <c r="A66" s="6"/>
      <c r="B66" s="48"/>
      <c r="C66" s="69"/>
    </row>
    <row r="67" spans="1:3" x14ac:dyDescent="0.2">
      <c r="A67" s="7"/>
      <c r="B67" s="43"/>
      <c r="C67" s="61"/>
    </row>
    <row r="68" spans="1:3" x14ac:dyDescent="0.2">
      <c r="A68" s="13" t="s">
        <v>0</v>
      </c>
      <c r="B68" s="39"/>
      <c r="C68" s="56">
        <f>SUM(C57:C67)</f>
        <v>0</v>
      </c>
    </row>
  </sheetData>
  <mergeCells count="1">
    <mergeCell ref="A57:A59"/>
  </mergeCells>
  <pageMargins left="0.70866141732283472" right="0.31496062992125984" top="0.78740157480314965" bottom="0.78740157480314965" header="0.31496062992125984" footer="0.31496062992125984"/>
  <pageSetup paperSize="9" orientation="landscape" r:id="rId1"/>
  <headerFooter>
    <oddHeader>&amp;LN03 EP Rheinfelden - Frick
Kalkulation Aufwand MK&amp;RSeite &amp;P von &amp;N</oddHeader>
    <oddFooter>&amp;L&amp;F</oddFooter>
  </headerFooter>
  <rowBreaks count="1" manualBreakCount="1">
    <brk id="35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view="pageBreakPreview" zoomScale="60" zoomScaleNormal="100" workbookViewId="0">
      <pane xSplit="3" ySplit="2" topLeftCell="D3" activePane="bottomRight" state="frozen"/>
      <selection activeCell="B59" sqref="B58:B59"/>
      <selection pane="topRight" activeCell="B59" sqref="B58:B59"/>
      <selection pane="bottomLeft" activeCell="B59" sqref="B58:B59"/>
      <selection pane="bottomRight" activeCell="B59" sqref="B58:B59"/>
    </sheetView>
  </sheetViews>
  <sheetFormatPr baseColWidth="10" defaultRowHeight="12.75" x14ac:dyDescent="0.2"/>
  <cols>
    <col min="1" max="1" width="23.7109375" customWidth="1"/>
    <col min="2" max="2" width="44.7109375" customWidth="1"/>
    <col min="3" max="3" width="15.7109375" style="62" customWidth="1"/>
    <col min="4" max="4" width="54.28515625" style="90" bestFit="1" customWidth="1"/>
  </cols>
  <sheetData>
    <row r="1" spans="1:4" ht="15.75" x14ac:dyDescent="0.25">
      <c r="A1" s="26" t="s">
        <v>17</v>
      </c>
    </row>
    <row r="3" spans="1:4" x14ac:dyDescent="0.2">
      <c r="A3" s="25" t="s">
        <v>1</v>
      </c>
      <c r="B3" s="17"/>
      <c r="C3" s="63"/>
    </row>
    <row r="4" spans="1:4" x14ac:dyDescent="0.2">
      <c r="A4" s="8"/>
      <c r="B4" s="8" t="str">
        <f>A10</f>
        <v>Abschätzung Aufwand Engineering</v>
      </c>
      <c r="C4" s="64">
        <f>MROUND(C23,5)</f>
        <v>0</v>
      </c>
    </row>
    <row r="5" spans="1:4" x14ac:dyDescent="0.2">
      <c r="A5" s="9"/>
      <c r="B5" s="9" t="str">
        <f>A26</f>
        <v>Abschätzung Aufwand Pläne</v>
      </c>
      <c r="C5" s="65">
        <f>MROUND(C36,5)</f>
        <v>460</v>
      </c>
    </row>
    <row r="6" spans="1:4" x14ac:dyDescent="0.2">
      <c r="A6" s="7"/>
      <c r="B6" s="7" t="str">
        <f>A39</f>
        <v>Abschätzung Aufwand Diverses</v>
      </c>
      <c r="C6" s="66">
        <f>MROUND(C53,5)</f>
        <v>50</v>
      </c>
    </row>
    <row r="7" spans="1:4" x14ac:dyDescent="0.2">
      <c r="A7" s="11" t="s">
        <v>0</v>
      </c>
      <c r="B7" s="19" t="s">
        <v>4</v>
      </c>
      <c r="C7" s="57">
        <f>SUM(C4:C6)</f>
        <v>510</v>
      </c>
    </row>
    <row r="10" spans="1:4" x14ac:dyDescent="0.2">
      <c r="A10" s="13" t="s">
        <v>14</v>
      </c>
      <c r="B10" s="14"/>
      <c r="C10" s="67"/>
    </row>
    <row r="11" spans="1:4" x14ac:dyDescent="0.2">
      <c r="A11" s="13"/>
      <c r="B11" s="15"/>
      <c r="C11" s="55" t="s">
        <v>2</v>
      </c>
    </row>
    <row r="12" spans="1:4" x14ac:dyDescent="0.2">
      <c r="A12" s="21" t="s">
        <v>53</v>
      </c>
      <c r="B12" t="s">
        <v>68</v>
      </c>
      <c r="C12" s="58">
        <v>120</v>
      </c>
    </row>
    <row r="13" spans="1:4" x14ac:dyDescent="0.2">
      <c r="A13" s="89" t="s">
        <v>57</v>
      </c>
      <c r="B13" s="24" t="s">
        <v>58</v>
      </c>
      <c r="C13" s="86">
        <f>17*3</f>
        <v>51</v>
      </c>
      <c r="D13" s="90" t="s">
        <v>77</v>
      </c>
    </row>
    <row r="14" spans="1:4" x14ac:dyDescent="0.2">
      <c r="A14" s="89"/>
      <c r="B14" s="24" t="s">
        <v>59</v>
      </c>
      <c r="C14" s="86">
        <f>17*3</f>
        <v>51</v>
      </c>
      <c r="D14" s="90" t="s">
        <v>77</v>
      </c>
    </row>
    <row r="15" spans="1:4" x14ac:dyDescent="0.2">
      <c r="A15" s="89"/>
      <c r="B15" s="24" t="s">
        <v>63</v>
      </c>
      <c r="C15" s="86">
        <v>16</v>
      </c>
      <c r="D15" s="90" t="s">
        <v>65</v>
      </c>
    </row>
    <row r="16" spans="1:4" x14ac:dyDescent="0.2">
      <c r="A16" s="89" t="s">
        <v>60</v>
      </c>
      <c r="B16" s="24" t="s">
        <v>62</v>
      </c>
      <c r="C16" s="86">
        <v>40</v>
      </c>
    </row>
    <row r="17" spans="1:7" x14ac:dyDescent="0.2">
      <c r="A17" s="89"/>
      <c r="B17" s="24" t="s">
        <v>61</v>
      </c>
      <c r="C17" s="86">
        <v>40</v>
      </c>
    </row>
    <row r="18" spans="1:7" x14ac:dyDescent="0.2">
      <c r="A18" s="89"/>
      <c r="B18" s="24" t="s">
        <v>64</v>
      </c>
      <c r="C18" s="86">
        <v>40</v>
      </c>
    </row>
    <row r="19" spans="1:7" x14ac:dyDescent="0.2">
      <c r="A19" s="9" t="s">
        <v>28</v>
      </c>
      <c r="B19" s="42" t="s">
        <v>30</v>
      </c>
      <c r="C19" s="59">
        <v>40</v>
      </c>
      <c r="E19" s="29"/>
    </row>
    <row r="20" spans="1:7" x14ac:dyDescent="0.2">
      <c r="A20" s="89" t="s">
        <v>50</v>
      </c>
      <c r="B20" s="24" t="s">
        <v>51</v>
      </c>
      <c r="C20" s="68">
        <v>20</v>
      </c>
    </row>
    <row r="21" spans="1:7" x14ac:dyDescent="0.2">
      <c r="A21" s="9" t="s">
        <v>54</v>
      </c>
      <c r="B21" s="22" t="s">
        <v>52</v>
      </c>
      <c r="C21" s="59">
        <v>20</v>
      </c>
    </row>
    <row r="22" spans="1:7" x14ac:dyDescent="0.2">
      <c r="A22" s="10"/>
      <c r="B22" s="23"/>
      <c r="C22" s="61">
        <v>0</v>
      </c>
      <c r="D22" s="90" t="s">
        <v>84</v>
      </c>
    </row>
    <row r="23" spans="1:7" x14ac:dyDescent="0.2">
      <c r="A23" s="13" t="s">
        <v>0</v>
      </c>
      <c r="B23" s="15"/>
      <c r="C23" s="56">
        <v>0</v>
      </c>
      <c r="D23" s="90" t="s">
        <v>84</v>
      </c>
    </row>
    <row r="24" spans="1:7" x14ac:dyDescent="0.2">
      <c r="C24" s="62">
        <v>0</v>
      </c>
      <c r="D24" s="90" t="s">
        <v>84</v>
      </c>
    </row>
    <row r="25" spans="1:7" x14ac:dyDescent="0.2">
      <c r="C25" s="62">
        <v>0</v>
      </c>
      <c r="D25" s="90" t="s">
        <v>84</v>
      </c>
    </row>
    <row r="26" spans="1:7" x14ac:dyDescent="0.2">
      <c r="A26" s="11" t="s">
        <v>12</v>
      </c>
      <c r="B26" s="18"/>
      <c r="C26" s="63"/>
    </row>
    <row r="27" spans="1:7" x14ac:dyDescent="0.2">
      <c r="A27" s="3" t="s">
        <v>6</v>
      </c>
      <c r="B27" s="3" t="s">
        <v>11</v>
      </c>
      <c r="C27" s="55" t="s">
        <v>2</v>
      </c>
    </row>
    <row r="28" spans="1:7" x14ac:dyDescent="0.2">
      <c r="A28" s="27">
        <v>50.1</v>
      </c>
      <c r="B28" s="8" t="s">
        <v>16</v>
      </c>
      <c r="C28" s="59">
        <f>21*15</f>
        <v>315</v>
      </c>
      <c r="D28" s="49" t="s">
        <v>56</v>
      </c>
      <c r="E28">
        <v>1.2</v>
      </c>
      <c r="F28" s="29">
        <f>ROUND(C28*E28,-1)</f>
        <v>380</v>
      </c>
    </row>
    <row r="29" spans="1:7" x14ac:dyDescent="0.2">
      <c r="A29" s="30">
        <v>50.2</v>
      </c>
      <c r="B29" s="9" t="s">
        <v>20</v>
      </c>
      <c r="C29" s="59">
        <v>0</v>
      </c>
      <c r="D29" s="49" t="s">
        <v>85</v>
      </c>
      <c r="E29">
        <v>1.2</v>
      </c>
      <c r="F29" s="95">
        <f>ROUND(C29*E29,1)</f>
        <v>0</v>
      </c>
      <c r="G29" s="96"/>
    </row>
    <row r="30" spans="1:7" x14ac:dyDescent="0.2">
      <c r="A30" s="31"/>
      <c r="B30" s="9" t="s">
        <v>19</v>
      </c>
      <c r="C30" s="59">
        <f>20*3.5</f>
        <v>70</v>
      </c>
      <c r="D30" s="49" t="s">
        <v>49</v>
      </c>
      <c r="E30">
        <v>1.2</v>
      </c>
      <c r="F30" s="97">
        <f>ROUND(C30*E30,1)</f>
        <v>84</v>
      </c>
      <c r="G30" s="98">
        <f>ROUND((F29+F30),-1)</f>
        <v>80</v>
      </c>
    </row>
    <row r="31" spans="1:7" x14ac:dyDescent="0.2">
      <c r="A31" s="28">
        <v>50.3</v>
      </c>
      <c r="B31" s="9" t="s">
        <v>18</v>
      </c>
      <c r="C31" s="59">
        <v>0</v>
      </c>
      <c r="D31" s="49" t="s">
        <v>40</v>
      </c>
      <c r="E31">
        <v>1.2</v>
      </c>
      <c r="F31" s="29">
        <f t="shared" ref="F31" si="0">ROUND(C31*E31,-1)</f>
        <v>0</v>
      </c>
    </row>
    <row r="32" spans="1:7" x14ac:dyDescent="0.2">
      <c r="A32" s="10"/>
      <c r="B32" s="20"/>
      <c r="C32" s="61"/>
      <c r="D32" s="49"/>
    </row>
    <row r="33" spans="1:5" x14ac:dyDescent="0.2">
      <c r="A33" s="13" t="s">
        <v>3</v>
      </c>
      <c r="B33" s="15"/>
      <c r="C33" s="56">
        <f>SUM(C28:C32)</f>
        <v>385</v>
      </c>
    </row>
    <row r="34" spans="1:5" x14ac:dyDescent="0.2">
      <c r="A34" s="13" t="s">
        <v>75</v>
      </c>
      <c r="B34" s="39"/>
      <c r="C34" s="56">
        <f>0.1*C33</f>
        <v>38.5</v>
      </c>
      <c r="D34"/>
      <c r="E34" s="29"/>
    </row>
    <row r="35" spans="1:5" x14ac:dyDescent="0.2">
      <c r="A35" s="13" t="s">
        <v>76</v>
      </c>
      <c r="B35" s="39"/>
      <c r="C35" s="56">
        <f>0.1*C33</f>
        <v>38.5</v>
      </c>
      <c r="D35"/>
      <c r="E35" s="29"/>
    </row>
    <row r="36" spans="1:5" x14ac:dyDescent="0.2">
      <c r="A36" s="11" t="s">
        <v>0</v>
      </c>
      <c r="B36" s="19"/>
      <c r="C36" s="57">
        <f>ROUND(SUM(C33:C35),-1)</f>
        <v>460</v>
      </c>
    </row>
    <row r="39" spans="1:5" x14ac:dyDescent="0.2">
      <c r="A39" s="13" t="s">
        <v>15</v>
      </c>
      <c r="B39" s="14"/>
      <c r="C39" s="67"/>
    </row>
    <row r="40" spans="1:5" x14ac:dyDescent="0.2">
      <c r="A40" s="13"/>
      <c r="B40" s="15"/>
      <c r="C40" s="55">
        <f>21*4</f>
        <v>84</v>
      </c>
      <c r="E40">
        <v>1.2</v>
      </c>
    </row>
    <row r="41" spans="1:5" x14ac:dyDescent="0.2">
      <c r="A41" s="99" t="s">
        <v>73</v>
      </c>
      <c r="B41" s="40" t="s">
        <v>31</v>
      </c>
      <c r="C41" s="58"/>
      <c r="E41" s="29"/>
    </row>
    <row r="42" spans="1:5" x14ac:dyDescent="0.2">
      <c r="A42" s="100"/>
      <c r="B42" s="47" t="s">
        <v>32</v>
      </c>
      <c r="C42" s="68">
        <v>0</v>
      </c>
      <c r="E42" s="29"/>
    </row>
    <row r="43" spans="1:5" x14ac:dyDescent="0.2">
      <c r="A43" s="100"/>
      <c r="B43" s="42" t="s">
        <v>33</v>
      </c>
      <c r="C43" s="59">
        <f>10*5</f>
        <v>50</v>
      </c>
      <c r="D43" s="90" t="s">
        <v>83</v>
      </c>
      <c r="E43" s="29"/>
    </row>
    <row r="44" spans="1:5" x14ac:dyDescent="0.2">
      <c r="A44" s="92"/>
      <c r="B44" s="48" t="s">
        <v>34</v>
      </c>
      <c r="C44" s="69">
        <v>0</v>
      </c>
      <c r="E44" s="29"/>
    </row>
    <row r="45" spans="1:5" x14ac:dyDescent="0.2">
      <c r="A45" s="92"/>
      <c r="B45" s="42" t="s">
        <v>35</v>
      </c>
      <c r="C45" s="59"/>
      <c r="E45" s="29"/>
    </row>
    <row r="46" spans="1:5" x14ac:dyDescent="0.2">
      <c r="A46" s="92"/>
      <c r="B46" s="48" t="s">
        <v>36</v>
      </c>
      <c r="C46" s="69">
        <v>0</v>
      </c>
      <c r="E46" s="29"/>
    </row>
    <row r="47" spans="1:5" x14ac:dyDescent="0.2">
      <c r="A47" s="92"/>
      <c r="B47" s="48" t="s">
        <v>37</v>
      </c>
      <c r="C47" s="69">
        <v>0</v>
      </c>
      <c r="E47" s="29"/>
    </row>
    <row r="48" spans="1:5" x14ac:dyDescent="0.2">
      <c r="A48" s="92"/>
      <c r="B48" s="48" t="s">
        <v>44</v>
      </c>
      <c r="C48" s="69"/>
      <c r="E48" s="29"/>
    </row>
    <row r="49" spans="1:5" x14ac:dyDescent="0.2">
      <c r="A49" s="92"/>
      <c r="B49" s="48" t="s">
        <v>38</v>
      </c>
      <c r="C49" s="69">
        <v>0</v>
      </c>
      <c r="E49" s="29"/>
    </row>
    <row r="50" spans="1:5" x14ac:dyDescent="0.2">
      <c r="A50" s="92"/>
      <c r="B50" s="48" t="s">
        <v>55</v>
      </c>
      <c r="C50" s="69"/>
      <c r="E50" s="29"/>
    </row>
    <row r="51" spans="1:5" x14ac:dyDescent="0.2">
      <c r="A51" s="92"/>
      <c r="B51" s="48" t="s">
        <v>38</v>
      </c>
      <c r="C51" s="69">
        <v>0</v>
      </c>
      <c r="E51" s="29"/>
    </row>
    <row r="52" spans="1:5" x14ac:dyDescent="0.2">
      <c r="A52" s="93"/>
      <c r="B52" s="23"/>
      <c r="C52" s="61"/>
      <c r="D52" s="49"/>
    </row>
    <row r="53" spans="1:5" x14ac:dyDescent="0.2">
      <c r="A53" s="13" t="s">
        <v>0</v>
      </c>
      <c r="B53" s="15"/>
      <c r="C53" s="56">
        <f>SUM(C41:C51)</f>
        <v>50</v>
      </c>
    </row>
    <row r="59" spans="1:5" x14ac:dyDescent="0.2">
      <c r="B59" t="s">
        <v>86</v>
      </c>
    </row>
  </sheetData>
  <mergeCells count="1">
    <mergeCell ref="A41:A43"/>
  </mergeCells>
  <pageMargins left="0.70866141732283472" right="0.31496062992125984" top="0.78740157480314965" bottom="0.78740157480314965" header="0.31496062992125984" footer="0.31496062992125984"/>
  <pageSetup paperSize="9" orientation="landscape" r:id="rId1"/>
  <headerFooter>
    <oddHeader>&amp;LN03 EP Rheinfelden - Frick
Kalkulation Aufwand MK&amp;RSeite &amp;P von &amp;N</oddHeader>
    <oddFooter>&amp;L&amp;F</oddFooter>
  </headerFooter>
  <rowBreaks count="1" manualBreakCount="1">
    <brk id="38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view="pageBreakPreview" zoomScale="60" zoomScaleNormal="100" workbookViewId="0">
      <pane xSplit="3" ySplit="2" topLeftCell="D6" activePane="bottomRight" state="frozen"/>
      <selection activeCell="B59" sqref="B58:B59"/>
      <selection pane="topRight" activeCell="B59" sqref="B58:B59"/>
      <selection pane="bottomLeft" activeCell="B59" sqref="B58:B59"/>
      <selection pane="bottomRight" activeCell="B59" sqref="B58:B59"/>
    </sheetView>
  </sheetViews>
  <sheetFormatPr baseColWidth="10" defaultRowHeight="12.75" x14ac:dyDescent="0.2"/>
  <cols>
    <col min="1" max="1" width="23.7109375" customWidth="1"/>
    <col min="2" max="2" width="44.7109375" customWidth="1"/>
    <col min="3" max="3" width="15.7109375" style="77" customWidth="1"/>
    <col min="4" max="4" width="46.85546875" customWidth="1"/>
  </cols>
  <sheetData>
    <row r="1" spans="1:4" ht="15.75" x14ac:dyDescent="0.25">
      <c r="A1" s="26" t="s">
        <v>21</v>
      </c>
    </row>
    <row r="3" spans="1:4" x14ac:dyDescent="0.2">
      <c r="A3" s="25" t="s">
        <v>1</v>
      </c>
      <c r="B3" s="17"/>
      <c r="C3" s="78"/>
    </row>
    <row r="4" spans="1:4" x14ac:dyDescent="0.2">
      <c r="A4" s="8"/>
      <c r="B4" s="8" t="str">
        <f>A10</f>
        <v>Abschätzung Aufwand Engineering</v>
      </c>
      <c r="C4" s="79">
        <f>MROUND(C21,5)</f>
        <v>440</v>
      </c>
    </row>
    <row r="5" spans="1:4" x14ac:dyDescent="0.2">
      <c r="A5" s="9"/>
      <c r="B5" s="9" t="str">
        <f>A24</f>
        <v>Abschätzung Aufwand Pläne</v>
      </c>
      <c r="C5" s="80">
        <f>MROUND(C34,5)</f>
        <v>490</v>
      </c>
    </row>
    <row r="6" spans="1:4" x14ac:dyDescent="0.2">
      <c r="A6" s="7"/>
      <c r="B6" s="7" t="str">
        <f>A37</f>
        <v>Abschätzung Aufwand Diverses</v>
      </c>
      <c r="C6" s="81">
        <f>MROUND(C51,5)</f>
        <v>135</v>
      </c>
    </row>
    <row r="7" spans="1:4" x14ac:dyDescent="0.2">
      <c r="A7" s="11" t="s">
        <v>0</v>
      </c>
      <c r="B7" s="19" t="s">
        <v>4</v>
      </c>
      <c r="C7" s="82">
        <f>SUM(C4:C6)</f>
        <v>1065</v>
      </c>
    </row>
    <row r="10" spans="1:4" x14ac:dyDescent="0.2">
      <c r="A10" s="13" t="s">
        <v>14</v>
      </c>
      <c r="B10" s="14"/>
      <c r="C10" s="83"/>
    </row>
    <row r="11" spans="1:4" x14ac:dyDescent="0.2">
      <c r="A11" s="3" t="s">
        <v>23</v>
      </c>
      <c r="B11" s="15"/>
      <c r="C11" s="4" t="s">
        <v>2</v>
      </c>
    </row>
    <row r="12" spans="1:4" x14ac:dyDescent="0.2">
      <c r="A12" s="8" t="s">
        <v>53</v>
      </c>
      <c r="B12" s="21" t="s">
        <v>68</v>
      </c>
      <c r="C12" s="85">
        <v>170</v>
      </c>
    </row>
    <row r="13" spans="1:4" x14ac:dyDescent="0.2">
      <c r="A13" s="91" t="s">
        <v>57</v>
      </c>
      <c r="B13" s="24" t="s">
        <v>66</v>
      </c>
      <c r="C13" s="86">
        <f>17*3</f>
        <v>51</v>
      </c>
      <c r="D13" s="90" t="s">
        <v>77</v>
      </c>
    </row>
    <row r="14" spans="1:4" x14ac:dyDescent="0.2">
      <c r="A14" s="6"/>
      <c r="B14" s="24" t="s">
        <v>67</v>
      </c>
      <c r="C14" s="86">
        <f>17*3</f>
        <v>51</v>
      </c>
      <c r="D14" s="90" t="s">
        <v>77</v>
      </c>
    </row>
    <row r="15" spans="1:4" x14ac:dyDescent="0.2">
      <c r="A15" s="89"/>
      <c r="B15" s="24" t="s">
        <v>63</v>
      </c>
      <c r="C15" s="86">
        <v>16</v>
      </c>
      <c r="D15" s="90" t="s">
        <v>65</v>
      </c>
    </row>
    <row r="16" spans="1:4" x14ac:dyDescent="0.2">
      <c r="A16" s="89" t="s">
        <v>60</v>
      </c>
      <c r="B16" s="24" t="s">
        <v>80</v>
      </c>
      <c r="C16" s="86">
        <v>80</v>
      </c>
      <c r="D16" s="88"/>
    </row>
    <row r="17" spans="1:7" x14ac:dyDescent="0.2">
      <c r="A17" s="9" t="s">
        <v>28</v>
      </c>
      <c r="B17" s="42" t="s">
        <v>30</v>
      </c>
      <c r="C17" s="59">
        <v>30</v>
      </c>
      <c r="E17" s="29"/>
    </row>
    <row r="18" spans="1:7" x14ac:dyDescent="0.2">
      <c r="A18" s="89" t="s">
        <v>50</v>
      </c>
      <c r="B18" s="24" t="s">
        <v>51</v>
      </c>
      <c r="C18" s="86">
        <v>20</v>
      </c>
    </row>
    <row r="19" spans="1:7" x14ac:dyDescent="0.2">
      <c r="A19" s="9" t="s">
        <v>54</v>
      </c>
      <c r="B19" s="22" t="s">
        <v>52</v>
      </c>
      <c r="C19" s="76">
        <v>20</v>
      </c>
    </row>
    <row r="20" spans="1:7" x14ac:dyDescent="0.2">
      <c r="A20" s="10"/>
      <c r="B20" s="23"/>
      <c r="C20" s="87"/>
    </row>
    <row r="21" spans="1:7" x14ac:dyDescent="0.2">
      <c r="A21" s="13" t="s">
        <v>0</v>
      </c>
      <c r="B21" s="15"/>
      <c r="C21" s="84">
        <f>ROUND(SUM(C12:C20),-1)</f>
        <v>440</v>
      </c>
    </row>
    <row r="22" spans="1:7" x14ac:dyDescent="0.2">
      <c r="C22" s="77">
        <v>0</v>
      </c>
      <c r="D22" t="s">
        <v>84</v>
      </c>
    </row>
    <row r="23" spans="1:7" x14ac:dyDescent="0.2">
      <c r="C23" s="77">
        <v>0</v>
      </c>
      <c r="D23" t="s">
        <v>84</v>
      </c>
    </row>
    <row r="24" spans="1:7" x14ac:dyDescent="0.2">
      <c r="A24" s="11" t="s">
        <v>12</v>
      </c>
      <c r="B24" s="18"/>
      <c r="C24" s="78">
        <v>0</v>
      </c>
      <c r="D24" t="s">
        <v>84</v>
      </c>
    </row>
    <row r="25" spans="1:7" x14ac:dyDescent="0.2">
      <c r="A25" s="3" t="s">
        <v>6</v>
      </c>
      <c r="B25" s="3" t="s">
        <v>11</v>
      </c>
      <c r="C25" s="4">
        <v>0</v>
      </c>
      <c r="D25" t="s">
        <v>84</v>
      </c>
    </row>
    <row r="26" spans="1:7" x14ac:dyDescent="0.2">
      <c r="A26" s="27">
        <v>50.1</v>
      </c>
      <c r="B26" s="8" t="s">
        <v>16</v>
      </c>
      <c r="C26" s="59">
        <f>21*15</f>
        <v>315</v>
      </c>
      <c r="D26" s="49" t="s">
        <v>56</v>
      </c>
      <c r="E26">
        <v>1.2</v>
      </c>
      <c r="F26" s="29">
        <f>ROUND(C26*E26,-1)</f>
        <v>380</v>
      </c>
    </row>
    <row r="27" spans="1:7" x14ac:dyDescent="0.2">
      <c r="A27" s="30">
        <v>50.2</v>
      </c>
      <c r="B27" s="9" t="s">
        <v>20</v>
      </c>
      <c r="C27" s="59">
        <v>20</v>
      </c>
      <c r="D27" s="49" t="s">
        <v>40</v>
      </c>
      <c r="E27">
        <v>1.2</v>
      </c>
      <c r="F27" s="95">
        <f>ROUND(C27*E27,1)</f>
        <v>24</v>
      </c>
      <c r="G27" s="96"/>
    </row>
    <row r="28" spans="1:7" x14ac:dyDescent="0.2">
      <c r="A28" s="31"/>
      <c r="B28" s="9" t="s">
        <v>19</v>
      </c>
      <c r="C28" s="59">
        <f>20*3.5</f>
        <v>70</v>
      </c>
      <c r="D28" s="49" t="s">
        <v>49</v>
      </c>
      <c r="E28">
        <v>1.2</v>
      </c>
      <c r="F28" s="97">
        <f>ROUND(C28*E28,1)</f>
        <v>84</v>
      </c>
      <c r="G28" s="98">
        <f>ROUND((F27+F28),-1)</f>
        <v>110</v>
      </c>
    </row>
    <row r="29" spans="1:7" x14ac:dyDescent="0.2">
      <c r="A29" s="28">
        <v>50.3</v>
      </c>
      <c r="B29" s="9" t="s">
        <v>18</v>
      </c>
      <c r="C29" s="59">
        <v>0</v>
      </c>
      <c r="D29" s="49" t="s">
        <v>85</v>
      </c>
      <c r="E29">
        <v>1.2</v>
      </c>
      <c r="F29" s="29">
        <f t="shared" ref="F29" si="0">C29*E29</f>
        <v>0</v>
      </c>
    </row>
    <row r="30" spans="1:7" x14ac:dyDescent="0.2">
      <c r="A30" s="10"/>
      <c r="B30" s="20"/>
      <c r="C30" s="87"/>
    </row>
    <row r="31" spans="1:7" x14ac:dyDescent="0.2">
      <c r="A31" s="13" t="s">
        <v>3</v>
      </c>
      <c r="B31" s="15"/>
      <c r="C31" s="84">
        <f>SUM(C26:C30)</f>
        <v>405</v>
      </c>
    </row>
    <row r="32" spans="1:7" x14ac:dyDescent="0.2">
      <c r="A32" s="13" t="s">
        <v>75</v>
      </c>
      <c r="B32" s="39"/>
      <c r="C32" s="56">
        <f>0.1*C31</f>
        <v>40.5</v>
      </c>
      <c r="E32" s="29"/>
    </row>
    <row r="33" spans="1:5" x14ac:dyDescent="0.2">
      <c r="A33" s="13" t="s">
        <v>76</v>
      </c>
      <c r="B33" s="39"/>
      <c r="C33" s="56">
        <f>0.1*C31</f>
        <v>40.5</v>
      </c>
      <c r="E33" s="29"/>
    </row>
    <row r="34" spans="1:5" x14ac:dyDescent="0.2">
      <c r="A34" s="11" t="s">
        <v>0</v>
      </c>
      <c r="B34" s="19"/>
      <c r="C34" s="82">
        <f>ROUND(SUM(C31:C33),-1)</f>
        <v>490</v>
      </c>
    </row>
    <row r="37" spans="1:5" x14ac:dyDescent="0.2">
      <c r="A37" s="13" t="s">
        <v>15</v>
      </c>
      <c r="B37" s="14"/>
      <c r="C37" s="83"/>
    </row>
    <row r="38" spans="1:5" x14ac:dyDescent="0.2">
      <c r="A38" s="3" t="s">
        <v>23</v>
      </c>
      <c r="B38" s="15"/>
      <c r="C38" s="4" t="s">
        <v>2</v>
      </c>
    </row>
    <row r="39" spans="1:5" x14ac:dyDescent="0.2">
      <c r="A39" s="99" t="s">
        <v>73</v>
      </c>
      <c r="B39" s="40" t="s">
        <v>31</v>
      </c>
      <c r="C39" s="58"/>
      <c r="E39" s="29"/>
    </row>
    <row r="40" spans="1:5" x14ac:dyDescent="0.2">
      <c r="A40" s="100"/>
      <c r="B40" s="47" t="s">
        <v>32</v>
      </c>
      <c r="C40" s="68">
        <f>21*4</f>
        <v>84</v>
      </c>
      <c r="E40" s="29">
        <v>1.2</v>
      </c>
    </row>
    <row r="41" spans="1:5" x14ac:dyDescent="0.2">
      <c r="A41" s="100"/>
      <c r="B41" s="42" t="s">
        <v>33</v>
      </c>
      <c r="C41" s="59"/>
      <c r="E41" s="29"/>
    </row>
    <row r="42" spans="1:5" x14ac:dyDescent="0.2">
      <c r="A42" s="6"/>
      <c r="B42" s="48" t="s">
        <v>34</v>
      </c>
      <c r="C42" s="69">
        <v>0</v>
      </c>
      <c r="E42" s="29"/>
    </row>
    <row r="43" spans="1:5" x14ac:dyDescent="0.2">
      <c r="A43" s="6"/>
      <c r="B43" s="42" t="s">
        <v>35</v>
      </c>
      <c r="C43" s="59">
        <f>10*5</f>
        <v>50</v>
      </c>
      <c r="D43" t="s">
        <v>83</v>
      </c>
      <c r="E43" s="29"/>
    </row>
    <row r="44" spans="1:5" x14ac:dyDescent="0.2">
      <c r="A44" s="6"/>
      <c r="B44" s="48" t="s">
        <v>36</v>
      </c>
      <c r="C44" s="69">
        <v>0</v>
      </c>
      <c r="E44" s="29"/>
    </row>
    <row r="45" spans="1:5" x14ac:dyDescent="0.2">
      <c r="A45" s="6"/>
      <c r="B45" s="48" t="s">
        <v>37</v>
      </c>
      <c r="C45" s="69">
        <v>0</v>
      </c>
      <c r="E45" s="29"/>
    </row>
    <row r="46" spans="1:5" x14ac:dyDescent="0.2">
      <c r="A46" s="6"/>
      <c r="B46" s="48" t="s">
        <v>44</v>
      </c>
      <c r="C46" s="69"/>
      <c r="E46" s="29"/>
    </row>
    <row r="47" spans="1:5" x14ac:dyDescent="0.2">
      <c r="A47" s="6"/>
      <c r="B47" s="48" t="s">
        <v>38</v>
      </c>
      <c r="C47" s="69">
        <v>0</v>
      </c>
      <c r="E47" s="29"/>
    </row>
    <row r="48" spans="1:5" x14ac:dyDescent="0.2">
      <c r="A48" s="6"/>
      <c r="B48" s="48" t="s">
        <v>55</v>
      </c>
      <c r="C48" s="69"/>
      <c r="E48" s="29"/>
    </row>
    <row r="49" spans="1:5" x14ac:dyDescent="0.2">
      <c r="A49" s="6"/>
      <c r="B49" s="48" t="s">
        <v>38</v>
      </c>
      <c r="C49" s="69">
        <v>0</v>
      </c>
      <c r="E49" s="29"/>
    </row>
    <row r="50" spans="1:5" x14ac:dyDescent="0.2">
      <c r="A50" s="7"/>
      <c r="B50" s="23"/>
      <c r="C50" s="87"/>
    </row>
    <row r="51" spans="1:5" x14ac:dyDescent="0.2">
      <c r="A51" s="13" t="s">
        <v>0</v>
      </c>
      <c r="B51" s="15"/>
      <c r="C51" s="56">
        <f>SUM(C39:C50)</f>
        <v>134</v>
      </c>
    </row>
    <row r="59" spans="1:5" x14ac:dyDescent="0.2">
      <c r="B59" t="s">
        <v>86</v>
      </c>
    </row>
  </sheetData>
  <mergeCells count="1">
    <mergeCell ref="A39:A41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&amp;LN03 EP Rheinfelden - Frick
Kalkulation Aufwand MK&amp;RSeite &amp;P von &amp;N</oddHeader>
    <oddFooter>&amp;L&amp;F</oddFooter>
  </headerFooter>
  <rowBreaks count="1" manualBreakCount="1">
    <brk id="36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Zusammenstellung</vt:lpstr>
      <vt:lpstr>Entwässerung</vt:lpstr>
      <vt:lpstr>FZRS</vt:lpstr>
      <vt:lpstr>Zäune</vt:lpstr>
      <vt:lpstr>Entwässerung!Druckbereich</vt:lpstr>
      <vt:lpstr>FZRS!Druckbereich</vt:lpstr>
      <vt:lpstr>Zäune!Druckbereich</vt:lpstr>
      <vt:lpstr>Zusammenstellung!Druckbereich</vt:lpstr>
      <vt:lpstr>Entwässerung!Drucktitel</vt:lpstr>
      <vt:lpstr>FZRS!Drucktitel</vt:lpstr>
      <vt:lpstr>Zäune!Drucktitel</vt:lpstr>
      <vt:lpstr>Zusammenstellung!Drucktitel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Spieler Daniel</cp:lastModifiedBy>
  <cp:lastPrinted>2020-06-29T09:05:36Z</cp:lastPrinted>
  <dcterms:created xsi:type="dcterms:W3CDTF">2018-04-16T09:16:50Z</dcterms:created>
  <dcterms:modified xsi:type="dcterms:W3CDTF">2020-06-29T09:29:46Z</dcterms:modified>
</cp:coreProperties>
</file>