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T_U\"/>
    </mc:Choice>
  </mc:AlternateContent>
  <bookViews>
    <workbookView xWindow="0" yWindow="0" windowWidth="28800" windowHeight="14295" activeTab="1"/>
  </bookViews>
  <sheets>
    <sheet name="Übersicht" sheetId="1" r:id="rId1"/>
    <sheet name="Synthese und T-U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2" l="1"/>
  <c r="G92" i="2" l="1"/>
  <c r="W9" i="1" l="1"/>
  <c r="X9" i="1"/>
  <c r="W10" i="1"/>
  <c r="X10" i="1"/>
  <c r="X8" i="1" l="1"/>
  <c r="W8" i="1"/>
  <c r="L66" i="1"/>
  <c r="O76" i="1"/>
  <c r="O77" i="1"/>
  <c r="O107" i="2"/>
  <c r="O61" i="2"/>
  <c r="T77" i="1"/>
  <c r="T76" i="1"/>
  <c r="W54" i="1"/>
  <c r="T34" i="1"/>
  <c r="T38" i="1"/>
  <c r="T39" i="1"/>
  <c r="T41" i="1"/>
  <c r="T49" i="1"/>
  <c r="T52" i="1"/>
  <c r="T54" i="1"/>
  <c r="T55" i="1"/>
  <c r="T57" i="1"/>
  <c r="O29" i="1"/>
  <c r="O30" i="1"/>
  <c r="O31" i="1"/>
  <c r="O34" i="1"/>
  <c r="O35" i="1"/>
  <c r="O37" i="1"/>
  <c r="O38" i="1"/>
  <c r="O39" i="1"/>
  <c r="O40" i="1"/>
  <c r="O41" i="1"/>
  <c r="O49" i="1"/>
  <c r="O52" i="1"/>
  <c r="O54" i="1"/>
  <c r="X20" i="1"/>
  <c r="Z57" i="1"/>
  <c r="Z59" i="1"/>
  <c r="T15" i="1"/>
  <c r="T14" i="1"/>
  <c r="T13" i="1"/>
  <c r="M27" i="1"/>
  <c r="N27" i="1"/>
  <c r="R27" i="1"/>
  <c r="S27" i="1"/>
  <c r="W27" i="1"/>
  <c r="G27" i="1"/>
  <c r="X33" i="1"/>
  <c r="X27" i="1" s="1"/>
  <c r="M17" i="1"/>
  <c r="N17" i="1"/>
  <c r="R17" i="1"/>
  <c r="S17" i="1"/>
  <c r="F17" i="1"/>
  <c r="G17" i="1"/>
  <c r="H17" i="1"/>
  <c r="E17" i="1"/>
  <c r="V26" i="1"/>
  <c r="W26" i="1"/>
  <c r="W17" i="1" s="1"/>
  <c r="X26" i="1"/>
  <c r="X17" i="1" s="1"/>
  <c r="O20" i="1"/>
  <c r="O21" i="1"/>
  <c r="O22" i="1"/>
  <c r="O23" i="1"/>
  <c r="O24" i="1"/>
  <c r="O25" i="1"/>
  <c r="O26" i="1"/>
  <c r="T20" i="1"/>
  <c r="T21" i="1"/>
  <c r="T22" i="1"/>
  <c r="T23" i="1"/>
  <c r="T24" i="1"/>
  <c r="T25" i="1"/>
  <c r="T26" i="1"/>
  <c r="R8" i="1"/>
  <c r="S8" i="1"/>
  <c r="M8" i="1"/>
  <c r="N8" i="1"/>
  <c r="Y77" i="1" l="1"/>
  <c r="Z77" i="1" s="1"/>
  <c r="Y76" i="1"/>
  <c r="Z76" i="1" s="1"/>
  <c r="P48" i="1"/>
  <c r="T48" i="1" s="1"/>
  <c r="P46" i="1"/>
  <c r="T46" i="1" s="1"/>
  <c r="P45" i="1"/>
  <c r="T45" i="1" s="1"/>
  <c r="P43" i="1"/>
  <c r="T43" i="1" s="1"/>
  <c r="K48" i="1"/>
  <c r="K46" i="1"/>
  <c r="O46" i="1" s="1"/>
  <c r="K45" i="1"/>
  <c r="Q48" i="1"/>
  <c r="Q47" i="1"/>
  <c r="T47" i="1" s="1"/>
  <c r="Q44" i="1"/>
  <c r="T44" i="1" s="1"/>
  <c r="L48" i="1"/>
  <c r="L47" i="1"/>
  <c r="O47" i="1" s="1"/>
  <c r="M58" i="1"/>
  <c r="N58" i="1"/>
  <c r="R58" i="1"/>
  <c r="Q56" i="1"/>
  <c r="V56" i="1" s="1"/>
  <c r="J53" i="1"/>
  <c r="K53" i="1"/>
  <c r="O53" i="1" s="1"/>
  <c r="L53" i="1"/>
  <c r="M53" i="1"/>
  <c r="N53" i="1"/>
  <c r="P53" i="1"/>
  <c r="Q53" i="1"/>
  <c r="R53" i="1"/>
  <c r="S53" i="1"/>
  <c r="W53" i="1"/>
  <c r="X53" i="1"/>
  <c r="X60" i="1" s="1"/>
  <c r="X62" i="1" s="1"/>
  <c r="X64" i="1" s="1"/>
  <c r="X68" i="1" s="1"/>
  <c r="J50" i="1"/>
  <c r="K50" i="1"/>
  <c r="M50" i="1"/>
  <c r="M60" i="1" s="1"/>
  <c r="M64" i="1" s="1"/>
  <c r="M68" i="1" s="1"/>
  <c r="N50" i="1"/>
  <c r="P50" i="1"/>
  <c r="R50" i="1"/>
  <c r="S50" i="1"/>
  <c r="W50" i="1"/>
  <c r="X50" i="1"/>
  <c r="J42" i="1"/>
  <c r="M42" i="1"/>
  <c r="N42" i="1"/>
  <c r="R42" i="1"/>
  <c r="S42" i="1"/>
  <c r="W42" i="1"/>
  <c r="W60" i="1" s="1"/>
  <c r="W62" i="1" s="1"/>
  <c r="W64" i="1" s="1"/>
  <c r="W68" i="1" s="1"/>
  <c r="X42" i="1"/>
  <c r="J27" i="1"/>
  <c r="J17" i="1"/>
  <c r="J12" i="1"/>
  <c r="K12" i="1"/>
  <c r="L12" i="1"/>
  <c r="M12" i="1"/>
  <c r="N12" i="1"/>
  <c r="O12" i="1"/>
  <c r="P12" i="1"/>
  <c r="Q12" i="1"/>
  <c r="R12" i="1"/>
  <c r="S12" i="1"/>
  <c r="W12" i="1"/>
  <c r="X12" i="1"/>
  <c r="J8" i="1"/>
  <c r="S58" i="1"/>
  <c r="T53" i="1" l="1"/>
  <c r="T12" i="1"/>
  <c r="X58" i="1"/>
  <c r="W58" i="1"/>
  <c r="Q66" i="1"/>
  <c r="Q42" i="1"/>
  <c r="O48" i="1"/>
  <c r="L44" i="1"/>
  <c r="O44" i="1" s="1"/>
  <c r="O45" i="1"/>
  <c r="S60" i="1"/>
  <c r="S62" i="1" s="1"/>
  <c r="S64" i="1" s="1"/>
  <c r="S68" i="1" s="1"/>
  <c r="R60" i="1"/>
  <c r="R62" i="1" s="1"/>
  <c r="R64" i="1" s="1"/>
  <c r="R68" i="1" s="1"/>
  <c r="N60" i="1"/>
  <c r="N64" i="1" s="1"/>
  <c r="N68" i="1" s="1"/>
  <c r="P42" i="1"/>
  <c r="T42" i="1" s="1"/>
  <c r="J58" i="1"/>
  <c r="F51" i="1"/>
  <c r="F48" i="1"/>
  <c r="F47" i="1"/>
  <c r="F44" i="1"/>
  <c r="L42" i="1" l="1"/>
  <c r="L36" i="1"/>
  <c r="K28" i="1"/>
  <c r="Q37" i="1"/>
  <c r="Q35" i="1"/>
  <c r="T35" i="1" s="1"/>
  <c r="L32" i="1"/>
  <c r="O32" i="1" s="1"/>
  <c r="Q32" i="1"/>
  <c r="T32" i="1" s="1"/>
  <c r="Q31" i="1"/>
  <c r="T31" i="1" s="1"/>
  <c r="Q30" i="1"/>
  <c r="T30" i="1" s="1"/>
  <c r="Q28" i="1"/>
  <c r="Q27" i="1" s="1"/>
  <c r="Q19" i="1"/>
  <c r="Q18" i="1"/>
  <c r="Q17" i="1" s="1"/>
  <c r="Q10" i="1"/>
  <c r="Q9" i="1"/>
  <c r="L18" i="1"/>
  <c r="L17" i="1" s="1"/>
  <c r="L10" i="1"/>
  <c r="L9" i="1"/>
  <c r="E46" i="1"/>
  <c r="E45" i="1"/>
  <c r="E43" i="1"/>
  <c r="L8" i="1" l="1"/>
  <c r="Q8" i="1"/>
  <c r="Q58" i="1" s="1"/>
  <c r="T37" i="1"/>
  <c r="O28" i="1"/>
  <c r="L27" i="1"/>
  <c r="O36" i="1"/>
  <c r="E48" i="1"/>
  <c r="K43" i="1" l="1"/>
  <c r="O43" i="1" l="1"/>
  <c r="K42" i="1"/>
  <c r="O42" i="1" s="1"/>
  <c r="L51" i="1" l="1"/>
  <c r="Y23" i="1"/>
  <c r="Y67" i="1"/>
  <c r="Y69" i="1"/>
  <c r="Y70" i="1"/>
  <c r="V29" i="1"/>
  <c r="V28" i="1"/>
  <c r="U21" i="1"/>
  <c r="V21" i="1"/>
  <c r="U22" i="1"/>
  <c r="V22" i="1"/>
  <c r="U23" i="1"/>
  <c r="V23" i="1"/>
  <c r="U24" i="1"/>
  <c r="V24" i="1"/>
  <c r="U25" i="1"/>
  <c r="V25" i="1"/>
  <c r="U26" i="1"/>
  <c r="Y26" i="1" s="1"/>
  <c r="Z26" i="1" s="1"/>
  <c r="U30" i="1"/>
  <c r="V30" i="1"/>
  <c r="Y30" i="1" s="1"/>
  <c r="U31" i="1"/>
  <c r="V31" i="1"/>
  <c r="U32" i="1"/>
  <c r="V32" i="1"/>
  <c r="Y32" i="1" s="1"/>
  <c r="V33" i="1"/>
  <c r="U34" i="1"/>
  <c r="V34" i="1"/>
  <c r="U35" i="1"/>
  <c r="V35" i="1"/>
  <c r="V36" i="1"/>
  <c r="U37" i="1"/>
  <c r="V37" i="1"/>
  <c r="Y37" i="1" s="1"/>
  <c r="U38" i="1"/>
  <c r="V38" i="1"/>
  <c r="U39" i="1"/>
  <c r="V39" i="1"/>
  <c r="V40" i="1"/>
  <c r="U41" i="1"/>
  <c r="V41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Y49" i="1" s="1"/>
  <c r="Z49" i="1" s="1"/>
  <c r="V49" i="1"/>
  <c r="U51" i="1"/>
  <c r="U52" i="1"/>
  <c r="V52" i="1"/>
  <c r="Y52" i="1" s="1"/>
  <c r="Z52" i="1" s="1"/>
  <c r="U54" i="1"/>
  <c r="V54" i="1"/>
  <c r="V53" i="1" s="1"/>
  <c r="U55" i="1"/>
  <c r="V55" i="1"/>
  <c r="V57" i="1"/>
  <c r="U63" i="1"/>
  <c r="V63" i="1"/>
  <c r="U65" i="1"/>
  <c r="V65" i="1"/>
  <c r="V66" i="1"/>
  <c r="R8" i="2"/>
  <c r="Q8" i="2"/>
  <c r="L19" i="1"/>
  <c r="L58" i="1" s="1"/>
  <c r="V58" i="1" s="1"/>
  <c r="V11" i="1"/>
  <c r="V13" i="1"/>
  <c r="V14" i="1"/>
  <c r="V15" i="1"/>
  <c r="V16" i="1"/>
  <c r="V20" i="1"/>
  <c r="U11" i="1"/>
  <c r="U13" i="1"/>
  <c r="U14" i="1"/>
  <c r="U15" i="1"/>
  <c r="Y15" i="1" s="1"/>
  <c r="U16" i="1"/>
  <c r="Y16" i="1" s="1"/>
  <c r="Z16" i="1" s="1"/>
  <c r="U20" i="1"/>
  <c r="Y20" i="1" s="1"/>
  <c r="K19" i="1"/>
  <c r="V12" i="1" l="1"/>
  <c r="Y65" i="1"/>
  <c r="Y21" i="1"/>
  <c r="Y14" i="1"/>
  <c r="Y41" i="1"/>
  <c r="Z41" i="1" s="1"/>
  <c r="Y24" i="1"/>
  <c r="L50" i="1"/>
  <c r="O51" i="1"/>
  <c r="Y48" i="1"/>
  <c r="V27" i="1"/>
  <c r="S8" i="2"/>
  <c r="P56" i="1"/>
  <c r="O19" i="1"/>
  <c r="Y25" i="1"/>
  <c r="Y47" i="1"/>
  <c r="Y43" i="1"/>
  <c r="U42" i="1"/>
  <c r="V19" i="1"/>
  <c r="Y63" i="1"/>
  <c r="Y44" i="1"/>
  <c r="Y13" i="1"/>
  <c r="U12" i="1"/>
  <c r="Y12" i="1" s="1"/>
  <c r="U50" i="1"/>
  <c r="Y38" i="1"/>
  <c r="Y55" i="1"/>
  <c r="Z55" i="1" s="1"/>
  <c r="Y11" i="1"/>
  <c r="Z11" i="1" s="1"/>
  <c r="Y54" i="1"/>
  <c r="U53" i="1"/>
  <c r="Y53" i="1" s="1"/>
  <c r="Y34" i="1"/>
  <c r="Y46" i="1"/>
  <c r="Y45" i="1"/>
  <c r="Y22" i="1"/>
  <c r="V42" i="1"/>
  <c r="Y39" i="1"/>
  <c r="Y35" i="1"/>
  <c r="Y31" i="1"/>
  <c r="Q51" i="1"/>
  <c r="T51" i="1" s="1"/>
  <c r="V10" i="1"/>
  <c r="V18" i="1"/>
  <c r="V17" i="1" s="1"/>
  <c r="V9" i="1"/>
  <c r="L60" i="1" l="1"/>
  <c r="L64" i="1" s="1"/>
  <c r="L68" i="1" s="1"/>
  <c r="O50" i="1"/>
  <c r="U56" i="1"/>
  <c r="T56" i="1"/>
  <c r="Q50" i="1"/>
  <c r="V51" i="1"/>
  <c r="V8" i="1"/>
  <c r="Y42" i="1"/>
  <c r="Q60" i="1" l="1"/>
  <c r="Q62" i="1" s="1"/>
  <c r="Q64" i="1" s="1"/>
  <c r="Q68" i="1" s="1"/>
  <c r="T50" i="1"/>
  <c r="V50" i="1"/>
  <c r="Y51" i="1"/>
  <c r="K10" i="1"/>
  <c r="K18" i="1"/>
  <c r="K9" i="1"/>
  <c r="O9" i="1" l="1"/>
  <c r="K8" i="1"/>
  <c r="O8" i="1" s="1"/>
  <c r="P10" i="1"/>
  <c r="T10" i="1" s="1"/>
  <c r="O18" i="1"/>
  <c r="O17" i="1" s="1"/>
  <c r="K17" i="1"/>
  <c r="O10" i="1"/>
  <c r="P9" i="1"/>
  <c r="P19" i="1"/>
  <c r="V60" i="1"/>
  <c r="Y50" i="1"/>
  <c r="Y56" i="1"/>
  <c r="R107" i="2"/>
  <c r="Q107" i="2"/>
  <c r="K66" i="1"/>
  <c r="S107" i="2" l="1"/>
  <c r="P66" i="1"/>
  <c r="U66" i="1" s="1"/>
  <c r="Y66" i="1" s="1"/>
  <c r="U10" i="1"/>
  <c r="Y10" i="1" s="1"/>
  <c r="T9" i="1"/>
  <c r="P8" i="1"/>
  <c r="T8" i="1" s="1"/>
  <c r="U9" i="1"/>
  <c r="U19" i="1"/>
  <c r="Y19" i="1" s="1"/>
  <c r="T19" i="1"/>
  <c r="V62" i="1"/>
  <c r="N103" i="2"/>
  <c r="N109" i="2" s="1"/>
  <c r="Q92" i="2"/>
  <c r="Q82" i="2"/>
  <c r="S82" i="2" s="1"/>
  <c r="Q77" i="2"/>
  <c r="Q35" i="2"/>
  <c r="Q16" i="2"/>
  <c r="S16" i="2" s="1"/>
  <c r="P28" i="1" s="1"/>
  <c r="O103" i="2"/>
  <c r="O109" i="2" s="1"/>
  <c r="K33" i="1" l="1"/>
  <c r="T28" i="1"/>
  <c r="U28" i="1"/>
  <c r="P29" i="1"/>
  <c r="S35" i="2"/>
  <c r="P36" i="1"/>
  <c r="S77" i="2"/>
  <c r="P40" i="1"/>
  <c r="S92" i="2"/>
  <c r="U8" i="1"/>
  <c r="Y8" i="1" s="1"/>
  <c r="Y9" i="1"/>
  <c r="V64" i="1"/>
  <c r="V68" i="1" s="1"/>
  <c r="P61" i="2"/>
  <c r="Q61" i="2" s="1"/>
  <c r="P33" i="1" s="1"/>
  <c r="T33" i="1" s="1"/>
  <c r="T36" i="1" l="1"/>
  <c r="U36" i="1"/>
  <c r="Y36" i="1" s="1"/>
  <c r="U29" i="1"/>
  <c r="Y29" i="1" s="1"/>
  <c r="T29" i="1"/>
  <c r="P27" i="1"/>
  <c r="Y28" i="1"/>
  <c r="S61" i="2"/>
  <c r="T40" i="1"/>
  <c r="U40" i="1"/>
  <c r="Y40" i="1" s="1"/>
  <c r="Z40" i="1" s="1"/>
  <c r="O33" i="1"/>
  <c r="K27" i="1"/>
  <c r="U33" i="1"/>
  <c r="Y33" i="1" s="1"/>
  <c r="K58" i="1"/>
  <c r="O58" i="1" s="1"/>
  <c r="R92" i="2"/>
  <c r="R87" i="2"/>
  <c r="R82" i="2"/>
  <c r="R77" i="2"/>
  <c r="R72" i="2"/>
  <c r="R61" i="2"/>
  <c r="R54" i="2"/>
  <c r="R49" i="2"/>
  <c r="R35" i="2"/>
  <c r="R16" i="2"/>
  <c r="Y27" i="1" l="1"/>
  <c r="U27" i="1"/>
  <c r="T27" i="1"/>
  <c r="O27" i="1"/>
  <c r="K60" i="1"/>
  <c r="O60" i="1" s="1"/>
  <c r="R103" i="2"/>
  <c r="O64" i="1" l="1"/>
  <c r="K64" i="1"/>
  <c r="K68" i="1" s="1"/>
  <c r="O68" i="1" s="1"/>
  <c r="O79" i="1" s="1"/>
  <c r="P103" i="2"/>
  <c r="P109" i="2" s="1"/>
  <c r="P18" i="1"/>
  <c r="R109" i="2"/>
  <c r="G42" i="1"/>
  <c r="H42" i="1"/>
  <c r="H8" i="2"/>
  <c r="I8" i="2"/>
  <c r="J8" i="2"/>
  <c r="G8" i="2"/>
  <c r="I34" i="1"/>
  <c r="Z34" i="1" s="1"/>
  <c r="H61" i="2"/>
  <c r="I61" i="2"/>
  <c r="J61" i="2"/>
  <c r="H33" i="1"/>
  <c r="H54" i="2"/>
  <c r="I54" i="2"/>
  <c r="J54" i="2"/>
  <c r="I28" i="1"/>
  <c r="Z28" i="1" s="1"/>
  <c r="I20" i="1"/>
  <c r="Z20" i="1" s="1"/>
  <c r="F8" i="1"/>
  <c r="G8" i="1"/>
  <c r="G58" i="1" s="1"/>
  <c r="H8" i="1"/>
  <c r="E8" i="1"/>
  <c r="I25" i="1"/>
  <c r="Z25" i="1" s="1"/>
  <c r="Q103" i="2" l="1"/>
  <c r="Q109" i="2" s="1"/>
  <c r="S103" i="2"/>
  <c r="S109" i="2" s="1"/>
  <c r="P17" i="1"/>
  <c r="P60" i="1" s="1"/>
  <c r="T18" i="1"/>
  <c r="U18" i="1"/>
  <c r="P58" i="1"/>
  <c r="U58" i="1" s="1"/>
  <c r="Y58" i="1" s="1"/>
  <c r="H58" i="1"/>
  <c r="H27" i="1"/>
  <c r="E42" i="1"/>
  <c r="I48" i="1"/>
  <c r="Z48" i="1" s="1"/>
  <c r="F42" i="1"/>
  <c r="H87" i="2"/>
  <c r="G87" i="2"/>
  <c r="H82" i="2"/>
  <c r="G82" i="2"/>
  <c r="H77" i="2"/>
  <c r="G77" i="2"/>
  <c r="H72" i="2"/>
  <c r="G72" i="2"/>
  <c r="G61" i="2"/>
  <c r="E33" i="1" s="1"/>
  <c r="I33" i="1" s="1"/>
  <c r="Z33" i="1" s="1"/>
  <c r="G54" i="2"/>
  <c r="H44" i="2"/>
  <c r="G44" i="2"/>
  <c r="H16" i="2"/>
  <c r="G16" i="2"/>
  <c r="P62" i="1" l="1"/>
  <c r="P64" i="1" s="1"/>
  <c r="P68" i="1" s="1"/>
  <c r="U60" i="1"/>
  <c r="Y18" i="1"/>
  <c r="U17" i="1"/>
  <c r="T17" i="1"/>
  <c r="T60" i="1" s="1"/>
  <c r="T62" i="1" s="1"/>
  <c r="T64" i="1" s="1"/>
  <c r="T68" i="1" s="1"/>
  <c r="T58" i="1"/>
  <c r="Y17" i="1" l="1"/>
  <c r="U62" i="1"/>
  <c r="Y60" i="1"/>
  <c r="G49" i="2"/>
  <c r="H49" i="2"/>
  <c r="I49" i="2"/>
  <c r="J49" i="2"/>
  <c r="U64" i="1" l="1"/>
  <c r="Y62" i="1"/>
  <c r="K49" i="2"/>
  <c r="F31" i="1" s="1"/>
  <c r="I31" i="1" s="1"/>
  <c r="Z31" i="1" s="1"/>
  <c r="H92" i="2"/>
  <c r="I92" i="2"/>
  <c r="J92" i="2"/>
  <c r="I87" i="2"/>
  <c r="J87" i="2"/>
  <c r="I82" i="2"/>
  <c r="J82" i="2"/>
  <c r="I77" i="2"/>
  <c r="J77" i="2"/>
  <c r="I72" i="2"/>
  <c r="J72" i="2"/>
  <c r="K61" i="2"/>
  <c r="I44" i="2"/>
  <c r="J44" i="2"/>
  <c r="G103" i="2"/>
  <c r="H35" i="2"/>
  <c r="I35" i="2"/>
  <c r="J35" i="2"/>
  <c r="I16" i="2"/>
  <c r="J16" i="2"/>
  <c r="I19" i="1"/>
  <c r="Z19" i="1" s="1"/>
  <c r="E53" i="1"/>
  <c r="F53" i="1"/>
  <c r="G53" i="1"/>
  <c r="H53" i="1"/>
  <c r="E50" i="1"/>
  <c r="G50" i="1"/>
  <c r="H50" i="1"/>
  <c r="E12" i="1"/>
  <c r="F12" i="1"/>
  <c r="G12" i="1"/>
  <c r="H12" i="1"/>
  <c r="I56" i="1"/>
  <c r="Z56" i="1" s="1"/>
  <c r="I21" i="1"/>
  <c r="Z21" i="1" s="1"/>
  <c r="I10" i="1"/>
  <c r="Z10" i="1" s="1"/>
  <c r="I13" i="1"/>
  <c r="Z13" i="1" s="1"/>
  <c r="I14" i="1"/>
  <c r="Z14" i="1" s="1"/>
  <c r="I15" i="1"/>
  <c r="Z15" i="1" s="1"/>
  <c r="I18" i="1"/>
  <c r="I22" i="1"/>
  <c r="Z22" i="1" s="1"/>
  <c r="I23" i="1"/>
  <c r="Z23" i="1" s="1"/>
  <c r="I24" i="1"/>
  <c r="Z24" i="1" s="1"/>
  <c r="I54" i="1"/>
  <c r="I9" i="1"/>
  <c r="Z9" i="1" s="1"/>
  <c r="E39" i="1"/>
  <c r="I39" i="1" s="1"/>
  <c r="Z39" i="1" s="1"/>
  <c r="E38" i="1"/>
  <c r="I51" i="1"/>
  <c r="I47" i="1"/>
  <c r="Z47" i="1" s="1"/>
  <c r="I45" i="1"/>
  <c r="Z45" i="1" s="1"/>
  <c r="I46" i="1"/>
  <c r="Z46" i="1" s="1"/>
  <c r="G105" i="2" l="1"/>
  <c r="G109" i="2" s="1"/>
  <c r="G113" i="2" s="1"/>
  <c r="J103" i="2"/>
  <c r="H103" i="2"/>
  <c r="H60" i="1"/>
  <c r="H62" i="1" s="1"/>
  <c r="H64" i="1" s="1"/>
  <c r="I103" i="2"/>
  <c r="I53" i="1"/>
  <c r="Z53" i="1" s="1"/>
  <c r="Z54" i="1"/>
  <c r="G60" i="1"/>
  <c r="G62" i="1" s="1"/>
  <c r="G64" i="1" s="1"/>
  <c r="I17" i="1"/>
  <c r="Z17" i="1" s="1"/>
  <c r="Z18" i="1"/>
  <c r="I50" i="1"/>
  <c r="Z50" i="1" s="1"/>
  <c r="Z51" i="1"/>
  <c r="Y64" i="1"/>
  <c r="U68" i="1"/>
  <c r="Y68" i="1" s="1"/>
  <c r="K92" i="2"/>
  <c r="G68" i="1"/>
  <c r="I8" i="1"/>
  <c r="Z8" i="1" s="1"/>
  <c r="K8" i="2"/>
  <c r="K35" i="2"/>
  <c r="E29" i="1" s="1"/>
  <c r="K72" i="2"/>
  <c r="F35" i="1" s="1"/>
  <c r="I35" i="1" s="1"/>
  <c r="Z35" i="1" s="1"/>
  <c r="K82" i="2"/>
  <c r="K77" i="2"/>
  <c r="K87" i="2"/>
  <c r="F37" i="1" s="1"/>
  <c r="K54" i="2"/>
  <c r="F32" i="1" s="1"/>
  <c r="I32" i="1" s="1"/>
  <c r="Z32" i="1" s="1"/>
  <c r="K44" i="2"/>
  <c r="F30" i="1" s="1"/>
  <c r="I43" i="1"/>
  <c r="Z43" i="1" s="1"/>
  <c r="I44" i="1"/>
  <c r="Z44" i="1" s="1"/>
  <c r="I38" i="1"/>
  <c r="Z38" i="1" s="1"/>
  <c r="K16" i="2"/>
  <c r="F50" i="1"/>
  <c r="I12" i="1"/>
  <c r="Z12" i="1" s="1"/>
  <c r="H105" i="2" l="1"/>
  <c r="H109" i="2" s="1"/>
  <c r="H113" i="2" s="1"/>
  <c r="J105" i="2"/>
  <c r="J109" i="2"/>
  <c r="J113" i="2" s="1"/>
  <c r="I105" i="2"/>
  <c r="I109" i="2" s="1"/>
  <c r="I113" i="2" s="1"/>
  <c r="K103" i="2"/>
  <c r="E36" i="1"/>
  <c r="E27" i="1" s="1"/>
  <c r="E60" i="1" s="1"/>
  <c r="E62" i="1" s="1"/>
  <c r="E64" i="1" s="1"/>
  <c r="I29" i="1"/>
  <c r="I37" i="1"/>
  <c r="F58" i="1"/>
  <c r="I30" i="1"/>
  <c r="Z30" i="1" s="1"/>
  <c r="F27" i="1"/>
  <c r="F60" i="1" s="1"/>
  <c r="F62" i="1" s="1"/>
  <c r="F64" i="1" s="1"/>
  <c r="H68" i="1"/>
  <c r="I42" i="1"/>
  <c r="F107" i="2" l="1"/>
  <c r="F109" i="2" s="1"/>
  <c r="F113" i="2" s="1"/>
  <c r="K105" i="2"/>
  <c r="E58" i="1"/>
  <c r="I36" i="1"/>
  <c r="Z36" i="1" s="1"/>
  <c r="Z37" i="1"/>
  <c r="Z29" i="1"/>
  <c r="Z42" i="1"/>
  <c r="E107" i="2"/>
  <c r="I27" i="1" l="1"/>
  <c r="I58" i="1"/>
  <c r="Z58" i="1" s="1"/>
  <c r="E109" i="2"/>
  <c r="E113" i="2" s="1"/>
  <c r="K113" i="2" s="1"/>
  <c r="K118" i="2" s="1"/>
  <c r="K107" i="2"/>
  <c r="K109" i="2" s="1"/>
  <c r="Z27" i="1" l="1"/>
  <c r="I60" i="1"/>
  <c r="I62" i="1" l="1"/>
  <c r="Z60" i="1"/>
  <c r="I64" i="1" l="1"/>
  <c r="Z62" i="1"/>
  <c r="Z64" i="1" l="1"/>
  <c r="I66" i="1"/>
  <c r="E66" i="1" l="1"/>
  <c r="E68" i="1" s="1"/>
  <c r="F66" i="1"/>
  <c r="F68" i="1" s="1"/>
  <c r="Z66" i="1"/>
  <c r="I68" i="1"/>
  <c r="F72" i="1" l="1"/>
  <c r="Z68" i="1"/>
  <c r="H72" i="1"/>
  <c r="G72" i="1"/>
  <c r="E72" i="1"/>
</calcChain>
</file>

<file path=xl/sharedStrings.xml><?xml version="1.0" encoding="utf-8"?>
<sst xmlns="http://schemas.openxmlformats.org/spreadsheetml/2006/main" count="314" uniqueCount="234">
  <si>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</si>
  <si>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</si>
  <si>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</si>
  <si>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</si>
  <si>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</si>
  <si>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</si>
  <si>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</si>
  <si>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</si>
  <si>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</si>
  <si>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</si>
  <si>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</si>
  <si>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</si>
  <si>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</si>
  <si>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</si>
  <si>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</si>
  <si>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</si>
  <si>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</si>
  <si>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</si>
  <si>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</si>
  <si>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</si>
  <si>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Synthesedossier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</si>
  <si>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</si>
  <si>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</si>
  <si>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</si>
  <si>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</si>
  <si>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</si>
  <si>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</si>
  <si>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</si>
  <si>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</si>
  <si>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</si>
  <si>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</si>
  <si>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</si>
  <si>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</si>
  <si>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</si>
  <si>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</si>
  <si>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</si>
  <si>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</si>
  <si>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</si>
  <si>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</si>
  <si>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</si>
  <si>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</si>
  <si>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</si>
  <si>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</si>
  <si>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</si>
  <si>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</si>
  <si>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</si>
  <si>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</si>
  <si>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</si>
  <si>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</si>
  <si>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</si>
  <si>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</si>
  <si>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</si>
  <si>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</si>
  <si>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</si>
  <si>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</si>
  <si>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</si>
  <si>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</si>
  <si>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</si>
  <si>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</si>
  <si>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</si>
  <si>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</si>
  <si>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</si>
  <si>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</si>
  <si>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</si>
  <si>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</si>
  <si>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</si>
  <si>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</si>
  <si>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</si>
  <si>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</si>
  <si>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</si>
  <si>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</si>
  <si>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>Phasentotal</t>
  </si>
  <si>
    <t>EP</t>
  </si>
  <si>
    <t>Anz.</t>
  </si>
  <si>
    <t xml:space="preserve">  Oelabscheider</t>
  </si>
  <si>
    <t xml:space="preserve">  LSW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</si>
  <si>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</si>
  <si>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</si>
  <si>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</si>
  <si>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</si>
  <si>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</si>
  <si>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</si>
  <si>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</si>
  <si>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</si>
  <si>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</si>
  <si>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</si>
  <si>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</si>
  <si>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</si>
  <si>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</si>
  <si>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 xml:space="preserve">  Grundlagenstudium, prüfen Vollständigkeit</t>
  </si>
  <si>
    <t>JS inkl Definition Notfallmanagement</t>
  </si>
  <si>
    <t>Zwischentotal exkl PL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</si>
  <si>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</si>
  <si>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</si>
  <si>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</si>
  <si>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</si>
  <si>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Engineering</t>
  </si>
  <si>
    <t>Zuarbeit JS</t>
  </si>
  <si>
    <t>TOTAL K</t>
  </si>
  <si>
    <t>Stand 23.05.2019</t>
  </si>
  <si>
    <t>Spezifisches (T.B. ProGen)</t>
  </si>
  <si>
    <t xml:space="preserve">  Fremdwassermessung</t>
  </si>
  <si>
    <t xml:space="preserve">  erg. ZU Belag (JS), Kanal-TV (AeBo)</t>
  </si>
  <si>
    <t xml:space="preserve">  Inspektionen fehlender Objekte: keine bekannt </t>
  </si>
  <si>
    <t>Dritte</t>
  </si>
  <si>
    <t xml:space="preserve">  Aufbereiten CAD-Grundlage, IO-Plan</t>
  </si>
  <si>
    <t>Einholen, Koordination Textbaust. Dritter</t>
  </si>
  <si>
    <r>
      <t xml:space="preserve">  </t>
    </r>
    <r>
      <rPr>
        <sz val="10"/>
        <color theme="1"/>
        <rFont val="Arial"/>
        <family val="2"/>
      </rPr>
      <t>Gesamtprojekt T-U</t>
    </r>
  </si>
  <si>
    <t xml:space="preserve">  Landerwerb</t>
  </si>
  <si>
    <t xml:space="preserve">  Signalisation und Markierung</t>
  </si>
  <si>
    <t xml:space="preserve">  Objektartunabhängiger Anteil</t>
  </si>
  <si>
    <t>Diverses 10%</t>
  </si>
  <si>
    <t>Phasentotal gemäss Vertrag</t>
  </si>
  <si>
    <t xml:space="preserve">  Beihilfe, Einbezug Resultate von Dritten </t>
  </si>
  <si>
    <t xml:space="preserve">  Verkehsführung, unter Mitwirkung Dritter</t>
  </si>
  <si>
    <r>
      <t xml:space="preserve">  </t>
    </r>
    <r>
      <rPr>
        <sz val="10"/>
        <color theme="1"/>
        <rFont val="Arial"/>
        <family val="2"/>
      </rPr>
      <t xml:space="preserve">Umwelt (u.a. UWN)durch Dritter, eingerechnet Koord.  </t>
    </r>
  </si>
  <si>
    <t xml:space="preserve">  SABA (nur Variantenstudie)</t>
  </si>
  <si>
    <t>Stand 10.11.2019</t>
  </si>
  <si>
    <t>Nr.</t>
  </si>
  <si>
    <t xml:space="preserve">  Lärmschutz</t>
  </si>
  <si>
    <t>2.9</t>
  </si>
  <si>
    <t>in Tab. T-U, enthaltend, per 23.5.19 nicht auf Tab. Übersicht übernommen</t>
  </si>
  <si>
    <t>nur auf Tabelle Übersicht</t>
  </si>
  <si>
    <t>Restaufwand</t>
  </si>
  <si>
    <t>h</t>
  </si>
  <si>
    <t>CHF</t>
  </si>
  <si>
    <t>Aufgelaufen per 31.10.19</t>
  </si>
  <si>
    <t>Bemerkung</t>
  </si>
  <si>
    <t>Digitalisierung Archiv ASTRA</t>
  </si>
  <si>
    <t>NO1</t>
  </si>
  <si>
    <t>GIS-basiesrte Entwässerung</t>
  </si>
  <si>
    <t>NO2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</si>
  <si>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</si>
  <si>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</si>
  <si>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</si>
  <si>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Zwischentotal 2</t>
  </si>
  <si>
    <t xml:space="preserve">Zwischentotal 2 </t>
  </si>
  <si>
    <t>Zwischentotal 1 (Tabellen T-U)</t>
  </si>
  <si>
    <t>erg. ZU BSA</t>
  </si>
  <si>
    <t>Differenz</t>
  </si>
  <si>
    <t>Erl.</t>
  </si>
  <si>
    <t>Restaufwand Projektleitung FB K und T-G</t>
  </si>
  <si>
    <t xml:space="preserve">effektiv: </t>
  </si>
  <si>
    <t>Total Verrechnet per 31.10.2019 (Honorar)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</si>
  <si>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</si>
  <si>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</si>
  <si>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</si>
  <si>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</si>
  <si>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</si>
  <si>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</si>
  <si>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</si>
  <si>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</si>
  <si>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</si>
  <si>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</si>
  <si>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</si>
  <si>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</si>
  <si>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</si>
  <si>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</si>
  <si>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</si>
  <si>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</si>
  <si>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</si>
  <si>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</si>
  <si>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</si>
  <si>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</si>
  <si>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</si>
  <si>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</si>
  <si>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</si>
  <si>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</si>
  <si>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</si>
  <si>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</si>
  <si>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</si>
  <si>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</si>
  <si>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</si>
  <si>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</si>
  <si>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</si>
  <si>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</si>
  <si>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</si>
  <si>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</si>
  <si>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</si>
  <si>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</si>
  <si>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</si>
  <si>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</si>
  <si>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</si>
  <si>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</si>
  <si>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</si>
  <si>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</si>
  <si>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</si>
  <si>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</si>
  <si>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</si>
  <si>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</si>
  <si>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</si>
  <si>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</si>
  <si>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</si>
  <si>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Stand Juni 2020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</si>
  <si>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</si>
  <si>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</si>
  <si>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</si>
  <si>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Gesamttotal MK</t>
  </si>
  <si>
    <t>AeBo: Koordination LSW zu PV Lärm, erg. ZU im Rahmen Teil EK</t>
  </si>
  <si>
    <t>Grundgerüst im EK erstellt, Ergänzungen wo nötig</t>
  </si>
  <si>
    <t>Ergebnisse der Verhandlungen</t>
  </si>
  <si>
    <t>vor allem für SABA evtl für LSW, Nothaltebucht und Installationen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</si>
  <si>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</si>
  <si>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</si>
  <si>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</si>
  <si>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</si>
  <si>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</si>
  <si>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</si>
  <si>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</si>
  <si>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</si>
  <si>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</si>
  <si>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</si>
  <si>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</si>
  <si>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</si>
  <si>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</si>
  <si>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</si>
  <si>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</si>
  <si>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</si>
  <si>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</si>
  <si>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</si>
  <si>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</si>
  <si>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</si>
  <si>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</si>
  <si>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</si>
  <si>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</si>
  <si>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</si>
  <si>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</si>
  <si>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</si>
  <si>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</si>
  <si>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</si>
  <si>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</si>
  <si>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</si>
  <si>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</si>
  <si>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hydraul. Überpr. im Rahmen Teil 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</si>
</sst>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5" xfId="1" applyNumberFormat="1" applyFont="1" applyBorder="1"/>
    <xf numFmtId="164" fontId="2" fillId="0" borderId="7" xfId="1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0" fillId="8" borderId="1" xfId="0" applyFill="1" applyBorder="1"/>
    <xf numFmtId="0" fontId="0" fillId="0" borderId="1" xfId="0" applyFill="1" applyBorder="1"/>
    <xf numFmtId="0" fontId="2" fillId="0" borderId="12" xfId="0" applyFont="1" applyBorder="1" applyAlignment="1">
      <alignment horizontal="center"/>
    </xf>
    <xf numFmtId="164" fontId="0" fillId="0" borderId="5" xfId="1" applyNumberFormat="1" applyFont="1" applyBorder="1"/>
    <xf numFmtId="0" fontId="3" fillId="7" borderId="1" xfId="0" applyFont="1" applyFill="1" applyBorder="1"/>
    <xf numFmtId="164" fontId="2" fillId="7" borderId="1" xfId="0" applyNumberFormat="1" applyFont="1" applyFill="1" applyBorder="1"/>
    <xf numFmtId="0" fontId="0" fillId="0" borderId="3" xfId="0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1" xfId="0" applyBorder="1"/>
    <xf numFmtId="0" fontId="0" fillId="9" borderId="8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4" xfId="0" applyFill="1" applyBorder="1"/>
    <xf numFmtId="0" fontId="0" fillId="9" borderId="11" xfId="0" applyFill="1" applyBorder="1"/>
    <xf numFmtId="0" fontId="0" fillId="8" borderId="8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4" xfId="0" applyBorder="1" applyAlignment="1">
      <alignment vertical="top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4" fillId="9" borderId="1" xfId="0" quotePrefix="1" applyFont="1" applyFill="1" applyBorder="1"/>
    <xf numFmtId="0" fontId="0" fillId="9" borderId="1" xfId="0" quotePrefix="1" applyFill="1" applyBorder="1"/>
    <xf numFmtId="164" fontId="0" fillId="9" borderId="1" xfId="1" applyNumberFormat="1" applyFont="1" applyFill="1" applyBorder="1"/>
    <xf numFmtId="164" fontId="0" fillId="9" borderId="6" xfId="1" applyNumberFormat="1" applyFont="1" applyFill="1" applyBorder="1"/>
    <xf numFmtId="164" fontId="2" fillId="9" borderId="6" xfId="1" applyNumberFormat="1" applyFont="1" applyFill="1" applyBorder="1"/>
    <xf numFmtId="0" fontId="2" fillId="9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9" borderId="1" xfId="0" applyNumberFormat="1" applyFont="1" applyFill="1" applyBorder="1"/>
    <xf numFmtId="164" fontId="2" fillId="9" borderId="1" xfId="1" applyNumberFormat="1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2" xfId="1" applyNumberFormat="1" applyFont="1" applyBorder="1"/>
    <xf numFmtId="3" fontId="0" fillId="0" borderId="0" xfId="0" applyNumberFormat="1" applyBorder="1"/>
    <xf numFmtId="164" fontId="0" fillId="0" borderId="0" xfId="0" applyNumberFormat="1"/>
    <xf numFmtId="0" fontId="0" fillId="0" borderId="9" xfId="0" applyBorder="1" applyAlignment="1">
      <alignment horizontal="center" vertical="center"/>
    </xf>
    <xf numFmtId="164" fontId="0" fillId="0" borderId="9" xfId="1" applyNumberFormat="1" applyFont="1" applyBorder="1"/>
    <xf numFmtId="0" fontId="14" fillId="0" borderId="1" xfId="0" applyFont="1" applyBorder="1" applyAlignment="1">
      <alignment horizontal="left"/>
    </xf>
    <xf numFmtId="0" fontId="3" fillId="0" borderId="4" xfId="0" applyFont="1" applyBorder="1"/>
    <xf numFmtId="164" fontId="2" fillId="0" borderId="4" xfId="1" applyNumberFormat="1" applyFont="1" applyBorder="1"/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164" fontId="0" fillId="0" borderId="0" xfId="1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164" fontId="0" fillId="0" borderId="5" xfId="1" applyNumberFormat="1" applyFont="1" applyBorder="1" applyAlignment="1">
      <alignment vertical="top"/>
    </xf>
    <xf numFmtId="164" fontId="0" fillId="0" borderId="7" xfId="1" applyNumberFormat="1" applyFont="1" applyBorder="1" applyAlignment="1">
      <alignment vertical="top"/>
    </xf>
    <xf numFmtId="164" fontId="0" fillId="0" borderId="0" xfId="1" applyNumberFormat="1" applyFont="1" applyAlignment="1">
      <alignment vertical="top"/>
    </xf>
    <xf numFmtId="164" fontId="14" fillId="0" borderId="7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164" fontId="0" fillId="0" borderId="1" xfId="0" applyNumberFormat="1" applyFont="1" applyBorder="1"/>
    <xf numFmtId="164" fontId="15" fillId="0" borderId="6" xfId="1" applyNumberFormat="1" applyFont="1" applyBorder="1"/>
    <xf numFmtId="164" fontId="15" fillId="0" borderId="1" xfId="1" applyNumberFormat="1" applyFont="1" applyBorder="1"/>
    <xf numFmtId="164" fontId="16" fillId="0" borderId="1" xfId="1" applyNumberFormat="1" applyFont="1" applyBorder="1"/>
    <xf numFmtId="164" fontId="15" fillId="0" borderId="7" xfId="1" applyNumberFormat="1" applyFont="1" applyBorder="1"/>
    <xf numFmtId="164" fontId="15" fillId="0" borderId="0" xfId="1" applyNumberFormat="1" applyFont="1"/>
    <xf numFmtId="164" fontId="15" fillId="10" borderId="1" xfId="1" applyNumberFormat="1" applyFont="1" applyFill="1" applyBorder="1"/>
    <xf numFmtId="164" fontId="15" fillId="0" borderId="1" xfId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1" applyNumberFormat="1" applyFont="1" applyBorder="1" applyAlignment="1">
      <alignment horizontal="left"/>
    </xf>
    <xf numFmtId="164" fontId="14" fillId="0" borderId="1" xfId="1" applyNumberFormat="1" applyFont="1" applyBorder="1"/>
    <xf numFmtId="164" fontId="7" fillId="0" borderId="1" xfId="1" applyNumberFormat="1" applyFont="1" applyBorder="1" applyAlignment="1">
      <alignment horizontal="left"/>
    </xf>
    <xf numFmtId="0" fontId="15" fillId="0" borderId="8" xfId="0" applyFont="1" applyBorder="1"/>
    <xf numFmtId="164" fontId="15" fillId="0" borderId="1" xfId="0" applyNumberFormat="1" applyFont="1" applyBorder="1"/>
    <xf numFmtId="164" fontId="15" fillId="10" borderId="6" xfId="1" applyNumberFormat="1" applyFont="1" applyFill="1" applyBorder="1"/>
    <xf numFmtId="164" fontId="9" fillId="0" borderId="1" xfId="0" applyNumberFormat="1" applyFont="1" applyBorder="1"/>
    <xf numFmtId="164" fontId="12" fillId="0" borderId="1" xfId="1" applyNumberFormat="1" applyFont="1" applyBorder="1" applyAlignment="1">
      <alignment vertical="top"/>
    </xf>
    <xf numFmtId="164" fontId="13" fillId="0" borderId="1" xfId="1" applyNumberFormat="1" applyFont="1" applyBorder="1" applyAlignment="1">
      <alignment vertical="top"/>
    </xf>
    <xf numFmtId="164" fontId="16" fillId="0" borderId="1" xfId="0" applyNumberFormat="1" applyFont="1" applyBorder="1"/>
    <xf numFmtId="164" fontId="15" fillId="10" borderId="1" xfId="0" applyNumberFormat="1" applyFont="1" applyFill="1" applyBorder="1"/>
    <xf numFmtId="164" fontId="2" fillId="0" borderId="1" xfId="0" applyNumberFormat="1" applyFont="1" applyBorder="1" applyAlignment="1">
      <alignment vertical="top"/>
    </xf>
    <xf numFmtId="164" fontId="14" fillId="0" borderId="1" xfId="0" applyNumberFormat="1" applyFont="1" applyBorder="1"/>
    <xf numFmtId="0" fontId="0" fillId="0" borderId="1" xfId="0" applyBorder="1" applyAlignment="1">
      <alignment horizontal="center" vertical="top"/>
    </xf>
    <xf numFmtId="0" fontId="2" fillId="0" borderId="2" xfId="0" applyFont="1" applyBorder="1" applyAlignment="1">
      <alignment horizontal="left" vertical="center" wrapText="1"/>
    </xf>
    <xf numFmtId="164" fontId="13" fillId="3" borderId="1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9" borderId="0" xfId="1" applyNumberFormat="1" applyFont="1" applyFill="1" applyBorder="1"/>
    <xf numFmtId="164" fontId="0" fillId="9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4" fillId="0" borderId="7" xfId="0" applyFont="1" applyBorder="1"/>
    <xf numFmtId="0" fontId="14" fillId="0" borderId="4" xfId="0" applyFont="1" applyBorder="1"/>
    <xf numFmtId="0" fontId="14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5" fillId="0" borderId="4" xfId="0" applyFont="1" applyBorder="1"/>
    <xf numFmtId="0" fontId="15" fillId="0" borderId="7" xfId="0" applyFont="1" applyBorder="1"/>
    <xf numFmtId="0" fontId="12" fillId="0" borderId="7" xfId="0" applyFont="1" applyBorder="1"/>
    <xf numFmtId="0" fontId="0" fillId="0" borderId="7" xfId="0" applyFill="1" applyBorder="1"/>
    <xf numFmtId="0" fontId="12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2" fillId="0" borderId="7" xfId="0" applyFont="1" applyBorder="1" applyAlignment="1">
      <alignment vertical="center"/>
    </xf>
    <xf numFmtId="0" fontId="14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0" fontId="15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4" fillId="0" borderId="0" xfId="0" quotePrefix="1" applyFont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15" fillId="0" borderId="7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/>
    </xf>
    <xf numFmtId="0" fontId="15" fillId="0" borderId="9" xfId="0" applyFont="1" applyFill="1" applyBorder="1" applyAlignment="1">
      <alignment horizontal="left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890_Shd_EP_Rheinfelden_Frick_Kt_AG/P100_Projektschluessel/P120_Internes_Kostenmanagement/INGE-Budget/Phase%20EK/Nov%202019/2019%2011%2014_EP%20Rh-Fr_Budget%20INGE%20Phase%20EK_9890-120_AeBo-Shd_f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T-U"/>
      <sheetName val="K"/>
      <sheetName val="T-G"/>
    </sheetNames>
    <sheetDataSet>
      <sheetData sheetId="0"/>
      <sheetData sheetId="1">
        <row r="12">
          <cell r="O12">
            <v>0</v>
          </cell>
        </row>
        <row r="14">
          <cell r="S14">
            <v>4000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9"/>
  <sheetViews>
    <sheetView zoomScale="70" zoomScaleNormal="70" workbookViewId="0">
      <selection activeCell="P45" sqref="P45"/>
    </sheetView>
  </sheetViews>
  <sheetFormatPr baseColWidth="10" defaultRowHeight="12.75" x14ac:dyDescent="0.2"/>
  <cols>
    <col min="1" max="1" width="5.28515625" customWidth="1"/>
    <col min="2" max="2" width="45.42578125" customWidth="1"/>
    <col min="3" max="3" width="4.85546875" customWidth="1"/>
    <col min="4" max="4" width="7.5703125" customWidth="1"/>
    <col min="5" max="5" width="10.85546875" customWidth="1"/>
    <col min="6" max="6" width="10.42578125" customWidth="1"/>
    <col min="7" max="7" width="10.140625" customWidth="1"/>
    <col min="8" max="8" width="9.140625" customWidth="1"/>
    <col min="9" max="9" width="11.85546875" customWidth="1"/>
    <col min="10" max="10" width="9" customWidth="1"/>
    <col min="20" max="20" width="12.28515625" customWidth="1"/>
    <col min="25" max="25" width="12.7109375" customWidth="1"/>
    <col min="26" max="26" width="12.5703125" customWidth="1"/>
    <col min="27" max="27" width="3.85546875" customWidth="1"/>
  </cols>
  <sheetData>
    <row r="1" spans="1:28" ht="15.75" x14ac:dyDescent="0.25">
      <c r="B1" s="1" t="s">
        <v>0</v>
      </c>
      <c r="C1" s="1"/>
      <c r="D1" s="1"/>
    </row>
    <row r="2" spans="1:28" ht="18" x14ac:dyDescent="0.25">
      <c r="B2" s="2" t="s">
        <v>1</v>
      </c>
      <c r="C2" s="2"/>
      <c r="D2" s="2"/>
    </row>
    <row r="3" spans="1:28" ht="15.75" x14ac:dyDescent="0.25">
      <c r="B3" s="1" t="s">
        <v>53</v>
      </c>
      <c r="C3" s="1"/>
      <c r="D3" s="1"/>
      <c r="H3" s="258"/>
      <c r="I3" s="258"/>
      <c r="J3" s="258"/>
    </row>
    <row r="4" spans="1:28" ht="15.75" x14ac:dyDescent="0.25">
      <c r="B4" s="1"/>
      <c r="C4" s="252" t="s">
        <v>99</v>
      </c>
      <c r="D4" s="252"/>
      <c r="E4" s="252"/>
      <c r="F4" s="252"/>
      <c r="G4" s="252"/>
      <c r="H4" s="252"/>
      <c r="I4" s="252"/>
      <c r="J4" s="252"/>
      <c r="K4" s="252" t="s">
        <v>117</v>
      </c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4"/>
      <c r="Z4" s="22" t="s">
        <v>139</v>
      </c>
      <c r="AA4" s="181" t="s">
        <v>140</v>
      </c>
    </row>
    <row r="5" spans="1:28" x14ac:dyDescent="0.2">
      <c r="Z5" s="145"/>
      <c r="AA5" s="180"/>
    </row>
    <row r="6" spans="1:28" ht="15" x14ac:dyDescent="0.25">
      <c r="A6" s="16" t="s">
        <v>118</v>
      </c>
      <c r="B6" s="102" t="s">
        <v>54</v>
      </c>
      <c r="C6" s="10"/>
      <c r="D6" s="11"/>
      <c r="E6" s="255" t="s">
        <v>55</v>
      </c>
      <c r="F6" s="256"/>
      <c r="G6" s="256"/>
      <c r="H6" s="256"/>
      <c r="I6" s="256"/>
      <c r="J6" s="257"/>
      <c r="K6" s="253" t="s">
        <v>126</v>
      </c>
      <c r="L6" s="253"/>
      <c r="M6" s="253"/>
      <c r="N6" s="253"/>
      <c r="O6" s="253"/>
      <c r="P6" s="253" t="s">
        <v>123</v>
      </c>
      <c r="Q6" s="253"/>
      <c r="R6" s="253"/>
      <c r="S6" s="253"/>
      <c r="T6" s="253"/>
      <c r="U6" s="253" t="s">
        <v>58</v>
      </c>
      <c r="V6" s="253"/>
      <c r="W6" s="253"/>
      <c r="X6" s="253"/>
      <c r="Y6" s="253"/>
      <c r="Z6" s="14"/>
      <c r="AA6" s="180"/>
    </row>
    <row r="7" spans="1:28" x14ac:dyDescent="0.2">
      <c r="A7" s="14"/>
      <c r="B7" s="101"/>
      <c r="C7" s="12" t="s">
        <v>73</v>
      </c>
      <c r="D7" s="12" t="s">
        <v>72</v>
      </c>
      <c r="E7" s="12" t="s">
        <v>5</v>
      </c>
      <c r="F7" s="12" t="s">
        <v>6</v>
      </c>
      <c r="G7" s="12" t="s">
        <v>56</v>
      </c>
      <c r="H7" s="12" t="s">
        <v>57</v>
      </c>
      <c r="I7" s="119" t="s">
        <v>58</v>
      </c>
      <c r="J7" s="161" t="s">
        <v>104</v>
      </c>
      <c r="K7" s="12" t="s">
        <v>5</v>
      </c>
      <c r="L7" s="162" t="s">
        <v>6</v>
      </c>
      <c r="M7" s="12" t="s">
        <v>56</v>
      </c>
      <c r="N7" s="162" t="s">
        <v>57</v>
      </c>
      <c r="O7" s="12" t="s">
        <v>58</v>
      </c>
      <c r="P7" s="162" t="s">
        <v>5</v>
      </c>
      <c r="Q7" s="12" t="s">
        <v>6</v>
      </c>
      <c r="R7" s="162" t="s">
        <v>56</v>
      </c>
      <c r="S7" s="12" t="s">
        <v>57</v>
      </c>
      <c r="T7" s="162" t="s">
        <v>58</v>
      </c>
      <c r="U7" s="12" t="s">
        <v>5</v>
      </c>
      <c r="V7" s="162" t="s">
        <v>6</v>
      </c>
      <c r="W7" s="12" t="s">
        <v>56</v>
      </c>
      <c r="X7" s="162" t="s">
        <v>57</v>
      </c>
      <c r="Y7" s="12" t="s">
        <v>58</v>
      </c>
      <c r="Z7" s="14"/>
      <c r="AA7" s="180"/>
    </row>
    <row r="8" spans="1:28" x14ac:dyDescent="0.2">
      <c r="A8" s="14"/>
      <c r="B8" s="103" t="s">
        <v>59</v>
      </c>
      <c r="C8" s="99"/>
      <c r="D8" s="99"/>
      <c r="E8" s="15">
        <f>E9+E10</f>
        <v>20000</v>
      </c>
      <c r="F8" s="15">
        <f t="shared" ref="F8:X8" si="0">F9+F10</f>
        <v>20000</v>
      </c>
      <c r="G8" s="15">
        <f t="shared" si="0"/>
        <v>3000</v>
      </c>
      <c r="H8" s="15">
        <f t="shared" si="0"/>
        <v>2000</v>
      </c>
      <c r="I8" s="15">
        <f t="shared" si="0"/>
        <v>45000</v>
      </c>
      <c r="J8" s="15">
        <f t="shared" si="0"/>
        <v>0</v>
      </c>
      <c r="K8" s="15" t="e">
        <f t="shared" si="0"/>
        <v>#REF!</v>
      </c>
      <c r="L8" s="15" t="e">
        <f t="shared" si="0"/>
        <v>#REF!</v>
      </c>
      <c r="M8" s="15">
        <f t="shared" si="0"/>
        <v>3800</v>
      </c>
      <c r="N8" s="15">
        <f t="shared" si="0"/>
        <v>1966</v>
      </c>
      <c r="O8" s="15" t="e">
        <f>SUM(K8:N8)</f>
        <v>#REF!</v>
      </c>
      <c r="P8" s="15" t="e">
        <f t="shared" si="0"/>
        <v>#REF!</v>
      </c>
      <c r="Q8" s="15" t="e">
        <f t="shared" si="0"/>
        <v>#REF!</v>
      </c>
      <c r="R8" s="15">
        <f t="shared" si="0"/>
        <v>0</v>
      </c>
      <c r="S8" s="15">
        <f t="shared" si="0"/>
        <v>0</v>
      </c>
      <c r="T8" s="15" t="e">
        <f>SUM(P8:S8)</f>
        <v>#REF!</v>
      </c>
      <c r="U8" s="15" t="e">
        <f t="shared" si="0"/>
        <v>#REF!</v>
      </c>
      <c r="V8" s="15" t="e">
        <f t="shared" si="0"/>
        <v>#REF!</v>
      </c>
      <c r="W8" s="15">
        <f t="shared" si="0"/>
        <v>3800</v>
      </c>
      <c r="X8" s="15">
        <f t="shared" si="0"/>
        <v>1966</v>
      </c>
      <c r="Y8" s="20" t="e">
        <f>SUM(U8:X8)</f>
        <v>#REF!</v>
      </c>
      <c r="Z8" s="15" t="e">
        <f>Y8-I8</f>
        <v>#REF!</v>
      </c>
      <c r="AA8" s="180"/>
    </row>
    <row r="9" spans="1:28" x14ac:dyDescent="0.2">
      <c r="A9" s="127">
        <v>0.1</v>
      </c>
      <c r="B9" s="123" t="s">
        <v>89</v>
      </c>
      <c r="C9" s="16"/>
      <c r="D9" s="17"/>
      <c r="E9" s="18">
        <v>12000</v>
      </c>
      <c r="F9" s="18">
        <v>12000</v>
      </c>
      <c r="G9" s="18">
        <v>3000</v>
      </c>
      <c r="H9" s="18">
        <v>2000</v>
      </c>
      <c r="I9" s="18">
        <f>SUM(E9:H9)</f>
        <v>29000</v>
      </c>
      <c r="J9" s="140"/>
      <c r="K9" s="18" t="e">
        <f>'Synthese und T-U'!#REF!</f>
        <v>#REF!</v>
      </c>
      <c r="L9" s="59" t="e">
        <f>#REF!</f>
        <v>#REF!</v>
      </c>
      <c r="M9" s="18">
        <v>3800</v>
      </c>
      <c r="N9" s="59">
        <v>1966</v>
      </c>
      <c r="O9" s="201" t="e">
        <f t="shared" ref="O9:O10" si="1">SUM(K9:N9)</f>
        <v>#REF!</v>
      </c>
      <c r="P9" s="59" t="e">
        <f>'Synthese und T-U'!#REF!</f>
        <v>#REF!</v>
      </c>
      <c r="Q9" s="18" t="e">
        <f>#REF!</f>
        <v>#REF!</v>
      </c>
      <c r="R9" s="59">
        <v>0</v>
      </c>
      <c r="S9" s="59">
        <v>0</v>
      </c>
      <c r="T9" s="201" t="e">
        <f t="shared" ref="T9:T15" si="2">SUM(P9:S9)</f>
        <v>#REF!</v>
      </c>
      <c r="U9" s="18" t="e">
        <f>K9+P9</f>
        <v>#REF!</v>
      </c>
      <c r="V9" s="18" t="e">
        <f>L9+Q9</f>
        <v>#REF!</v>
      </c>
      <c r="W9" s="18">
        <f t="shared" ref="W9:X10" si="3">M9+R9</f>
        <v>3800</v>
      </c>
      <c r="X9" s="18">
        <f t="shared" si="3"/>
        <v>1966</v>
      </c>
      <c r="Y9" s="18" t="e">
        <f t="shared" ref="Y9:Y70" si="4">SUM(U9:X9)</f>
        <v>#REF!</v>
      </c>
      <c r="Z9" s="201" t="e">
        <f t="shared" ref="Z9:Z68" si="5">Y9-I9</f>
        <v>#REF!</v>
      </c>
      <c r="AA9" s="180">
        <v>1</v>
      </c>
      <c r="AB9" s="185"/>
    </row>
    <row r="10" spans="1:28" x14ac:dyDescent="0.2">
      <c r="A10" s="127">
        <v>0.2</v>
      </c>
      <c r="B10" s="123" t="s">
        <v>105</v>
      </c>
      <c r="C10" s="16"/>
      <c r="D10" s="17"/>
      <c r="E10" s="18">
        <v>8000</v>
      </c>
      <c r="F10" s="18">
        <v>8000</v>
      </c>
      <c r="G10" s="18"/>
      <c r="H10" s="18"/>
      <c r="I10" s="18">
        <f t="shared" ref="I10:I56" si="6">SUM(E10:H10)</f>
        <v>16000</v>
      </c>
      <c r="J10" s="140"/>
      <c r="K10" s="18" t="e">
        <f>'Synthese und T-U'!#REF!</f>
        <v>#REF!</v>
      </c>
      <c r="L10" s="59" t="e">
        <f>#REF!</f>
        <v>#REF!</v>
      </c>
      <c r="M10" s="18">
        <v>0</v>
      </c>
      <c r="N10" s="59">
        <v>0</v>
      </c>
      <c r="O10" s="201" t="e">
        <f t="shared" si="1"/>
        <v>#REF!</v>
      </c>
      <c r="P10" s="59" t="e">
        <f>'Synthese und T-U'!#REF!</f>
        <v>#REF!</v>
      </c>
      <c r="Q10" s="18" t="e">
        <f>#REF!</f>
        <v>#REF!</v>
      </c>
      <c r="R10" s="59">
        <v>0</v>
      </c>
      <c r="S10" s="59">
        <v>0</v>
      </c>
      <c r="T10" s="201" t="e">
        <f t="shared" si="2"/>
        <v>#REF!</v>
      </c>
      <c r="U10" s="18" t="e">
        <f t="shared" ref="U10:V20" si="7">K10+P10</f>
        <v>#REF!</v>
      </c>
      <c r="V10" s="18" t="e">
        <f t="shared" si="7"/>
        <v>#REF!</v>
      </c>
      <c r="W10" s="18">
        <f t="shared" si="3"/>
        <v>0</v>
      </c>
      <c r="X10" s="18">
        <f t="shared" si="3"/>
        <v>0</v>
      </c>
      <c r="Y10" s="18" t="e">
        <f t="shared" si="4"/>
        <v>#REF!</v>
      </c>
      <c r="Z10" s="201" t="e">
        <f t="shared" si="5"/>
        <v>#REF!</v>
      </c>
      <c r="AA10" s="180">
        <v>2</v>
      </c>
      <c r="AB10" s="185"/>
    </row>
    <row r="11" spans="1:28" x14ac:dyDescent="0.2">
      <c r="A11" s="127"/>
      <c r="B11" s="89"/>
      <c r="C11" s="90"/>
      <c r="D11" s="91"/>
      <c r="E11" s="81"/>
      <c r="F11" s="81"/>
      <c r="G11" s="81"/>
      <c r="H11" s="81"/>
      <c r="I11" s="120"/>
      <c r="J11" s="38"/>
      <c r="K11" s="18"/>
      <c r="L11" s="59"/>
      <c r="M11" s="56"/>
      <c r="N11" s="5"/>
      <c r="O11" s="56"/>
      <c r="P11" s="59"/>
      <c r="Q11" s="56"/>
      <c r="R11" s="5"/>
      <c r="S11" s="56"/>
      <c r="T11" s="5"/>
      <c r="U11" s="18">
        <f t="shared" si="7"/>
        <v>0</v>
      </c>
      <c r="V11" s="18">
        <f t="shared" si="7"/>
        <v>0</v>
      </c>
      <c r="W11" s="56"/>
      <c r="X11" s="5"/>
      <c r="Y11" s="18">
        <f t="shared" si="4"/>
        <v>0</v>
      </c>
      <c r="Z11" s="15">
        <f t="shared" si="5"/>
        <v>0</v>
      </c>
      <c r="AA11" s="180"/>
      <c r="AB11" s="185"/>
    </row>
    <row r="12" spans="1:28" x14ac:dyDescent="0.2">
      <c r="A12" s="127"/>
      <c r="B12" s="103" t="s">
        <v>61</v>
      </c>
      <c r="C12" s="100"/>
      <c r="D12" s="19"/>
      <c r="E12" s="204">
        <f t="shared" ref="E12:H12" si="8">E13+E14+E15</f>
        <v>3000</v>
      </c>
      <c r="F12" s="204">
        <f t="shared" si="8"/>
        <v>0</v>
      </c>
      <c r="G12" s="204">
        <f t="shared" si="8"/>
        <v>0</v>
      </c>
      <c r="H12" s="204">
        <f t="shared" si="8"/>
        <v>15000</v>
      </c>
      <c r="I12" s="204">
        <f>I13+I14+I15</f>
        <v>18000</v>
      </c>
      <c r="J12" s="204">
        <f t="shared" ref="J12:X12" si="9">J13+J14+J15</f>
        <v>0</v>
      </c>
      <c r="K12" s="204">
        <f t="shared" si="9"/>
        <v>0</v>
      </c>
      <c r="L12" s="204">
        <f t="shared" si="9"/>
        <v>0</v>
      </c>
      <c r="M12" s="204">
        <f t="shared" si="9"/>
        <v>0</v>
      </c>
      <c r="N12" s="204">
        <f t="shared" si="9"/>
        <v>0</v>
      </c>
      <c r="O12" s="204">
        <f t="shared" si="9"/>
        <v>0</v>
      </c>
      <c r="P12" s="204">
        <f t="shared" si="9"/>
        <v>3000</v>
      </c>
      <c r="Q12" s="204">
        <f t="shared" si="9"/>
        <v>0</v>
      </c>
      <c r="R12" s="204">
        <f t="shared" si="9"/>
        <v>0</v>
      </c>
      <c r="S12" s="204">
        <f t="shared" si="9"/>
        <v>0</v>
      </c>
      <c r="T12" s="214">
        <f t="shared" si="2"/>
        <v>3000</v>
      </c>
      <c r="U12" s="204">
        <f t="shared" si="9"/>
        <v>3000</v>
      </c>
      <c r="V12" s="204">
        <f t="shared" si="9"/>
        <v>0</v>
      </c>
      <c r="W12" s="204">
        <f t="shared" si="9"/>
        <v>0</v>
      </c>
      <c r="X12" s="204">
        <f t="shared" si="9"/>
        <v>0</v>
      </c>
      <c r="Y12" s="203">
        <f t="shared" si="4"/>
        <v>3000</v>
      </c>
      <c r="Z12" s="219">
        <f t="shared" si="5"/>
        <v>-15000</v>
      </c>
      <c r="AA12" s="180"/>
      <c r="AB12" s="185"/>
    </row>
    <row r="13" spans="1:28" x14ac:dyDescent="0.2">
      <c r="A13" s="132">
        <v>0.11</v>
      </c>
      <c r="B13" s="133" t="s">
        <v>60</v>
      </c>
      <c r="C13" s="16"/>
      <c r="D13" s="17"/>
      <c r="E13" s="203"/>
      <c r="F13" s="203"/>
      <c r="G13" s="203"/>
      <c r="H13" s="203">
        <v>15000</v>
      </c>
      <c r="I13" s="203">
        <f t="shared" si="6"/>
        <v>15000</v>
      </c>
      <c r="J13" s="213"/>
      <c r="K13" s="203"/>
      <c r="L13" s="202"/>
      <c r="M13" s="203"/>
      <c r="N13" s="202">
        <v>0</v>
      </c>
      <c r="O13" s="203"/>
      <c r="P13" s="202"/>
      <c r="Q13" s="203"/>
      <c r="R13" s="202"/>
      <c r="S13" s="203">
        <v>0</v>
      </c>
      <c r="T13" s="201">
        <f t="shared" si="2"/>
        <v>0</v>
      </c>
      <c r="U13" s="203">
        <f t="shared" si="7"/>
        <v>0</v>
      </c>
      <c r="V13" s="203">
        <f t="shared" si="7"/>
        <v>0</v>
      </c>
      <c r="W13" s="203"/>
      <c r="X13" s="215"/>
      <c r="Y13" s="207">
        <f t="shared" si="4"/>
        <v>0</v>
      </c>
      <c r="Z13" s="220">
        <f t="shared" si="5"/>
        <v>-15000</v>
      </c>
      <c r="AA13" s="180">
        <v>3</v>
      </c>
      <c r="AB13" s="185"/>
    </row>
    <row r="14" spans="1:28" x14ac:dyDescent="0.2">
      <c r="A14" s="132">
        <v>0.12</v>
      </c>
      <c r="B14" s="133" t="s">
        <v>62</v>
      </c>
      <c r="C14" s="16"/>
      <c r="D14" s="17"/>
      <c r="E14" s="203">
        <v>3000</v>
      </c>
      <c r="F14" s="203"/>
      <c r="G14" s="203"/>
      <c r="H14" s="203"/>
      <c r="I14" s="203">
        <f t="shared" si="6"/>
        <v>3000</v>
      </c>
      <c r="J14" s="213"/>
      <c r="K14" s="203"/>
      <c r="L14" s="202"/>
      <c r="M14" s="203"/>
      <c r="N14" s="202"/>
      <c r="O14" s="203"/>
      <c r="P14" s="202">
        <v>3000</v>
      </c>
      <c r="Q14" s="203"/>
      <c r="R14" s="202"/>
      <c r="S14" s="203"/>
      <c r="T14" s="201">
        <f t="shared" si="2"/>
        <v>3000</v>
      </c>
      <c r="U14" s="203">
        <f t="shared" si="7"/>
        <v>3000</v>
      </c>
      <c r="V14" s="203">
        <f t="shared" si="7"/>
        <v>0</v>
      </c>
      <c r="W14" s="203"/>
      <c r="X14" s="202"/>
      <c r="Y14" s="203">
        <f t="shared" si="4"/>
        <v>3000</v>
      </c>
      <c r="Z14" s="214">
        <f t="shared" si="5"/>
        <v>0</v>
      </c>
      <c r="AA14" s="180"/>
      <c r="AB14" s="185"/>
    </row>
    <row r="15" spans="1:28" x14ac:dyDescent="0.2">
      <c r="A15" s="132">
        <v>0.13</v>
      </c>
      <c r="B15" s="133" t="s">
        <v>84</v>
      </c>
      <c r="C15" s="16"/>
      <c r="D15" s="17"/>
      <c r="E15" s="203"/>
      <c r="F15" s="203"/>
      <c r="G15" s="203"/>
      <c r="H15" s="203"/>
      <c r="I15" s="203">
        <f t="shared" si="6"/>
        <v>0</v>
      </c>
      <c r="J15" s="213"/>
      <c r="K15" s="205"/>
      <c r="L15" s="206"/>
      <c r="M15" s="205"/>
      <c r="N15" s="206"/>
      <c r="O15" s="205"/>
      <c r="P15" s="206"/>
      <c r="Q15" s="205"/>
      <c r="R15" s="206"/>
      <c r="S15" s="205"/>
      <c r="T15" s="201">
        <f t="shared" si="2"/>
        <v>0</v>
      </c>
      <c r="U15" s="203">
        <f t="shared" si="7"/>
        <v>0</v>
      </c>
      <c r="V15" s="203">
        <f t="shared" si="7"/>
        <v>0</v>
      </c>
      <c r="W15" s="205"/>
      <c r="X15" s="206"/>
      <c r="Y15" s="203">
        <f t="shared" si="4"/>
        <v>0</v>
      </c>
      <c r="Z15" s="214">
        <f t="shared" si="5"/>
        <v>0</v>
      </c>
      <c r="AA15" s="180"/>
      <c r="AB15" s="185"/>
    </row>
    <row r="16" spans="1:28" x14ac:dyDescent="0.2">
      <c r="A16" s="127"/>
      <c r="B16" s="89" t="s">
        <v>63</v>
      </c>
      <c r="C16" s="90"/>
      <c r="D16" s="91"/>
      <c r="E16" s="39"/>
      <c r="F16" s="39"/>
      <c r="G16" s="39"/>
      <c r="H16" s="39"/>
      <c r="I16" s="120"/>
      <c r="J16" s="38"/>
      <c r="K16" s="56"/>
      <c r="L16" s="5"/>
      <c r="M16" s="56"/>
      <c r="N16" s="5"/>
      <c r="O16" s="56"/>
      <c r="P16" s="5"/>
      <c r="Q16" s="56"/>
      <c r="R16" s="5"/>
      <c r="S16" s="56"/>
      <c r="T16" s="5"/>
      <c r="U16" s="18">
        <f t="shared" si="7"/>
        <v>0</v>
      </c>
      <c r="V16" s="18">
        <f t="shared" si="7"/>
        <v>0</v>
      </c>
      <c r="W16" s="56"/>
      <c r="X16" s="5"/>
      <c r="Y16" s="18">
        <f t="shared" si="4"/>
        <v>0</v>
      </c>
      <c r="Z16" s="15">
        <f t="shared" si="5"/>
        <v>0</v>
      </c>
      <c r="AA16" s="180"/>
      <c r="AB16" s="185"/>
    </row>
    <row r="17" spans="1:28" x14ac:dyDescent="0.2">
      <c r="A17" s="127"/>
      <c r="B17" s="103" t="s">
        <v>100</v>
      </c>
      <c r="C17" s="100"/>
      <c r="D17" s="19"/>
      <c r="E17" s="20">
        <f>SUM(E18:E26)</f>
        <v>56000</v>
      </c>
      <c r="F17" s="20">
        <f t="shared" ref="F17:I17" si="10">SUM(F18:F26)</f>
        <v>46000</v>
      </c>
      <c r="G17" s="20">
        <f t="shared" si="10"/>
        <v>0</v>
      </c>
      <c r="H17" s="20">
        <f t="shared" si="10"/>
        <v>20000</v>
      </c>
      <c r="I17" s="20">
        <f t="shared" si="10"/>
        <v>122000</v>
      </c>
      <c r="J17" s="20">
        <f t="shared" ref="J17" si="11">SUM(J18:J25)</f>
        <v>0</v>
      </c>
      <c r="K17" s="20" t="e">
        <f>SUM(K18:K26)</f>
        <v>#REF!</v>
      </c>
      <c r="L17" s="20" t="e">
        <f t="shared" ref="L17:Y17" si="12">SUM(L18:L26)</f>
        <v>#REF!</v>
      </c>
      <c r="M17" s="20">
        <f t="shared" si="12"/>
        <v>16000</v>
      </c>
      <c r="N17" s="20">
        <f t="shared" si="12"/>
        <v>0</v>
      </c>
      <c r="O17" s="20" t="e">
        <f t="shared" si="12"/>
        <v>#REF!</v>
      </c>
      <c r="P17" s="20" t="e">
        <f t="shared" si="12"/>
        <v>#REF!</v>
      </c>
      <c r="Q17" s="20" t="e">
        <f t="shared" si="12"/>
        <v>#REF!</v>
      </c>
      <c r="R17" s="20">
        <f t="shared" si="12"/>
        <v>4000</v>
      </c>
      <c r="S17" s="20">
        <f t="shared" si="12"/>
        <v>0</v>
      </c>
      <c r="T17" s="20" t="e">
        <f t="shared" si="12"/>
        <v>#REF!</v>
      </c>
      <c r="U17" s="20" t="e">
        <f t="shared" si="12"/>
        <v>#REF!</v>
      </c>
      <c r="V17" s="20" t="e">
        <f t="shared" si="12"/>
        <v>#REF!</v>
      </c>
      <c r="W17" s="20">
        <f t="shared" si="12"/>
        <v>20000</v>
      </c>
      <c r="X17" s="20">
        <f t="shared" si="12"/>
        <v>0</v>
      </c>
      <c r="Y17" s="20" t="e">
        <f t="shared" si="12"/>
        <v>#REF!</v>
      </c>
      <c r="Z17" s="15" t="e">
        <f t="shared" si="5"/>
        <v>#REF!</v>
      </c>
      <c r="AA17" s="180"/>
      <c r="AB17" s="185"/>
    </row>
    <row r="18" spans="1:28" x14ac:dyDescent="0.2">
      <c r="A18" s="127">
        <v>0.3</v>
      </c>
      <c r="B18" s="123" t="s">
        <v>102</v>
      </c>
      <c r="C18" s="16"/>
      <c r="D18" s="17"/>
      <c r="E18" s="21">
        <v>32000</v>
      </c>
      <c r="F18" s="21">
        <v>12000</v>
      </c>
      <c r="G18" s="21"/>
      <c r="H18" s="21"/>
      <c r="I18" s="18">
        <f t="shared" si="6"/>
        <v>44000</v>
      </c>
      <c r="J18" s="140"/>
      <c r="K18" s="18" t="e">
        <f>'Synthese und T-U'!#REF!</f>
        <v>#REF!</v>
      </c>
      <c r="L18" s="59" t="e">
        <f>#REF!</f>
        <v>#REF!</v>
      </c>
      <c r="M18" s="18"/>
      <c r="N18" s="59"/>
      <c r="O18" s="108" t="e">
        <f t="shared" ref="O18:O54" si="13">SUM(K18:N18)</f>
        <v>#REF!</v>
      </c>
      <c r="P18" s="59" t="e">
        <f>'Synthese und T-U'!#REF!</f>
        <v>#REF!</v>
      </c>
      <c r="Q18" s="18" t="e">
        <f>#REF!</f>
        <v>#REF!</v>
      </c>
      <c r="R18" s="59"/>
      <c r="S18" s="18"/>
      <c r="T18" s="108" t="e">
        <f t="shared" ref="T18:T57" si="14">SUM(P18:S18)</f>
        <v>#REF!</v>
      </c>
      <c r="U18" s="18" t="e">
        <f t="shared" si="7"/>
        <v>#REF!</v>
      </c>
      <c r="V18" s="18" t="e">
        <f t="shared" si="7"/>
        <v>#REF!</v>
      </c>
      <c r="W18" s="18"/>
      <c r="X18" s="59"/>
      <c r="Y18" s="18" t="e">
        <f t="shared" si="4"/>
        <v>#REF!</v>
      </c>
      <c r="Z18" s="201" t="e">
        <f t="shared" si="5"/>
        <v>#REF!</v>
      </c>
      <c r="AA18" s="180">
        <v>4</v>
      </c>
      <c r="AB18" s="185"/>
    </row>
    <row r="19" spans="1:28" x14ac:dyDescent="0.2">
      <c r="A19" s="127">
        <v>0.4</v>
      </c>
      <c r="B19" s="123" t="s">
        <v>81</v>
      </c>
      <c r="C19" s="16"/>
      <c r="D19" s="17"/>
      <c r="E19" s="21">
        <v>10000</v>
      </c>
      <c r="F19" s="21">
        <v>24000</v>
      </c>
      <c r="G19" s="21"/>
      <c r="H19" s="21"/>
      <c r="I19" s="18">
        <f t="shared" si="6"/>
        <v>34000</v>
      </c>
      <c r="J19" s="140"/>
      <c r="K19" s="18" t="e">
        <f>'Synthese und T-U'!#REF!</f>
        <v>#REF!</v>
      </c>
      <c r="L19" s="59">
        <f>'[1]T-U'!$O$12</f>
        <v>0</v>
      </c>
      <c r="M19" s="18"/>
      <c r="N19" s="59"/>
      <c r="O19" s="108" t="e">
        <f t="shared" si="13"/>
        <v>#REF!</v>
      </c>
      <c r="P19" s="59" t="e">
        <f>'Synthese und T-U'!#REF!</f>
        <v>#REF!</v>
      </c>
      <c r="Q19" s="18" t="e">
        <f>#REF!</f>
        <v>#REF!</v>
      </c>
      <c r="R19" s="59"/>
      <c r="S19" s="18"/>
      <c r="T19" s="108" t="e">
        <f t="shared" si="14"/>
        <v>#REF!</v>
      </c>
      <c r="U19" s="18" t="e">
        <f t="shared" si="7"/>
        <v>#REF!</v>
      </c>
      <c r="V19" s="18" t="e">
        <f t="shared" si="7"/>
        <v>#REF!</v>
      </c>
      <c r="W19" s="18"/>
      <c r="X19" s="59"/>
      <c r="Y19" s="18" t="e">
        <f t="shared" si="4"/>
        <v>#REF!</v>
      </c>
      <c r="Z19" s="201" t="e">
        <f t="shared" si="5"/>
        <v>#REF!</v>
      </c>
      <c r="AA19" s="180"/>
      <c r="AB19" s="185"/>
    </row>
    <row r="20" spans="1:28" x14ac:dyDescent="0.2">
      <c r="A20" s="132">
        <v>0.5</v>
      </c>
      <c r="B20" s="133" t="s">
        <v>101</v>
      </c>
      <c r="C20" s="16"/>
      <c r="D20" s="17"/>
      <c r="E20" s="21">
        <v>4000</v>
      </c>
      <c r="F20" s="21"/>
      <c r="G20" s="21"/>
      <c r="H20" s="21">
        <v>20000</v>
      </c>
      <c r="I20" s="18">
        <f t="shared" si="6"/>
        <v>24000</v>
      </c>
      <c r="J20" s="140"/>
      <c r="K20" s="203"/>
      <c r="L20" s="202"/>
      <c r="M20" s="203"/>
      <c r="N20" s="202">
        <v>0</v>
      </c>
      <c r="O20" s="203">
        <f t="shared" si="13"/>
        <v>0</v>
      </c>
      <c r="P20" s="202"/>
      <c r="Q20" s="203"/>
      <c r="R20" s="202"/>
      <c r="S20" s="203">
        <v>0</v>
      </c>
      <c r="T20" s="204">
        <f t="shared" si="14"/>
        <v>0</v>
      </c>
      <c r="U20" s="203">
        <f t="shared" si="7"/>
        <v>0</v>
      </c>
      <c r="V20" s="203">
        <f t="shared" si="7"/>
        <v>0</v>
      </c>
      <c r="W20" s="203"/>
      <c r="X20" s="215">
        <f>N20+S20</f>
        <v>0</v>
      </c>
      <c r="Y20" s="207">
        <f t="shared" si="4"/>
        <v>0</v>
      </c>
      <c r="Z20" s="220">
        <f t="shared" si="5"/>
        <v>-24000</v>
      </c>
      <c r="AA20" s="180">
        <v>5</v>
      </c>
      <c r="AB20" s="185"/>
    </row>
    <row r="21" spans="1:28" x14ac:dyDescent="0.2">
      <c r="A21" s="132">
        <v>0.6</v>
      </c>
      <c r="B21" s="133" t="s">
        <v>103</v>
      </c>
      <c r="C21" s="105"/>
      <c r="D21" s="106"/>
      <c r="E21" s="117"/>
      <c r="F21" s="117"/>
      <c r="G21" s="117"/>
      <c r="H21" s="117"/>
      <c r="I21" s="117">
        <f t="shared" si="6"/>
        <v>0</v>
      </c>
      <c r="J21" s="140"/>
      <c r="K21" s="205"/>
      <c r="L21" s="206"/>
      <c r="M21" s="205"/>
      <c r="N21" s="206"/>
      <c r="O21" s="203">
        <f t="shared" si="13"/>
        <v>0</v>
      </c>
      <c r="P21" s="206"/>
      <c r="Q21" s="205"/>
      <c r="R21" s="206"/>
      <c r="S21" s="205"/>
      <c r="T21" s="204">
        <f t="shared" si="14"/>
        <v>0</v>
      </c>
      <c r="U21" s="203">
        <f t="shared" ref="U21:U66" si="15">K21+P21</f>
        <v>0</v>
      </c>
      <c r="V21" s="203">
        <f t="shared" ref="V21:X66" si="16">L21+Q21</f>
        <v>0</v>
      </c>
      <c r="W21" s="205"/>
      <c r="X21" s="206"/>
      <c r="Y21" s="203">
        <f t="shared" si="4"/>
        <v>0</v>
      </c>
      <c r="Z21" s="15">
        <f t="shared" si="5"/>
        <v>0</v>
      </c>
      <c r="AA21" s="180"/>
      <c r="AB21" s="185"/>
    </row>
    <row r="22" spans="1:28" x14ac:dyDescent="0.2">
      <c r="A22" s="132">
        <v>0.7</v>
      </c>
      <c r="B22" s="135" t="s">
        <v>88</v>
      </c>
      <c r="C22" s="16"/>
      <c r="D22" s="17"/>
      <c r="E22" s="21"/>
      <c r="F22" s="21"/>
      <c r="G22" s="21"/>
      <c r="H22" s="21"/>
      <c r="I22" s="18">
        <f t="shared" si="6"/>
        <v>0</v>
      </c>
      <c r="J22" s="156"/>
      <c r="K22" s="205"/>
      <c r="L22" s="206"/>
      <c r="M22" s="205"/>
      <c r="N22" s="206"/>
      <c r="O22" s="203">
        <f t="shared" si="13"/>
        <v>0</v>
      </c>
      <c r="P22" s="206"/>
      <c r="Q22" s="205"/>
      <c r="R22" s="206"/>
      <c r="S22" s="205"/>
      <c r="T22" s="204">
        <f t="shared" si="14"/>
        <v>0</v>
      </c>
      <c r="U22" s="203">
        <f t="shared" si="15"/>
        <v>0</v>
      </c>
      <c r="V22" s="203">
        <f t="shared" si="16"/>
        <v>0</v>
      </c>
      <c r="W22" s="205"/>
      <c r="X22" s="206"/>
      <c r="Y22" s="203">
        <f t="shared" si="4"/>
        <v>0</v>
      </c>
      <c r="Z22" s="15">
        <f t="shared" si="5"/>
        <v>0</v>
      </c>
      <c r="AA22" s="180"/>
      <c r="AB22" s="185"/>
    </row>
    <row r="23" spans="1:28" x14ac:dyDescent="0.2">
      <c r="A23" s="132">
        <v>0.8</v>
      </c>
      <c r="B23" s="133" t="s">
        <v>85</v>
      </c>
      <c r="C23" s="16"/>
      <c r="D23" s="17"/>
      <c r="E23" s="21"/>
      <c r="F23" s="21"/>
      <c r="G23" s="21"/>
      <c r="H23" s="21"/>
      <c r="I23" s="18">
        <f t="shared" si="6"/>
        <v>0</v>
      </c>
      <c r="J23" s="140"/>
      <c r="K23" s="205"/>
      <c r="L23" s="206"/>
      <c r="M23" s="205"/>
      <c r="N23" s="206"/>
      <c r="O23" s="203">
        <f t="shared" si="13"/>
        <v>0</v>
      </c>
      <c r="P23" s="206"/>
      <c r="Q23" s="205"/>
      <c r="R23" s="206"/>
      <c r="S23" s="205"/>
      <c r="T23" s="204">
        <f t="shared" si="14"/>
        <v>0</v>
      </c>
      <c r="U23" s="203">
        <f t="shared" si="15"/>
        <v>0</v>
      </c>
      <c r="V23" s="203">
        <f t="shared" si="16"/>
        <v>0</v>
      </c>
      <c r="W23" s="205"/>
      <c r="X23" s="206"/>
      <c r="Y23" s="203">
        <f t="shared" si="4"/>
        <v>0</v>
      </c>
      <c r="Z23" s="15">
        <f t="shared" si="5"/>
        <v>0</v>
      </c>
      <c r="AA23" s="180"/>
      <c r="AB23" s="185"/>
    </row>
    <row r="24" spans="1:28" x14ac:dyDescent="0.2">
      <c r="A24" s="132">
        <v>0.9</v>
      </c>
      <c r="B24" s="135" t="s">
        <v>64</v>
      </c>
      <c r="C24" s="16"/>
      <c r="D24" s="17"/>
      <c r="E24" s="21"/>
      <c r="F24" s="21"/>
      <c r="G24" s="21"/>
      <c r="H24" s="21"/>
      <c r="I24" s="18">
        <f t="shared" si="6"/>
        <v>0</v>
      </c>
      <c r="J24" s="156"/>
      <c r="K24" s="205"/>
      <c r="L24" s="206"/>
      <c r="M24" s="205"/>
      <c r="N24" s="206"/>
      <c r="O24" s="203">
        <f t="shared" si="13"/>
        <v>0</v>
      </c>
      <c r="P24" s="206"/>
      <c r="Q24" s="205"/>
      <c r="R24" s="206"/>
      <c r="S24" s="205"/>
      <c r="T24" s="204">
        <f t="shared" si="14"/>
        <v>0</v>
      </c>
      <c r="U24" s="203">
        <f t="shared" si="15"/>
        <v>0</v>
      </c>
      <c r="V24" s="203">
        <f t="shared" si="16"/>
        <v>0</v>
      </c>
      <c r="W24" s="205"/>
      <c r="X24" s="206"/>
      <c r="Y24" s="203">
        <f t="shared" si="4"/>
        <v>0</v>
      </c>
      <c r="Z24" s="15">
        <f t="shared" si="5"/>
        <v>0</v>
      </c>
      <c r="AA24" s="180"/>
      <c r="AB24" s="185"/>
    </row>
    <row r="25" spans="1:28" x14ac:dyDescent="0.2">
      <c r="A25" s="136">
        <v>0.1</v>
      </c>
      <c r="B25" s="137" t="s">
        <v>113</v>
      </c>
      <c r="C25" s="16"/>
      <c r="D25" s="17"/>
      <c r="E25" s="208">
        <v>10000</v>
      </c>
      <c r="F25" s="208">
        <v>10000</v>
      </c>
      <c r="G25" s="208"/>
      <c r="H25" s="208"/>
      <c r="I25" s="203">
        <f t="shared" si="6"/>
        <v>20000</v>
      </c>
      <c r="J25" s="157"/>
      <c r="K25" s="203"/>
      <c r="L25" s="202"/>
      <c r="M25" s="203"/>
      <c r="N25" s="202"/>
      <c r="O25" s="203">
        <f t="shared" si="13"/>
        <v>0</v>
      </c>
      <c r="P25" s="202">
        <v>10000</v>
      </c>
      <c r="Q25" s="203">
        <v>10000</v>
      </c>
      <c r="R25" s="202"/>
      <c r="S25" s="203"/>
      <c r="T25" s="204">
        <f t="shared" si="14"/>
        <v>20000</v>
      </c>
      <c r="U25" s="203">
        <f t="shared" si="15"/>
        <v>10000</v>
      </c>
      <c r="V25" s="203">
        <f t="shared" si="16"/>
        <v>10000</v>
      </c>
      <c r="W25" s="203"/>
      <c r="X25" s="202"/>
      <c r="Y25" s="203">
        <f t="shared" si="4"/>
        <v>20000</v>
      </c>
      <c r="Z25" s="15">
        <f t="shared" si="5"/>
        <v>0</v>
      </c>
      <c r="AA25" s="180"/>
      <c r="AB25" s="185"/>
    </row>
    <row r="26" spans="1:28" ht="19.5" customHeight="1" x14ac:dyDescent="0.2">
      <c r="A26" s="191">
        <v>0.11</v>
      </c>
      <c r="B26" s="192" t="s">
        <v>138</v>
      </c>
      <c r="C26" s="193"/>
      <c r="D26" s="194"/>
      <c r="E26" s="195"/>
      <c r="F26" s="195"/>
      <c r="G26" s="195"/>
      <c r="H26" s="195"/>
      <c r="I26" s="196"/>
      <c r="J26" s="160"/>
      <c r="K26" s="197"/>
      <c r="L26" s="198"/>
      <c r="M26" s="199">
        <v>16000</v>
      </c>
      <c r="N26" s="198"/>
      <c r="O26" s="200">
        <f t="shared" si="13"/>
        <v>16000</v>
      </c>
      <c r="P26" s="198"/>
      <c r="Q26" s="197"/>
      <c r="R26" s="198">
        <v>4000</v>
      </c>
      <c r="S26" s="197"/>
      <c r="T26" s="200">
        <f t="shared" si="14"/>
        <v>4000</v>
      </c>
      <c r="U26" s="200">
        <f t="shared" si="15"/>
        <v>0</v>
      </c>
      <c r="V26" s="200">
        <f t="shared" si="16"/>
        <v>0</v>
      </c>
      <c r="W26" s="200">
        <f t="shared" ref="W26" si="17">M26+R26</f>
        <v>20000</v>
      </c>
      <c r="X26" s="200">
        <f t="shared" ref="X26" si="18">N26+S26</f>
        <v>0</v>
      </c>
      <c r="Y26" s="200">
        <f t="shared" si="4"/>
        <v>20000</v>
      </c>
      <c r="Z26" s="221">
        <f t="shared" si="5"/>
        <v>20000</v>
      </c>
      <c r="AA26" s="223">
        <v>6</v>
      </c>
      <c r="AB26" s="185"/>
    </row>
    <row r="27" spans="1:28" x14ac:dyDescent="0.2">
      <c r="A27" s="127"/>
      <c r="B27" s="103" t="s">
        <v>65</v>
      </c>
      <c r="C27" s="100"/>
      <c r="D27" s="19"/>
      <c r="E27" s="20">
        <f>SUM(E28:E40)</f>
        <v>398400</v>
      </c>
      <c r="F27" s="20">
        <f t="shared" ref="F27:I27" si="19">SUM(F28:F40)</f>
        <v>192000</v>
      </c>
      <c r="G27" s="20">
        <f t="shared" si="19"/>
        <v>0</v>
      </c>
      <c r="H27" s="20">
        <f t="shared" si="19"/>
        <v>0</v>
      </c>
      <c r="I27" s="20">
        <f t="shared" si="19"/>
        <v>590400</v>
      </c>
      <c r="J27" s="20">
        <f t="shared" ref="J27" si="20">SUM(J28:J39)</f>
        <v>0</v>
      </c>
      <c r="K27" s="20">
        <f>SUM(K28:K40)</f>
        <v>27227.199999999997</v>
      </c>
      <c r="L27" s="20" t="e">
        <f t="shared" ref="L27:Y27" si="21">SUM(L28:L40)</f>
        <v>#REF!</v>
      </c>
      <c r="M27" s="20">
        <f t="shared" si="21"/>
        <v>0</v>
      </c>
      <c r="N27" s="20">
        <f t="shared" si="21"/>
        <v>0</v>
      </c>
      <c r="O27" s="218" t="e">
        <f t="shared" si="13"/>
        <v>#REF!</v>
      </c>
      <c r="P27" s="20">
        <f t="shared" si="21"/>
        <v>244960</v>
      </c>
      <c r="Q27" s="20" t="e">
        <f t="shared" si="21"/>
        <v>#REF!</v>
      </c>
      <c r="R27" s="20">
        <f t="shared" si="21"/>
        <v>0</v>
      </c>
      <c r="S27" s="20">
        <f t="shared" si="21"/>
        <v>6400</v>
      </c>
      <c r="T27" s="218" t="e">
        <f t="shared" si="14"/>
        <v>#REF!</v>
      </c>
      <c r="U27" s="20">
        <f t="shared" si="21"/>
        <v>272187.2</v>
      </c>
      <c r="V27" s="20" t="e">
        <f t="shared" si="21"/>
        <v>#REF!</v>
      </c>
      <c r="W27" s="20">
        <f t="shared" si="21"/>
        <v>0</v>
      </c>
      <c r="X27" s="20">
        <f t="shared" si="21"/>
        <v>6400</v>
      </c>
      <c r="Y27" s="20" t="e">
        <f t="shared" si="21"/>
        <v>#REF!</v>
      </c>
      <c r="Z27" s="15" t="e">
        <f t="shared" si="5"/>
        <v>#REF!</v>
      </c>
      <c r="AA27" s="180"/>
      <c r="AB27" s="185"/>
    </row>
    <row r="28" spans="1:28" x14ac:dyDescent="0.2">
      <c r="A28" s="127">
        <v>2.1</v>
      </c>
      <c r="B28" s="103" t="s">
        <v>107</v>
      </c>
      <c r="C28" s="100"/>
      <c r="D28" s="19"/>
      <c r="E28" s="108">
        <v>24000</v>
      </c>
      <c r="F28" s="108">
        <v>44000</v>
      </c>
      <c r="G28" s="108">
        <v>0</v>
      </c>
      <c r="H28" s="108">
        <v>0</v>
      </c>
      <c r="I28" s="18">
        <f t="shared" si="6"/>
        <v>68000</v>
      </c>
      <c r="J28" s="140"/>
      <c r="K28" s="18">
        <f>'Synthese und T-U'!O16</f>
        <v>0</v>
      </c>
      <c r="L28" s="59"/>
      <c r="M28" s="18"/>
      <c r="N28" s="59"/>
      <c r="O28" s="218">
        <f t="shared" si="13"/>
        <v>0</v>
      </c>
      <c r="P28" s="59">
        <f>'Synthese und T-U'!S16</f>
        <v>24160</v>
      </c>
      <c r="Q28" s="18" t="e">
        <f>#REF!</f>
        <v>#REF!</v>
      </c>
      <c r="R28" s="59"/>
      <c r="S28" s="18"/>
      <c r="T28" s="217" t="e">
        <f t="shared" si="14"/>
        <v>#REF!</v>
      </c>
      <c r="U28" s="18">
        <f t="shared" si="15"/>
        <v>24160</v>
      </c>
      <c r="V28" s="18" t="e">
        <f t="shared" si="16"/>
        <v>#REF!</v>
      </c>
      <c r="W28" s="18"/>
      <c r="X28" s="59"/>
      <c r="Y28" s="18" t="e">
        <f t="shared" si="4"/>
        <v>#REF!</v>
      </c>
      <c r="Z28" s="201" t="e">
        <f t="shared" si="5"/>
        <v>#REF!</v>
      </c>
      <c r="AA28" s="180"/>
      <c r="AB28" s="185"/>
    </row>
    <row r="29" spans="1:28" x14ac:dyDescent="0.2">
      <c r="A29" s="127">
        <v>2.2000000000000002</v>
      </c>
      <c r="B29" s="125" t="s">
        <v>115</v>
      </c>
      <c r="C29" s="100"/>
      <c r="D29" s="19"/>
      <c r="E29" s="108">
        <f>'Synthese und T-U'!K35*80</f>
        <v>20800</v>
      </c>
      <c r="F29" s="108"/>
      <c r="G29" s="108"/>
      <c r="H29" s="108"/>
      <c r="I29" s="18">
        <f t="shared" si="6"/>
        <v>20800</v>
      </c>
      <c r="J29" s="156"/>
      <c r="K29" s="18"/>
      <c r="L29" s="59"/>
      <c r="M29" s="18"/>
      <c r="N29" s="59"/>
      <c r="O29" s="218">
        <f t="shared" si="13"/>
        <v>0</v>
      </c>
      <c r="P29" s="59">
        <f>'Synthese und T-U'!Q35</f>
        <v>4800</v>
      </c>
      <c r="Q29" s="18"/>
      <c r="R29" s="59"/>
      <c r="S29" s="18"/>
      <c r="T29" s="217">
        <f t="shared" si="14"/>
        <v>4800</v>
      </c>
      <c r="U29" s="18">
        <f t="shared" si="15"/>
        <v>4800</v>
      </c>
      <c r="V29" s="18">
        <f t="shared" si="16"/>
        <v>0</v>
      </c>
      <c r="W29" s="18"/>
      <c r="X29" s="59"/>
      <c r="Y29" s="18">
        <f t="shared" si="4"/>
        <v>4800</v>
      </c>
      <c r="Z29" s="201">
        <f t="shared" si="5"/>
        <v>-16000</v>
      </c>
      <c r="AA29" s="180"/>
      <c r="AB29" s="185"/>
    </row>
    <row r="30" spans="1:28" x14ac:dyDescent="0.2">
      <c r="A30" s="127">
        <v>2.2999999999999998</v>
      </c>
      <c r="B30" s="124" t="s">
        <v>114</v>
      </c>
      <c r="C30" s="100"/>
      <c r="D30" s="19"/>
      <c r="E30" s="108"/>
      <c r="F30" s="108">
        <f>'Synthese und T-U'!K44*80</f>
        <v>52000</v>
      </c>
      <c r="G30" s="108"/>
      <c r="H30" s="108"/>
      <c r="I30" s="18">
        <f t="shared" si="6"/>
        <v>52000</v>
      </c>
      <c r="J30" s="156"/>
      <c r="K30" s="18"/>
      <c r="L30" s="59"/>
      <c r="M30" s="18"/>
      <c r="N30" s="59"/>
      <c r="O30" s="218">
        <f t="shared" si="13"/>
        <v>0</v>
      </c>
      <c r="P30" s="59"/>
      <c r="Q30" s="18" t="e">
        <f>#REF!</f>
        <v>#REF!</v>
      </c>
      <c r="R30" s="59"/>
      <c r="S30" s="18"/>
      <c r="T30" s="217" t="e">
        <f t="shared" si="14"/>
        <v>#REF!</v>
      </c>
      <c r="U30" s="18">
        <f t="shared" si="15"/>
        <v>0</v>
      </c>
      <c r="V30" s="18" t="e">
        <f t="shared" si="16"/>
        <v>#REF!</v>
      </c>
      <c r="W30" s="18"/>
      <c r="X30" s="59"/>
      <c r="Y30" s="18" t="e">
        <f t="shared" si="4"/>
        <v>#REF!</v>
      </c>
      <c r="Z30" s="201" t="e">
        <f t="shared" si="5"/>
        <v>#REF!</v>
      </c>
      <c r="AA30" s="180"/>
      <c r="AB30" s="185"/>
    </row>
    <row r="31" spans="1:28" x14ac:dyDescent="0.2">
      <c r="A31" s="127">
        <v>2.4</v>
      </c>
      <c r="B31" s="123" t="s">
        <v>108</v>
      </c>
      <c r="C31" s="100"/>
      <c r="D31" s="19"/>
      <c r="E31" s="108"/>
      <c r="F31" s="108">
        <f>'Synthese und T-U'!K49*80</f>
        <v>13600</v>
      </c>
      <c r="G31" s="108"/>
      <c r="H31" s="108"/>
      <c r="I31" s="18">
        <f t="shared" si="6"/>
        <v>13600</v>
      </c>
      <c r="J31" s="140"/>
      <c r="K31" s="18"/>
      <c r="L31" s="59"/>
      <c r="M31" s="18"/>
      <c r="N31" s="59"/>
      <c r="O31" s="218">
        <f t="shared" si="13"/>
        <v>0</v>
      </c>
      <c r="P31" s="59"/>
      <c r="Q31" s="18" t="e">
        <f>#REF!</f>
        <v>#REF!</v>
      </c>
      <c r="R31" s="59"/>
      <c r="S31" s="18"/>
      <c r="T31" s="217" t="e">
        <f t="shared" si="14"/>
        <v>#REF!</v>
      </c>
      <c r="U31" s="18">
        <f t="shared" si="15"/>
        <v>0</v>
      </c>
      <c r="V31" s="18" t="e">
        <f t="shared" si="16"/>
        <v>#REF!</v>
      </c>
      <c r="W31" s="18"/>
      <c r="X31" s="59"/>
      <c r="Y31" s="18" t="e">
        <f t="shared" si="4"/>
        <v>#REF!</v>
      </c>
      <c r="Z31" s="201" t="e">
        <f t="shared" si="5"/>
        <v>#REF!</v>
      </c>
      <c r="AA31" s="180">
        <v>7</v>
      </c>
      <c r="AB31" s="185"/>
    </row>
    <row r="32" spans="1:28" x14ac:dyDescent="0.2">
      <c r="A32" s="127">
        <v>2.5</v>
      </c>
      <c r="B32" s="123" t="s">
        <v>67</v>
      </c>
      <c r="C32" s="16"/>
      <c r="D32" s="17"/>
      <c r="E32" s="18"/>
      <c r="F32" s="18">
        <f>'Synthese und T-U'!K54*80</f>
        <v>48800</v>
      </c>
      <c r="G32" s="18"/>
      <c r="H32" s="18"/>
      <c r="I32" s="18">
        <f t="shared" si="6"/>
        <v>48800</v>
      </c>
      <c r="J32" s="140"/>
      <c r="K32" s="18"/>
      <c r="L32" s="59" t="e">
        <f>#REF!</f>
        <v>#REF!</v>
      </c>
      <c r="M32" s="18"/>
      <c r="N32" s="59"/>
      <c r="O32" s="217" t="e">
        <f t="shared" si="13"/>
        <v>#REF!</v>
      </c>
      <c r="P32" s="59"/>
      <c r="Q32" s="18" t="e">
        <f>#REF!</f>
        <v>#REF!</v>
      </c>
      <c r="R32" s="59"/>
      <c r="S32" s="18"/>
      <c r="T32" s="217" t="e">
        <f t="shared" si="14"/>
        <v>#REF!</v>
      </c>
      <c r="U32" s="18">
        <f t="shared" si="15"/>
        <v>0</v>
      </c>
      <c r="V32" s="18" t="e">
        <f t="shared" si="16"/>
        <v>#REF!</v>
      </c>
      <c r="W32" s="18"/>
      <c r="X32" s="59"/>
      <c r="Y32" s="18" t="e">
        <f t="shared" si="4"/>
        <v>#REF!</v>
      </c>
      <c r="Z32" s="201" t="e">
        <f t="shared" si="5"/>
        <v>#REF!</v>
      </c>
      <c r="AA32" s="180"/>
      <c r="AB32" s="185"/>
    </row>
    <row r="33" spans="1:28" x14ac:dyDescent="0.2">
      <c r="A33" s="127">
        <v>2.6</v>
      </c>
      <c r="B33" s="123" t="s">
        <v>86</v>
      </c>
      <c r="C33" s="16"/>
      <c r="D33" s="17"/>
      <c r="E33" s="18">
        <f>'Synthese und T-U'!G61*80</f>
        <v>112800</v>
      </c>
      <c r="F33" s="18">
        <v>0</v>
      </c>
      <c r="G33" s="18">
        <v>0</v>
      </c>
      <c r="H33" s="18">
        <f>'Synthese und T-U'!J62*80</f>
        <v>0</v>
      </c>
      <c r="I33" s="18">
        <f t="shared" si="6"/>
        <v>112800</v>
      </c>
      <c r="J33" s="140"/>
      <c r="K33" s="18">
        <f>'Synthese und T-U'!O61</f>
        <v>27227.199999999997</v>
      </c>
      <c r="L33" s="59"/>
      <c r="M33" s="18"/>
      <c r="N33" s="59"/>
      <c r="O33" s="217">
        <f t="shared" si="13"/>
        <v>27227.199999999997</v>
      </c>
      <c r="P33" s="59">
        <f>'Synthese und T-U'!Q61</f>
        <v>83200</v>
      </c>
      <c r="Q33" s="18"/>
      <c r="R33" s="59"/>
      <c r="S33" s="18">
        <v>6400</v>
      </c>
      <c r="T33" s="217">
        <f t="shared" si="14"/>
        <v>89600</v>
      </c>
      <c r="U33" s="18">
        <f t="shared" si="15"/>
        <v>110427.2</v>
      </c>
      <c r="V33" s="18">
        <f t="shared" si="16"/>
        <v>0</v>
      </c>
      <c r="W33" s="18"/>
      <c r="X33" s="18">
        <f t="shared" si="16"/>
        <v>6400</v>
      </c>
      <c r="Y33" s="18">
        <f t="shared" si="4"/>
        <v>116827.2</v>
      </c>
      <c r="Z33" s="201">
        <f t="shared" si="5"/>
        <v>4027.1999999999971</v>
      </c>
      <c r="AA33" s="180">
        <v>8</v>
      </c>
      <c r="AB33" s="185"/>
    </row>
    <row r="34" spans="1:28" x14ac:dyDescent="0.2">
      <c r="A34" s="132">
        <v>2.7</v>
      </c>
      <c r="B34" s="133" t="s">
        <v>116</v>
      </c>
      <c r="C34" s="16"/>
      <c r="D34" s="17"/>
      <c r="E34" s="18">
        <v>0</v>
      </c>
      <c r="F34" s="18">
        <v>0</v>
      </c>
      <c r="G34" s="18">
        <v>0</v>
      </c>
      <c r="H34" s="18">
        <v>0</v>
      </c>
      <c r="I34" s="18">
        <f t="shared" si="6"/>
        <v>0</v>
      </c>
      <c r="J34" s="140"/>
      <c r="K34" s="56"/>
      <c r="L34" s="5"/>
      <c r="M34" s="56"/>
      <c r="N34" s="5"/>
      <c r="O34" s="218">
        <f t="shared" si="13"/>
        <v>0</v>
      </c>
      <c r="P34" s="5"/>
      <c r="Q34" s="56"/>
      <c r="R34" s="5"/>
      <c r="S34" s="56"/>
      <c r="T34" s="217">
        <f t="shared" si="14"/>
        <v>0</v>
      </c>
      <c r="U34" s="18">
        <f t="shared" si="15"/>
        <v>0</v>
      </c>
      <c r="V34" s="18">
        <f t="shared" si="16"/>
        <v>0</v>
      </c>
      <c r="W34" s="56"/>
      <c r="X34" s="5"/>
      <c r="Y34" s="18">
        <f t="shared" si="4"/>
        <v>0</v>
      </c>
      <c r="Z34" s="201">
        <f t="shared" si="5"/>
        <v>0</v>
      </c>
      <c r="AA34" s="180"/>
      <c r="AB34" s="185"/>
    </row>
    <row r="35" spans="1:28" x14ac:dyDescent="0.2">
      <c r="A35" s="127">
        <v>2.8</v>
      </c>
      <c r="B35" s="123" t="s">
        <v>82</v>
      </c>
      <c r="C35" s="16"/>
      <c r="D35" s="17"/>
      <c r="E35" s="18"/>
      <c r="F35" s="18">
        <f>'Synthese und T-U'!K72*80</f>
        <v>12800</v>
      </c>
      <c r="G35" s="18"/>
      <c r="H35" s="18"/>
      <c r="I35" s="18">
        <f t="shared" si="6"/>
        <v>12800</v>
      </c>
      <c r="J35" s="140"/>
      <c r="K35" s="18"/>
      <c r="L35" s="59"/>
      <c r="M35" s="18"/>
      <c r="N35" s="59"/>
      <c r="O35" s="218">
        <f t="shared" si="13"/>
        <v>0</v>
      </c>
      <c r="P35" s="59"/>
      <c r="Q35" s="18" t="e">
        <f>#REF!</f>
        <v>#REF!</v>
      </c>
      <c r="R35" s="59"/>
      <c r="S35" s="18"/>
      <c r="T35" s="217" t="e">
        <f t="shared" si="14"/>
        <v>#REF!</v>
      </c>
      <c r="U35" s="18">
        <f t="shared" si="15"/>
        <v>0</v>
      </c>
      <c r="V35" s="18" t="e">
        <f t="shared" si="16"/>
        <v>#REF!</v>
      </c>
      <c r="W35" s="18"/>
      <c r="X35" s="59"/>
      <c r="Y35" s="18" t="e">
        <f t="shared" si="4"/>
        <v>#REF!</v>
      </c>
      <c r="Z35" s="201" t="e">
        <f t="shared" si="5"/>
        <v>#REF!</v>
      </c>
      <c r="AA35" s="180"/>
      <c r="AB35" s="185"/>
    </row>
    <row r="36" spans="1:28" x14ac:dyDescent="0.2">
      <c r="A36" s="127">
        <v>2.9</v>
      </c>
      <c r="B36" s="123" t="s">
        <v>83</v>
      </c>
      <c r="C36" s="16"/>
      <c r="D36" s="17"/>
      <c r="E36" s="18">
        <f>('Synthese und T-U'!K77+'Synthese und T-U'!K82)*80</f>
        <v>148800</v>
      </c>
      <c r="F36" s="18"/>
      <c r="G36" s="18"/>
      <c r="H36" s="18"/>
      <c r="I36" s="18">
        <f t="shared" si="6"/>
        <v>148800</v>
      </c>
      <c r="J36" s="140"/>
      <c r="K36" s="18"/>
      <c r="L36" s="59">
        <f>'Synthese und T-U'!O77+'Synthese und T-U'!O82</f>
        <v>0</v>
      </c>
      <c r="M36" s="18"/>
      <c r="N36" s="59"/>
      <c r="O36" s="218">
        <f t="shared" si="13"/>
        <v>0</v>
      </c>
      <c r="P36" s="59">
        <f>'Synthese und T-U'!Q77+'Synthese und T-U'!Q82</f>
        <v>37600</v>
      </c>
      <c r="Q36" s="18"/>
      <c r="R36" s="59"/>
      <c r="S36" s="18"/>
      <c r="T36" s="217">
        <f t="shared" si="14"/>
        <v>37600</v>
      </c>
      <c r="U36" s="18">
        <f t="shared" si="15"/>
        <v>37600</v>
      </c>
      <c r="V36" s="18">
        <f t="shared" si="16"/>
        <v>0</v>
      </c>
      <c r="W36" s="18"/>
      <c r="X36" s="59"/>
      <c r="Y36" s="18">
        <f t="shared" si="4"/>
        <v>37600</v>
      </c>
      <c r="Z36" s="201">
        <f t="shared" si="5"/>
        <v>-111200</v>
      </c>
      <c r="AA36" s="180"/>
      <c r="AB36" s="185"/>
    </row>
    <row r="37" spans="1:28" x14ac:dyDescent="0.2">
      <c r="A37" s="128">
        <v>2.1</v>
      </c>
      <c r="B37" s="123" t="s">
        <v>109</v>
      </c>
      <c r="C37" s="16"/>
      <c r="D37" s="17"/>
      <c r="E37" s="18"/>
      <c r="F37" s="18">
        <f>'Synthese und T-U'!K87*80</f>
        <v>20800</v>
      </c>
      <c r="G37" s="18"/>
      <c r="H37" s="18"/>
      <c r="I37" s="18">
        <f t="shared" si="6"/>
        <v>20800</v>
      </c>
      <c r="J37" s="140"/>
      <c r="K37" s="18"/>
      <c r="L37" s="59"/>
      <c r="M37" s="18"/>
      <c r="N37" s="59"/>
      <c r="O37" s="218">
        <f t="shared" si="13"/>
        <v>0</v>
      </c>
      <c r="P37" s="59"/>
      <c r="Q37" s="18" t="e">
        <f>#REF!</f>
        <v>#REF!</v>
      </c>
      <c r="R37" s="59"/>
      <c r="S37" s="18"/>
      <c r="T37" s="217" t="e">
        <f t="shared" si="14"/>
        <v>#REF!</v>
      </c>
      <c r="U37" s="18">
        <f t="shared" si="15"/>
        <v>0</v>
      </c>
      <c r="V37" s="18" t="e">
        <f t="shared" si="16"/>
        <v>#REF!</v>
      </c>
      <c r="W37" s="18"/>
      <c r="X37" s="59"/>
      <c r="Y37" s="18" t="e">
        <f t="shared" si="4"/>
        <v>#REF!</v>
      </c>
      <c r="Z37" s="201" t="e">
        <f t="shared" si="5"/>
        <v>#REF!</v>
      </c>
      <c r="AA37" s="180"/>
      <c r="AB37" s="185"/>
    </row>
    <row r="38" spans="1:28" x14ac:dyDescent="0.2">
      <c r="A38" s="132">
        <v>2.11</v>
      </c>
      <c r="B38" s="133" t="s">
        <v>74</v>
      </c>
      <c r="C38" s="209">
        <v>12</v>
      </c>
      <c r="D38" s="210">
        <v>3000</v>
      </c>
      <c r="E38" s="203">
        <f>C38*D38</f>
        <v>36000</v>
      </c>
      <c r="F38" s="203"/>
      <c r="G38" s="203"/>
      <c r="H38" s="203"/>
      <c r="I38" s="203">
        <f t="shared" si="6"/>
        <v>36000</v>
      </c>
      <c r="J38" s="140"/>
      <c r="K38" s="18"/>
      <c r="L38" s="59"/>
      <c r="M38" s="18"/>
      <c r="N38" s="59"/>
      <c r="O38" s="218">
        <f t="shared" si="13"/>
        <v>0</v>
      </c>
      <c r="P38" s="202">
        <v>36000</v>
      </c>
      <c r="Q38" s="203"/>
      <c r="R38" s="202"/>
      <c r="S38" s="203"/>
      <c r="T38" s="217">
        <f t="shared" si="14"/>
        <v>36000</v>
      </c>
      <c r="U38" s="203">
        <f t="shared" si="15"/>
        <v>36000</v>
      </c>
      <c r="V38" s="203">
        <f t="shared" si="16"/>
        <v>0</v>
      </c>
      <c r="W38" s="203"/>
      <c r="X38" s="202"/>
      <c r="Y38" s="203">
        <f t="shared" si="4"/>
        <v>36000</v>
      </c>
      <c r="Z38" s="201">
        <f t="shared" si="5"/>
        <v>0</v>
      </c>
      <c r="AA38" s="180"/>
      <c r="AB38" s="185"/>
    </row>
    <row r="39" spans="1:28" x14ac:dyDescent="0.2">
      <c r="A39" s="132">
        <v>2.12</v>
      </c>
      <c r="B39" s="133" t="s">
        <v>75</v>
      </c>
      <c r="C39" s="209">
        <v>14</v>
      </c>
      <c r="D39" s="210">
        <v>4000</v>
      </c>
      <c r="E39" s="203">
        <f>C39*D39</f>
        <v>56000</v>
      </c>
      <c r="F39" s="203"/>
      <c r="G39" s="203"/>
      <c r="H39" s="203"/>
      <c r="I39" s="203">
        <f t="shared" si="6"/>
        <v>56000</v>
      </c>
      <c r="J39" s="140"/>
      <c r="K39" s="18"/>
      <c r="L39" s="59"/>
      <c r="M39" s="18"/>
      <c r="N39" s="59"/>
      <c r="O39" s="218">
        <f t="shared" si="13"/>
        <v>0</v>
      </c>
      <c r="P39" s="202">
        <v>56000</v>
      </c>
      <c r="Q39" s="203"/>
      <c r="R39" s="202"/>
      <c r="S39" s="203"/>
      <c r="T39" s="217">
        <f t="shared" si="14"/>
        <v>56000</v>
      </c>
      <c r="U39" s="203">
        <f t="shared" si="15"/>
        <v>56000</v>
      </c>
      <c r="V39" s="203">
        <f t="shared" si="16"/>
        <v>0</v>
      </c>
      <c r="W39" s="203"/>
      <c r="X39" s="202"/>
      <c r="Y39" s="203">
        <f t="shared" si="4"/>
        <v>56000</v>
      </c>
      <c r="Z39" s="201">
        <f t="shared" si="5"/>
        <v>0</v>
      </c>
      <c r="AA39" s="180"/>
      <c r="AB39" s="185"/>
    </row>
    <row r="40" spans="1:28" x14ac:dyDescent="0.2">
      <c r="A40" s="129">
        <v>2.13</v>
      </c>
      <c r="B40" s="188" t="s">
        <v>119</v>
      </c>
      <c r="C40" s="180"/>
      <c r="D40" s="17"/>
      <c r="E40" s="18"/>
      <c r="F40" s="18"/>
      <c r="G40" s="18"/>
      <c r="H40" s="18"/>
      <c r="I40" s="18"/>
      <c r="J40" s="14"/>
      <c r="K40" s="18"/>
      <c r="L40" s="18"/>
      <c r="M40" s="18"/>
      <c r="N40" s="18"/>
      <c r="O40" s="218">
        <f t="shared" si="13"/>
        <v>0</v>
      </c>
      <c r="P40" s="211">
        <f>'Synthese und T-U'!Q92</f>
        <v>3200</v>
      </c>
      <c r="Q40" s="211"/>
      <c r="R40" s="211"/>
      <c r="S40" s="211"/>
      <c r="T40" s="217">
        <f t="shared" si="14"/>
        <v>3200</v>
      </c>
      <c r="U40" s="211">
        <f t="shared" si="15"/>
        <v>3200</v>
      </c>
      <c r="V40" s="211">
        <f t="shared" si="16"/>
        <v>0</v>
      </c>
      <c r="W40" s="211"/>
      <c r="X40" s="211"/>
      <c r="Y40" s="211">
        <f t="shared" si="4"/>
        <v>3200</v>
      </c>
      <c r="Z40" s="222">
        <f t="shared" si="5"/>
        <v>3200</v>
      </c>
      <c r="AA40" s="180">
        <v>9</v>
      </c>
      <c r="AB40" s="185"/>
    </row>
    <row r="41" spans="1:28" x14ac:dyDescent="0.2">
      <c r="A41" s="186"/>
      <c r="B41" s="89"/>
      <c r="C41" s="90"/>
      <c r="D41" s="91"/>
      <c r="E41" s="81"/>
      <c r="F41" s="81"/>
      <c r="G41" s="81"/>
      <c r="H41" s="81"/>
      <c r="I41" s="120"/>
      <c r="J41" s="38"/>
      <c r="K41" s="56"/>
      <c r="L41" s="5"/>
      <c r="M41" s="56"/>
      <c r="N41" s="5"/>
      <c r="O41" s="218">
        <f t="shared" si="13"/>
        <v>0</v>
      </c>
      <c r="P41" s="5"/>
      <c r="Q41" s="56"/>
      <c r="R41" s="5"/>
      <c r="S41" s="56"/>
      <c r="T41" s="217">
        <f t="shared" si="14"/>
        <v>0</v>
      </c>
      <c r="U41" s="187">
        <f t="shared" si="15"/>
        <v>0</v>
      </c>
      <c r="V41" s="187">
        <f t="shared" si="16"/>
        <v>0</v>
      </c>
      <c r="W41" s="56"/>
      <c r="X41" s="5"/>
      <c r="Y41" s="187">
        <f t="shared" si="4"/>
        <v>0</v>
      </c>
      <c r="Z41" s="15">
        <f t="shared" si="5"/>
        <v>0</v>
      </c>
      <c r="AA41" s="180"/>
      <c r="AB41" s="185"/>
    </row>
    <row r="42" spans="1:28" x14ac:dyDescent="0.2">
      <c r="A42" s="127"/>
      <c r="B42" s="103" t="s">
        <v>66</v>
      </c>
      <c r="C42" s="100"/>
      <c r="D42" s="19"/>
      <c r="E42" s="20" t="e">
        <f>SUM(E43:E48)</f>
        <v>#REF!</v>
      </c>
      <c r="F42" s="20" t="e">
        <f>SUM(F43:F48)</f>
        <v>#REF!</v>
      </c>
      <c r="G42" s="20">
        <f t="shared" ref="G42:X42" si="22">SUM(G43:G48)</f>
        <v>0</v>
      </c>
      <c r="H42" s="20">
        <f t="shared" si="22"/>
        <v>0</v>
      </c>
      <c r="I42" s="20" t="e">
        <f t="shared" si="22"/>
        <v>#REF!</v>
      </c>
      <c r="J42" s="20">
        <f t="shared" si="22"/>
        <v>0</v>
      </c>
      <c r="K42" s="20" t="e">
        <f t="shared" si="22"/>
        <v>#REF!</v>
      </c>
      <c r="L42" s="20" t="e">
        <f t="shared" si="22"/>
        <v>#REF!</v>
      </c>
      <c r="M42" s="20">
        <f t="shared" si="22"/>
        <v>0</v>
      </c>
      <c r="N42" s="20">
        <f t="shared" si="22"/>
        <v>0</v>
      </c>
      <c r="O42" s="218" t="e">
        <f t="shared" si="13"/>
        <v>#REF!</v>
      </c>
      <c r="P42" s="20" t="e">
        <f t="shared" si="22"/>
        <v>#REF!</v>
      </c>
      <c r="Q42" s="20" t="e">
        <f t="shared" si="22"/>
        <v>#REF!</v>
      </c>
      <c r="R42" s="20">
        <f t="shared" si="22"/>
        <v>0</v>
      </c>
      <c r="S42" s="20">
        <f t="shared" si="22"/>
        <v>0</v>
      </c>
      <c r="T42" s="218" t="e">
        <f t="shared" si="14"/>
        <v>#REF!</v>
      </c>
      <c r="U42" s="20" t="e">
        <f t="shared" si="22"/>
        <v>#REF!</v>
      </c>
      <c r="V42" s="20" t="e">
        <f t="shared" si="22"/>
        <v>#REF!</v>
      </c>
      <c r="W42" s="20">
        <f t="shared" si="22"/>
        <v>0</v>
      </c>
      <c r="X42" s="20">
        <f t="shared" si="22"/>
        <v>0</v>
      </c>
      <c r="Y42" s="20" t="e">
        <f t="shared" si="4"/>
        <v>#REF!</v>
      </c>
      <c r="Z42" s="15" t="e">
        <f t="shared" si="5"/>
        <v>#REF!</v>
      </c>
      <c r="AA42" s="180">
        <v>10</v>
      </c>
      <c r="AB42" s="185"/>
    </row>
    <row r="43" spans="1:28" x14ac:dyDescent="0.2">
      <c r="A43" s="127">
        <v>3.1</v>
      </c>
      <c r="B43" s="123" t="s">
        <v>76</v>
      </c>
      <c r="C43" s="16">
        <v>3</v>
      </c>
      <c r="D43" s="212">
        <v>12500</v>
      </c>
      <c r="E43" s="18" t="e">
        <f>#REF!*80</f>
        <v>#REF!</v>
      </c>
      <c r="F43" s="18"/>
      <c r="G43" s="18"/>
      <c r="H43" s="18"/>
      <c r="I43" s="18" t="e">
        <f t="shared" si="6"/>
        <v>#REF!</v>
      </c>
      <c r="J43" s="140"/>
      <c r="K43" s="18" t="e">
        <f>#REF!</f>
        <v>#REF!</v>
      </c>
      <c r="L43" s="59"/>
      <c r="M43" s="17"/>
      <c r="N43" s="163"/>
      <c r="O43" s="217" t="e">
        <f t="shared" si="13"/>
        <v>#REF!</v>
      </c>
      <c r="P43" s="163" t="e">
        <f>#REF!</f>
        <v>#REF!</v>
      </c>
      <c r="Q43" s="21"/>
      <c r="R43" s="163"/>
      <c r="S43" s="21"/>
      <c r="T43" s="217" t="e">
        <f t="shared" si="14"/>
        <v>#REF!</v>
      </c>
      <c r="U43" s="18" t="e">
        <f t="shared" si="15"/>
        <v>#REF!</v>
      </c>
      <c r="V43" s="18">
        <f t="shared" si="16"/>
        <v>0</v>
      </c>
      <c r="W43" s="18"/>
      <c r="X43" s="59"/>
      <c r="Y43" s="18" t="e">
        <f t="shared" si="4"/>
        <v>#REF!</v>
      </c>
      <c r="Z43" s="201" t="e">
        <f t="shared" si="5"/>
        <v>#REF!</v>
      </c>
      <c r="AA43" s="180"/>
      <c r="AB43" s="185"/>
    </row>
    <row r="44" spans="1:28" x14ac:dyDescent="0.2">
      <c r="A44" s="127">
        <v>3.2</v>
      </c>
      <c r="B44" s="123" t="s">
        <v>77</v>
      </c>
      <c r="C44" s="16">
        <v>4</v>
      </c>
      <c r="D44" s="17">
        <v>9400</v>
      </c>
      <c r="E44" s="18"/>
      <c r="F44" s="18" t="e">
        <f>#REF!*80</f>
        <v>#REF!</v>
      </c>
      <c r="G44" s="18"/>
      <c r="H44" s="18"/>
      <c r="I44" s="18" t="e">
        <f t="shared" si="6"/>
        <v>#REF!</v>
      </c>
      <c r="J44" s="140"/>
      <c r="K44" s="18"/>
      <c r="L44" s="59" t="e">
        <f>#REF!</f>
        <v>#REF!</v>
      </c>
      <c r="M44" s="18"/>
      <c r="N44" s="59"/>
      <c r="O44" s="217" t="e">
        <f t="shared" si="13"/>
        <v>#REF!</v>
      </c>
      <c r="P44" s="59"/>
      <c r="Q44" s="18" t="e">
        <f>#REF!</f>
        <v>#REF!</v>
      </c>
      <c r="R44" s="59"/>
      <c r="S44" s="18"/>
      <c r="T44" s="217" t="e">
        <f t="shared" si="14"/>
        <v>#REF!</v>
      </c>
      <c r="U44" s="18">
        <f t="shared" si="15"/>
        <v>0</v>
      </c>
      <c r="V44" s="18" t="e">
        <f t="shared" si="16"/>
        <v>#REF!</v>
      </c>
      <c r="W44" s="18"/>
      <c r="X44" s="59"/>
      <c r="Y44" s="18" t="e">
        <f t="shared" si="4"/>
        <v>#REF!</v>
      </c>
      <c r="Z44" s="201" t="e">
        <f t="shared" si="5"/>
        <v>#REF!</v>
      </c>
      <c r="AA44" s="180"/>
      <c r="AB44" s="185"/>
    </row>
    <row r="45" spans="1:28" x14ac:dyDescent="0.2">
      <c r="A45" s="127">
        <v>3.2</v>
      </c>
      <c r="B45" s="123" t="s">
        <v>77</v>
      </c>
      <c r="C45" s="16">
        <v>9</v>
      </c>
      <c r="D45" s="17">
        <v>5800</v>
      </c>
      <c r="E45" s="18" t="e">
        <f>#REF!*80</f>
        <v>#REF!</v>
      </c>
      <c r="F45" s="18"/>
      <c r="G45" s="18"/>
      <c r="H45" s="18"/>
      <c r="I45" s="18" t="e">
        <f t="shared" si="6"/>
        <v>#REF!</v>
      </c>
      <c r="J45" s="140"/>
      <c r="K45" s="18" t="e">
        <f>#REF!</f>
        <v>#REF!</v>
      </c>
      <c r="L45" s="59"/>
      <c r="M45" s="18"/>
      <c r="N45" s="59"/>
      <c r="O45" s="217" t="e">
        <f t="shared" si="13"/>
        <v>#REF!</v>
      </c>
      <c r="P45" s="59" t="e">
        <f>#REF!</f>
        <v>#REF!</v>
      </c>
      <c r="Q45" s="18"/>
      <c r="R45" s="59"/>
      <c r="S45" s="18"/>
      <c r="T45" s="217" t="e">
        <f t="shared" si="14"/>
        <v>#REF!</v>
      </c>
      <c r="U45" s="18" t="e">
        <f t="shared" si="15"/>
        <v>#REF!</v>
      </c>
      <c r="V45" s="18">
        <f t="shared" si="16"/>
        <v>0</v>
      </c>
      <c r="W45" s="18"/>
      <c r="X45" s="59"/>
      <c r="Y45" s="18" t="e">
        <f t="shared" si="4"/>
        <v>#REF!</v>
      </c>
      <c r="Z45" s="201" t="e">
        <f t="shared" si="5"/>
        <v>#REF!</v>
      </c>
      <c r="AA45" s="180"/>
      <c r="AB45" s="185"/>
    </row>
    <row r="46" spans="1:28" x14ac:dyDescent="0.2">
      <c r="A46" s="127">
        <v>3.3</v>
      </c>
      <c r="B46" s="123" t="s">
        <v>78</v>
      </c>
      <c r="C46" s="16">
        <v>11</v>
      </c>
      <c r="D46" s="17">
        <v>3800</v>
      </c>
      <c r="E46" s="18" t="e">
        <f>#REF!*80</f>
        <v>#REF!</v>
      </c>
      <c r="F46" s="18"/>
      <c r="G46" s="18"/>
      <c r="H46" s="18"/>
      <c r="I46" s="18" t="e">
        <f t="shared" si="6"/>
        <v>#REF!</v>
      </c>
      <c r="J46" s="140"/>
      <c r="K46" s="18" t="e">
        <f>#REF!</f>
        <v>#REF!</v>
      </c>
      <c r="L46" s="59"/>
      <c r="M46" s="18"/>
      <c r="N46" s="59"/>
      <c r="O46" s="217" t="e">
        <f t="shared" si="13"/>
        <v>#REF!</v>
      </c>
      <c r="P46" s="59" t="e">
        <f>#REF!</f>
        <v>#REF!</v>
      </c>
      <c r="Q46" s="18"/>
      <c r="R46" s="59"/>
      <c r="S46" s="18"/>
      <c r="T46" s="217" t="e">
        <f t="shared" si="14"/>
        <v>#REF!</v>
      </c>
      <c r="U46" s="18" t="e">
        <f t="shared" si="15"/>
        <v>#REF!</v>
      </c>
      <c r="V46" s="18">
        <f t="shared" si="16"/>
        <v>0</v>
      </c>
      <c r="W46" s="18"/>
      <c r="X46" s="59"/>
      <c r="Y46" s="18" t="e">
        <f t="shared" si="4"/>
        <v>#REF!</v>
      </c>
      <c r="Z46" s="201" t="e">
        <f t="shared" si="5"/>
        <v>#REF!</v>
      </c>
      <c r="AA46" s="180"/>
      <c r="AB46" s="185"/>
    </row>
    <row r="47" spans="1:28" x14ac:dyDescent="0.2">
      <c r="A47" s="127">
        <v>3.4</v>
      </c>
      <c r="B47" s="123" t="s">
        <v>79</v>
      </c>
      <c r="C47" s="16">
        <v>14</v>
      </c>
      <c r="D47" s="17">
        <v>2000</v>
      </c>
      <c r="E47" s="18"/>
      <c r="F47" s="18" t="e">
        <f>#REF!*80</f>
        <v>#REF!</v>
      </c>
      <c r="G47" s="18"/>
      <c r="H47" s="18"/>
      <c r="I47" s="18" t="e">
        <f t="shared" si="6"/>
        <v>#REF!</v>
      </c>
      <c r="J47" s="140"/>
      <c r="K47" s="18"/>
      <c r="L47" s="59" t="e">
        <f>#REF!</f>
        <v>#REF!</v>
      </c>
      <c r="M47" s="18"/>
      <c r="N47" s="59"/>
      <c r="O47" s="217" t="e">
        <f t="shared" si="13"/>
        <v>#REF!</v>
      </c>
      <c r="P47" s="59"/>
      <c r="Q47" s="18" t="e">
        <f>#REF!</f>
        <v>#REF!</v>
      </c>
      <c r="R47" s="59"/>
      <c r="S47" s="18"/>
      <c r="T47" s="217" t="e">
        <f t="shared" si="14"/>
        <v>#REF!</v>
      </c>
      <c r="U47" s="18">
        <f t="shared" si="15"/>
        <v>0</v>
      </c>
      <c r="V47" s="18" t="e">
        <f t="shared" si="16"/>
        <v>#REF!</v>
      </c>
      <c r="W47" s="18"/>
      <c r="X47" s="59"/>
      <c r="Y47" s="18" t="e">
        <f t="shared" si="4"/>
        <v>#REF!</v>
      </c>
      <c r="Z47" s="201" t="e">
        <f t="shared" si="5"/>
        <v>#REF!</v>
      </c>
      <c r="AA47" s="180"/>
      <c r="AB47" s="185"/>
    </row>
    <row r="48" spans="1:28" x14ac:dyDescent="0.2">
      <c r="A48" s="127">
        <v>3.5</v>
      </c>
      <c r="B48" s="123" t="s">
        <v>110</v>
      </c>
      <c r="C48" s="16"/>
      <c r="D48" s="17"/>
      <c r="E48" s="18" t="e">
        <f>#REF!*80</f>
        <v>#REF!</v>
      </c>
      <c r="F48" s="18" t="e">
        <f>#REF!*80</f>
        <v>#REF!</v>
      </c>
      <c r="G48" s="18"/>
      <c r="H48" s="18"/>
      <c r="I48" s="18" t="e">
        <f t="shared" si="6"/>
        <v>#REF!</v>
      </c>
      <c r="J48" s="140"/>
      <c r="K48" s="18" t="e">
        <f>#REF!</f>
        <v>#REF!</v>
      </c>
      <c r="L48" s="59" t="e">
        <f>#REF!</f>
        <v>#REF!</v>
      </c>
      <c r="M48" s="18"/>
      <c r="N48" s="59"/>
      <c r="O48" s="217" t="e">
        <f t="shared" si="13"/>
        <v>#REF!</v>
      </c>
      <c r="P48" s="59" t="e">
        <f>#REF!</f>
        <v>#REF!</v>
      </c>
      <c r="Q48" s="18" t="e">
        <f>#REF!</f>
        <v>#REF!</v>
      </c>
      <c r="R48" s="59"/>
      <c r="S48" s="18"/>
      <c r="T48" s="217" t="e">
        <f t="shared" si="14"/>
        <v>#REF!</v>
      </c>
      <c r="U48" s="18" t="e">
        <f t="shared" si="15"/>
        <v>#REF!</v>
      </c>
      <c r="V48" s="18" t="e">
        <f t="shared" si="16"/>
        <v>#REF!</v>
      </c>
      <c r="W48" s="18"/>
      <c r="X48" s="59"/>
      <c r="Y48" s="18" t="e">
        <f t="shared" si="4"/>
        <v>#REF!</v>
      </c>
      <c r="Z48" s="201" t="e">
        <f t="shared" si="5"/>
        <v>#REF!</v>
      </c>
      <c r="AA48" s="180"/>
      <c r="AB48" s="185"/>
    </row>
    <row r="49" spans="1:28" x14ac:dyDescent="0.2">
      <c r="A49" s="127"/>
      <c r="B49" s="89"/>
      <c r="C49" s="90"/>
      <c r="D49" s="91"/>
      <c r="E49" s="81"/>
      <c r="F49" s="81"/>
      <c r="G49" s="81"/>
      <c r="H49" s="81"/>
      <c r="I49" s="120"/>
      <c r="J49" s="38"/>
      <c r="K49" s="56"/>
      <c r="L49" s="5"/>
      <c r="M49" s="56"/>
      <c r="N49" s="5"/>
      <c r="O49" s="218">
        <f t="shared" si="13"/>
        <v>0</v>
      </c>
      <c r="P49" s="5"/>
      <c r="Q49" s="56"/>
      <c r="R49" s="5"/>
      <c r="S49" s="56"/>
      <c r="T49" s="217">
        <f t="shared" si="14"/>
        <v>0</v>
      </c>
      <c r="U49" s="18">
        <f t="shared" si="15"/>
        <v>0</v>
      </c>
      <c r="V49" s="18">
        <f t="shared" si="16"/>
        <v>0</v>
      </c>
      <c r="W49" s="56"/>
      <c r="X49" s="5"/>
      <c r="Y49" s="18">
        <f t="shared" si="4"/>
        <v>0</v>
      </c>
      <c r="Z49" s="15">
        <f t="shared" si="5"/>
        <v>0</v>
      </c>
      <c r="AA49" s="180"/>
      <c r="AB49" s="185"/>
    </row>
    <row r="50" spans="1:28" x14ac:dyDescent="0.2">
      <c r="A50" s="127">
        <v>4</v>
      </c>
      <c r="B50" s="103" t="s">
        <v>68</v>
      </c>
      <c r="C50" s="100"/>
      <c r="D50" s="19"/>
      <c r="E50" s="20">
        <f t="shared" ref="E50:H50" si="23">E51</f>
        <v>0</v>
      </c>
      <c r="F50" s="20" t="e">
        <f t="shared" si="23"/>
        <v>#REF!</v>
      </c>
      <c r="G50" s="20">
        <f t="shared" si="23"/>
        <v>0</v>
      </c>
      <c r="H50" s="20">
        <f t="shared" si="23"/>
        <v>0</v>
      </c>
      <c r="I50" s="20" t="e">
        <f>I51</f>
        <v>#REF!</v>
      </c>
      <c r="J50" s="20">
        <f t="shared" ref="J50:X50" si="24">J51</f>
        <v>0</v>
      </c>
      <c r="K50" s="20">
        <f t="shared" si="24"/>
        <v>0</v>
      </c>
      <c r="L50" s="20" t="e">
        <f t="shared" si="24"/>
        <v>#REF!</v>
      </c>
      <c r="M50" s="20">
        <f t="shared" si="24"/>
        <v>0</v>
      </c>
      <c r="N50" s="20">
        <f t="shared" si="24"/>
        <v>0</v>
      </c>
      <c r="O50" s="218" t="e">
        <f t="shared" si="13"/>
        <v>#REF!</v>
      </c>
      <c r="P50" s="20">
        <f t="shared" si="24"/>
        <v>0</v>
      </c>
      <c r="Q50" s="20" t="e">
        <f t="shared" si="24"/>
        <v>#REF!</v>
      </c>
      <c r="R50" s="20">
        <f t="shared" si="24"/>
        <v>0</v>
      </c>
      <c r="S50" s="20">
        <f t="shared" si="24"/>
        <v>0</v>
      </c>
      <c r="T50" s="218" t="e">
        <f t="shared" si="14"/>
        <v>#REF!</v>
      </c>
      <c r="U50" s="20">
        <f t="shared" si="24"/>
        <v>0</v>
      </c>
      <c r="V50" s="20" t="e">
        <f t="shared" si="24"/>
        <v>#REF!</v>
      </c>
      <c r="W50" s="20">
        <f t="shared" si="24"/>
        <v>0</v>
      </c>
      <c r="X50" s="20">
        <f t="shared" si="24"/>
        <v>0</v>
      </c>
      <c r="Y50" s="20" t="e">
        <f t="shared" si="4"/>
        <v>#REF!</v>
      </c>
      <c r="Z50" s="15" t="e">
        <f t="shared" si="5"/>
        <v>#REF!</v>
      </c>
      <c r="AA50" s="180">
        <v>11</v>
      </c>
      <c r="AB50" s="185"/>
    </row>
    <row r="51" spans="1:28" x14ac:dyDescent="0.2">
      <c r="A51" s="127"/>
      <c r="B51" s="123" t="s">
        <v>80</v>
      </c>
      <c r="C51" s="16">
        <v>12</v>
      </c>
      <c r="D51" s="17">
        <v>5900</v>
      </c>
      <c r="E51" s="18"/>
      <c r="F51" s="18" t="e">
        <f>#REF!*80</f>
        <v>#REF!</v>
      </c>
      <c r="G51" s="18"/>
      <c r="H51" s="18"/>
      <c r="I51" s="18" t="e">
        <f t="shared" si="6"/>
        <v>#REF!</v>
      </c>
      <c r="J51" s="140"/>
      <c r="K51" s="18"/>
      <c r="L51" s="59" t="e">
        <f>#REF!</f>
        <v>#REF!</v>
      </c>
      <c r="M51" s="18"/>
      <c r="N51" s="59"/>
      <c r="O51" s="217" t="e">
        <f t="shared" si="13"/>
        <v>#REF!</v>
      </c>
      <c r="P51" s="59"/>
      <c r="Q51" s="18" t="e">
        <f>#REF!</f>
        <v>#REF!</v>
      </c>
      <c r="R51" s="59"/>
      <c r="S51" s="18"/>
      <c r="T51" s="217" t="e">
        <f t="shared" si="14"/>
        <v>#REF!</v>
      </c>
      <c r="U51" s="18">
        <f t="shared" si="15"/>
        <v>0</v>
      </c>
      <c r="V51" s="18" t="e">
        <f t="shared" si="16"/>
        <v>#REF!</v>
      </c>
      <c r="W51" s="18"/>
      <c r="X51" s="59"/>
      <c r="Y51" s="18" t="e">
        <f t="shared" si="4"/>
        <v>#REF!</v>
      </c>
      <c r="Z51" s="201" t="e">
        <f t="shared" si="5"/>
        <v>#REF!</v>
      </c>
      <c r="AA51" s="180"/>
      <c r="AB51" s="185"/>
    </row>
    <row r="52" spans="1:28" x14ac:dyDescent="0.2">
      <c r="A52" s="127"/>
      <c r="B52" s="89"/>
      <c r="C52" s="90"/>
      <c r="D52" s="91"/>
      <c r="E52" s="81"/>
      <c r="F52" s="81"/>
      <c r="G52" s="81"/>
      <c r="H52" s="81"/>
      <c r="I52" s="120"/>
      <c r="J52" s="38"/>
      <c r="K52" s="56"/>
      <c r="L52" s="5"/>
      <c r="M52" s="56"/>
      <c r="N52" s="5"/>
      <c r="O52" s="218">
        <f t="shared" si="13"/>
        <v>0</v>
      </c>
      <c r="P52" s="5"/>
      <c r="Q52" s="56"/>
      <c r="R52" s="5"/>
      <c r="S52" s="56"/>
      <c r="T52" s="217">
        <f t="shared" si="14"/>
        <v>0</v>
      </c>
      <c r="U52" s="18">
        <f t="shared" si="15"/>
        <v>0</v>
      </c>
      <c r="V52" s="18">
        <f t="shared" si="16"/>
        <v>0</v>
      </c>
      <c r="W52" s="56"/>
      <c r="X52" s="5"/>
      <c r="Y52" s="18">
        <f t="shared" si="4"/>
        <v>0</v>
      </c>
      <c r="Z52" s="15">
        <f t="shared" si="5"/>
        <v>0</v>
      </c>
      <c r="AA52" s="180"/>
      <c r="AB52" s="185"/>
    </row>
    <row r="53" spans="1:28" x14ac:dyDescent="0.2">
      <c r="A53" s="132">
        <v>5</v>
      </c>
      <c r="B53" s="134" t="s">
        <v>69</v>
      </c>
      <c r="C53" s="100"/>
      <c r="D53" s="19"/>
      <c r="E53" s="20">
        <f t="shared" ref="E53:H53" si="25">E54</f>
        <v>0</v>
      </c>
      <c r="F53" s="20">
        <f t="shared" si="25"/>
        <v>0</v>
      </c>
      <c r="G53" s="20">
        <f t="shared" si="25"/>
        <v>123000</v>
      </c>
      <c r="H53" s="20">
        <f t="shared" si="25"/>
        <v>0</v>
      </c>
      <c r="I53" s="20">
        <f>I54</f>
        <v>123000</v>
      </c>
      <c r="J53" s="20">
        <f t="shared" ref="J53:X53" si="26">J54</f>
        <v>0</v>
      </c>
      <c r="K53" s="20">
        <f t="shared" si="26"/>
        <v>0</v>
      </c>
      <c r="L53" s="20">
        <f t="shared" si="26"/>
        <v>0</v>
      </c>
      <c r="M53" s="20">
        <f t="shared" si="26"/>
        <v>0</v>
      </c>
      <c r="N53" s="20">
        <f t="shared" si="26"/>
        <v>0</v>
      </c>
      <c r="O53" s="218">
        <f t="shared" si="13"/>
        <v>0</v>
      </c>
      <c r="P53" s="20">
        <f t="shared" si="26"/>
        <v>0</v>
      </c>
      <c r="Q53" s="20">
        <f t="shared" si="26"/>
        <v>0</v>
      </c>
      <c r="R53" s="20">
        <f t="shared" si="26"/>
        <v>123000</v>
      </c>
      <c r="S53" s="20">
        <f t="shared" si="26"/>
        <v>0</v>
      </c>
      <c r="T53" s="217">
        <f t="shared" si="14"/>
        <v>123000</v>
      </c>
      <c r="U53" s="20">
        <f t="shared" si="26"/>
        <v>0</v>
      </c>
      <c r="V53" s="20">
        <f t="shared" si="26"/>
        <v>0</v>
      </c>
      <c r="W53" s="20">
        <f t="shared" si="26"/>
        <v>123000</v>
      </c>
      <c r="X53" s="20">
        <f t="shared" si="26"/>
        <v>0</v>
      </c>
      <c r="Y53" s="20">
        <f t="shared" si="4"/>
        <v>123000</v>
      </c>
      <c r="Z53" s="15">
        <f t="shared" si="5"/>
        <v>0</v>
      </c>
      <c r="AA53" s="180"/>
      <c r="AB53" s="185"/>
    </row>
    <row r="54" spans="1:28" x14ac:dyDescent="0.2">
      <c r="A54" s="127"/>
      <c r="B54" s="123" t="s">
        <v>70</v>
      </c>
      <c r="C54" s="16"/>
      <c r="D54" s="17"/>
      <c r="E54" s="18"/>
      <c r="F54" s="18"/>
      <c r="G54" s="18">
        <v>123000</v>
      </c>
      <c r="H54" s="18"/>
      <c r="I54" s="18">
        <f t="shared" si="6"/>
        <v>123000</v>
      </c>
      <c r="J54" s="140"/>
      <c r="K54" s="18"/>
      <c r="L54" s="59"/>
      <c r="M54" s="18"/>
      <c r="N54" s="59"/>
      <c r="O54" s="218">
        <f t="shared" si="13"/>
        <v>0</v>
      </c>
      <c r="P54" s="59"/>
      <c r="Q54" s="18"/>
      <c r="R54" s="59">
        <v>123000</v>
      </c>
      <c r="S54" s="18"/>
      <c r="T54" s="217">
        <f t="shared" si="14"/>
        <v>123000</v>
      </c>
      <c r="U54" s="18">
        <f t="shared" si="15"/>
        <v>0</v>
      </c>
      <c r="V54" s="18">
        <f t="shared" si="16"/>
        <v>0</v>
      </c>
      <c r="W54" s="18">
        <f>M54+R54</f>
        <v>123000</v>
      </c>
      <c r="X54" s="59"/>
      <c r="Y54" s="18">
        <f t="shared" si="4"/>
        <v>123000</v>
      </c>
      <c r="Z54" s="15">
        <f t="shared" si="5"/>
        <v>0</v>
      </c>
      <c r="AA54" s="180"/>
      <c r="AB54" s="185"/>
    </row>
    <row r="55" spans="1:28" x14ac:dyDescent="0.2">
      <c r="A55" s="127"/>
      <c r="B55" s="39"/>
      <c r="C55" s="90"/>
      <c r="D55" s="81"/>
      <c r="E55" s="81"/>
      <c r="F55" s="81"/>
      <c r="G55" s="81"/>
      <c r="H55" s="81"/>
      <c r="I55" s="120"/>
      <c r="J55" s="38"/>
      <c r="K55" s="56"/>
      <c r="L55" s="5"/>
      <c r="M55" s="56"/>
      <c r="N55" s="5"/>
      <c r="O55" s="56"/>
      <c r="P55" s="5"/>
      <c r="Q55" s="56"/>
      <c r="R55" s="5"/>
      <c r="S55" s="56"/>
      <c r="T55" s="217">
        <f t="shared" si="14"/>
        <v>0</v>
      </c>
      <c r="U55" s="18">
        <f t="shared" si="15"/>
        <v>0</v>
      </c>
      <c r="V55" s="18">
        <f t="shared" si="16"/>
        <v>0</v>
      </c>
      <c r="W55" s="56"/>
      <c r="X55" s="5"/>
      <c r="Y55" s="18">
        <f t="shared" si="4"/>
        <v>0</v>
      </c>
      <c r="Z55" s="15">
        <f t="shared" si="5"/>
        <v>0</v>
      </c>
      <c r="AA55" s="180"/>
      <c r="AB55" s="185"/>
    </row>
    <row r="56" spans="1:28" x14ac:dyDescent="0.2">
      <c r="A56" s="127">
        <v>1</v>
      </c>
      <c r="B56" s="126" t="s">
        <v>20</v>
      </c>
      <c r="C56" s="100"/>
      <c r="D56" s="20"/>
      <c r="E56" s="20">
        <v>24000</v>
      </c>
      <c r="F56" s="20">
        <v>4000</v>
      </c>
      <c r="G56" s="18"/>
      <c r="H56" s="18"/>
      <c r="I56" s="20">
        <f t="shared" si="6"/>
        <v>28000</v>
      </c>
      <c r="J56" s="140"/>
      <c r="K56" s="18"/>
      <c r="L56" s="59"/>
      <c r="M56" s="18"/>
      <c r="N56" s="59"/>
      <c r="O56" s="18"/>
      <c r="P56" s="52">
        <f>'Synthese und T-U'!Q8</f>
        <v>30800</v>
      </c>
      <c r="Q56" s="20">
        <f>'[1]T-U'!$S$14</f>
        <v>4000</v>
      </c>
      <c r="R56" s="52"/>
      <c r="S56" s="20"/>
      <c r="T56" s="218">
        <f t="shared" si="14"/>
        <v>34800</v>
      </c>
      <c r="U56" s="20">
        <f t="shared" si="15"/>
        <v>30800</v>
      </c>
      <c r="V56" s="20">
        <f t="shared" si="16"/>
        <v>4000</v>
      </c>
      <c r="W56" s="18"/>
      <c r="X56" s="59"/>
      <c r="Y56" s="20">
        <f t="shared" si="4"/>
        <v>34800</v>
      </c>
      <c r="Z56" s="15">
        <f t="shared" si="5"/>
        <v>6800</v>
      </c>
      <c r="AA56" s="180">
        <v>12</v>
      </c>
      <c r="AB56" s="185"/>
    </row>
    <row r="57" spans="1:28" x14ac:dyDescent="0.2">
      <c r="B57" s="38"/>
      <c r="C57" s="90"/>
      <c r="D57" s="81"/>
      <c r="E57" s="81"/>
      <c r="F57" s="81"/>
      <c r="G57" s="81"/>
      <c r="H57" s="81"/>
      <c r="I57" s="120"/>
      <c r="J57" s="38"/>
      <c r="K57" s="56"/>
      <c r="L57" s="5"/>
      <c r="M57" s="183"/>
      <c r="N57" s="5"/>
      <c r="O57" s="183"/>
      <c r="P57" s="5"/>
      <c r="Q57" s="183"/>
      <c r="R57" s="5"/>
      <c r="S57" s="183"/>
      <c r="T57" s="217">
        <f t="shared" si="14"/>
        <v>0</v>
      </c>
      <c r="U57" s="18"/>
      <c r="V57" s="183">
        <f t="shared" si="16"/>
        <v>0</v>
      </c>
      <c r="W57" s="183"/>
      <c r="X57" s="5"/>
      <c r="Y57" s="18"/>
      <c r="Z57" s="15">
        <f t="shared" si="5"/>
        <v>0</v>
      </c>
      <c r="AA57" s="180"/>
    </row>
    <row r="58" spans="1:28" ht="15" x14ac:dyDescent="0.25">
      <c r="B58" s="23" t="s">
        <v>137</v>
      </c>
      <c r="C58" s="180"/>
      <c r="D58" s="18"/>
      <c r="E58" s="20">
        <f>E56+E40+E37+E36+E35+E33+E32+E31+E30+E29+E28+E19+E18+E8</f>
        <v>392400</v>
      </c>
      <c r="F58" s="20">
        <f t="shared" ref="F58:I58" si="27">F56+F40+F37+F36+F35+F33+F32+F31+F30+F29+F28+F19+F18+F8</f>
        <v>252000</v>
      </c>
      <c r="G58" s="20">
        <f t="shared" si="27"/>
        <v>3000</v>
      </c>
      <c r="H58" s="20">
        <f t="shared" si="27"/>
        <v>2000</v>
      </c>
      <c r="I58" s="20">
        <f t="shared" si="27"/>
        <v>649400</v>
      </c>
      <c r="J58" s="20">
        <f t="shared" ref="J58" si="28">J56+J53+J50+J42+J27+J17+J12+J8</f>
        <v>0</v>
      </c>
      <c r="K58" s="20" t="e">
        <f>K56+K40+K37+K36+K35+K33+K32+K31+K30+K29+K28+K19+K18+K8</f>
        <v>#REF!</v>
      </c>
      <c r="L58" s="20" t="e">
        <f t="shared" ref="L58:T58" si="29">L56+L40+L37+L36+L35+L33+L32+L31+L30+L29+L28+L19+L18+L8</f>
        <v>#REF!</v>
      </c>
      <c r="M58" s="20">
        <f t="shared" si="29"/>
        <v>3800</v>
      </c>
      <c r="N58" s="20">
        <f t="shared" si="29"/>
        <v>1966</v>
      </c>
      <c r="O58" s="20" t="e">
        <f>SUM(K58:N58)</f>
        <v>#REF!</v>
      </c>
      <c r="P58" s="20" t="e">
        <f t="shared" si="29"/>
        <v>#REF!</v>
      </c>
      <c r="Q58" s="20" t="e">
        <f t="shared" si="29"/>
        <v>#REF!</v>
      </c>
      <c r="R58" s="20">
        <f t="shared" si="29"/>
        <v>0</v>
      </c>
      <c r="S58" s="20">
        <f t="shared" si="29"/>
        <v>6400</v>
      </c>
      <c r="T58" s="20" t="e">
        <f t="shared" si="29"/>
        <v>#REF!</v>
      </c>
      <c r="U58" s="20" t="e">
        <f t="shared" si="15"/>
        <v>#REF!</v>
      </c>
      <c r="V58" s="20" t="e">
        <f t="shared" si="16"/>
        <v>#REF!</v>
      </c>
      <c r="W58" s="20">
        <f t="shared" ref="W58" si="30">M58+R58</f>
        <v>3800</v>
      </c>
      <c r="X58" s="20">
        <f t="shared" ref="X58" si="31">N58+S58</f>
        <v>8366</v>
      </c>
      <c r="Y58" s="20" t="e">
        <f t="shared" si="4"/>
        <v>#REF!</v>
      </c>
      <c r="Z58" s="15" t="e">
        <f t="shared" si="5"/>
        <v>#REF!</v>
      </c>
      <c r="AA58" s="180"/>
      <c r="AB58" s="185"/>
    </row>
    <row r="59" spans="1:28" ht="15" x14ac:dyDescent="0.25">
      <c r="B59" s="189"/>
      <c r="C59" s="182"/>
      <c r="D59" s="81"/>
      <c r="E59" s="96"/>
      <c r="F59" s="96"/>
      <c r="G59" s="96"/>
      <c r="H59" s="96"/>
      <c r="I59" s="96"/>
      <c r="J59" s="190"/>
      <c r="K59" s="114"/>
      <c r="L59" s="96"/>
      <c r="M59" s="114"/>
      <c r="N59" s="96"/>
      <c r="O59" s="114"/>
      <c r="P59" s="96"/>
      <c r="Q59" s="114"/>
      <c r="R59" s="96"/>
      <c r="S59" s="114"/>
      <c r="T59" s="96"/>
      <c r="U59" s="18"/>
      <c r="V59" s="114"/>
      <c r="W59" s="114"/>
      <c r="X59" s="96"/>
      <c r="Y59" s="18"/>
      <c r="Z59" s="15">
        <f t="shared" si="5"/>
        <v>0</v>
      </c>
      <c r="AA59" s="180"/>
    </row>
    <row r="60" spans="1:28" ht="15" x14ac:dyDescent="0.25">
      <c r="B60" s="23" t="s">
        <v>136</v>
      </c>
      <c r="C60" s="180"/>
      <c r="D60" s="18"/>
      <c r="E60" s="20" t="e">
        <f>E56+E53+E50+E42+E27+E17+E12+E8</f>
        <v>#REF!</v>
      </c>
      <c r="F60" s="20" t="e">
        <f t="shared" ref="F60:I60" si="32">F56+F53+F50+F42+F27+F17+F12+F8</f>
        <v>#REF!</v>
      </c>
      <c r="G60" s="20">
        <f t="shared" si="32"/>
        <v>126000</v>
      </c>
      <c r="H60" s="20">
        <f t="shared" si="32"/>
        <v>37000</v>
      </c>
      <c r="I60" s="20" t="e">
        <f t="shared" si="32"/>
        <v>#REF!</v>
      </c>
      <c r="J60" s="20"/>
      <c r="K60" s="20" t="e">
        <f>K56+K53+K50+K42+K27+K17+K12+K8</f>
        <v>#REF!</v>
      </c>
      <c r="L60" s="20" t="e">
        <f t="shared" ref="L60:X60" si="33">L56+L53+L50+L42+L27+L17+L12+L8</f>
        <v>#REF!</v>
      </c>
      <c r="M60" s="20">
        <f t="shared" si="33"/>
        <v>19800</v>
      </c>
      <c r="N60" s="20">
        <f t="shared" si="33"/>
        <v>1966</v>
      </c>
      <c r="O60" s="20" t="e">
        <f>SUM(K60:N60)</f>
        <v>#REF!</v>
      </c>
      <c r="P60" s="20" t="e">
        <f t="shared" si="33"/>
        <v>#REF!</v>
      </c>
      <c r="Q60" s="20" t="e">
        <f t="shared" si="33"/>
        <v>#REF!</v>
      </c>
      <c r="R60" s="20">
        <f t="shared" si="33"/>
        <v>127000</v>
      </c>
      <c r="S60" s="20">
        <f t="shared" si="33"/>
        <v>6400</v>
      </c>
      <c r="T60" s="20" t="e">
        <f t="shared" si="33"/>
        <v>#REF!</v>
      </c>
      <c r="U60" s="18" t="e">
        <f t="shared" si="15"/>
        <v>#REF!</v>
      </c>
      <c r="V60" s="20" t="e">
        <f t="shared" si="33"/>
        <v>#REF!</v>
      </c>
      <c r="W60" s="20">
        <f t="shared" si="33"/>
        <v>146800</v>
      </c>
      <c r="X60" s="20">
        <f t="shared" si="33"/>
        <v>8366</v>
      </c>
      <c r="Y60" s="20" t="e">
        <f t="shared" si="4"/>
        <v>#REF!</v>
      </c>
      <c r="Z60" s="15" t="e">
        <f t="shared" si="5"/>
        <v>#REF!</v>
      </c>
      <c r="AA60" s="180"/>
    </row>
    <row r="61" spans="1:28" x14ac:dyDescent="0.2">
      <c r="B61" s="38"/>
      <c r="C61" s="182"/>
      <c r="D61" s="81"/>
      <c r="E61" s="81"/>
      <c r="F61" s="81"/>
      <c r="G61" s="81"/>
      <c r="H61" s="81"/>
      <c r="I61" s="120"/>
      <c r="J61" s="38"/>
      <c r="K61" s="56"/>
      <c r="L61" s="5"/>
      <c r="M61" s="56"/>
      <c r="N61" s="5"/>
      <c r="O61" s="56"/>
      <c r="P61" s="5"/>
      <c r="Q61" s="56"/>
      <c r="R61" s="5"/>
      <c r="S61" s="56"/>
      <c r="T61" s="5"/>
      <c r="U61" s="187"/>
      <c r="V61" s="187"/>
      <c r="W61" s="56"/>
      <c r="X61" s="5"/>
      <c r="Y61" s="187"/>
      <c r="Z61" s="15"/>
      <c r="AA61" s="14"/>
    </row>
    <row r="62" spans="1:28" x14ac:dyDescent="0.2">
      <c r="B62" s="85" t="s">
        <v>111</v>
      </c>
      <c r="C62" s="86"/>
      <c r="D62" s="59"/>
      <c r="E62" s="59" t="e">
        <f>0.1*E60</f>
        <v>#REF!</v>
      </c>
      <c r="F62" s="59" t="e">
        <f t="shared" ref="F62:I62" si="34">0.1*F60</f>
        <v>#REF!</v>
      </c>
      <c r="G62" s="59">
        <f t="shared" si="34"/>
        <v>12600</v>
      </c>
      <c r="H62" s="59">
        <f t="shared" si="34"/>
        <v>3700</v>
      </c>
      <c r="I62" s="59" t="e">
        <f t="shared" si="34"/>
        <v>#REF!</v>
      </c>
      <c r="J62" s="38"/>
      <c r="K62" s="18"/>
      <c r="L62" s="18"/>
      <c r="M62" s="18"/>
      <c r="N62" s="18"/>
      <c r="O62" s="18"/>
      <c r="P62" s="18" t="e">
        <f t="shared" ref="P62:X62" si="35">0.1*P60</f>
        <v>#REF!</v>
      </c>
      <c r="Q62" s="18" t="e">
        <f t="shared" si="35"/>
        <v>#REF!</v>
      </c>
      <c r="R62" s="18">
        <f t="shared" si="35"/>
        <v>12700</v>
      </c>
      <c r="S62" s="18">
        <f t="shared" si="35"/>
        <v>640</v>
      </c>
      <c r="T62" s="18" t="e">
        <f t="shared" si="35"/>
        <v>#REF!</v>
      </c>
      <c r="U62" s="18" t="e">
        <f t="shared" si="35"/>
        <v>#REF!</v>
      </c>
      <c r="V62" s="18" t="e">
        <f t="shared" si="35"/>
        <v>#REF!</v>
      </c>
      <c r="W62" s="18">
        <f t="shared" si="35"/>
        <v>14680</v>
      </c>
      <c r="X62" s="18">
        <f t="shared" si="35"/>
        <v>836.6</v>
      </c>
      <c r="Y62" s="18" t="e">
        <f>SUM(U62:X62)</f>
        <v>#REF!</v>
      </c>
      <c r="Z62" s="201" t="e">
        <f t="shared" si="5"/>
        <v>#REF!</v>
      </c>
      <c r="AA62" s="14"/>
    </row>
    <row r="63" spans="1:28" x14ac:dyDescent="0.2">
      <c r="B63" s="38"/>
      <c r="C63" s="90"/>
      <c r="D63" s="81"/>
      <c r="E63" s="81"/>
      <c r="F63" s="81"/>
      <c r="G63" s="81"/>
      <c r="H63" s="81"/>
      <c r="I63" s="113"/>
      <c r="J63" s="38"/>
      <c r="K63" s="56"/>
      <c r="L63" s="5"/>
      <c r="M63" s="56"/>
      <c r="N63" s="5"/>
      <c r="O63" s="56"/>
      <c r="P63" s="5"/>
      <c r="Q63" s="56"/>
      <c r="R63" s="5"/>
      <c r="S63" s="56"/>
      <c r="T63" s="5"/>
      <c r="U63" s="18">
        <f t="shared" si="15"/>
        <v>0</v>
      </c>
      <c r="V63" s="18">
        <f t="shared" si="16"/>
        <v>0</v>
      </c>
      <c r="W63" s="56"/>
      <c r="X63" s="5"/>
      <c r="Y63" s="18">
        <f t="shared" si="4"/>
        <v>0</v>
      </c>
      <c r="Z63" s="15"/>
      <c r="AA63" s="14"/>
    </row>
    <row r="64" spans="1:28" ht="15" x14ac:dyDescent="0.25">
      <c r="B64" s="23" t="s">
        <v>135</v>
      </c>
      <c r="C64" s="98"/>
      <c r="D64" s="24"/>
      <c r="E64" s="216" t="e">
        <f>E62+E60</f>
        <v>#REF!</v>
      </c>
      <c r="F64" s="216" t="e">
        <f t="shared" ref="F64:I64" si="36">F62+F60</f>
        <v>#REF!</v>
      </c>
      <c r="G64" s="216">
        <f t="shared" si="36"/>
        <v>138600</v>
      </c>
      <c r="H64" s="216">
        <f t="shared" si="36"/>
        <v>40700</v>
      </c>
      <c r="I64" s="216" t="e">
        <f t="shared" si="36"/>
        <v>#REF!</v>
      </c>
      <c r="J64" s="38"/>
      <c r="K64" s="20" t="e">
        <f>K62+K60</f>
        <v>#REF!</v>
      </c>
      <c r="L64" s="20" t="e">
        <f t="shared" ref="L64:X64" si="37">L62+L60</f>
        <v>#REF!</v>
      </c>
      <c r="M64" s="20">
        <f t="shared" si="37"/>
        <v>19800</v>
      </c>
      <c r="N64" s="20">
        <f t="shared" si="37"/>
        <v>1966</v>
      </c>
      <c r="O64" s="20" t="e">
        <f t="shared" si="37"/>
        <v>#REF!</v>
      </c>
      <c r="P64" s="20" t="e">
        <f t="shared" si="37"/>
        <v>#REF!</v>
      </c>
      <c r="Q64" s="20" t="e">
        <f t="shared" si="37"/>
        <v>#REF!</v>
      </c>
      <c r="R64" s="20">
        <f t="shared" si="37"/>
        <v>139700</v>
      </c>
      <c r="S64" s="20">
        <f t="shared" si="37"/>
        <v>7040</v>
      </c>
      <c r="T64" s="20" t="e">
        <f t="shared" si="37"/>
        <v>#REF!</v>
      </c>
      <c r="U64" s="20" t="e">
        <f t="shared" si="37"/>
        <v>#REF!</v>
      </c>
      <c r="V64" s="20" t="e">
        <f t="shared" si="37"/>
        <v>#REF!</v>
      </c>
      <c r="W64" s="20">
        <f t="shared" si="37"/>
        <v>161480</v>
      </c>
      <c r="X64" s="20">
        <f t="shared" si="37"/>
        <v>9202.6</v>
      </c>
      <c r="Y64" s="20" t="e">
        <f t="shared" si="4"/>
        <v>#REF!</v>
      </c>
      <c r="Z64" s="15" t="e">
        <f t="shared" si="5"/>
        <v>#REF!</v>
      </c>
      <c r="AA64" s="14"/>
    </row>
    <row r="65" spans="1:28" x14ac:dyDescent="0.2">
      <c r="B65" s="38"/>
      <c r="C65" s="39"/>
      <c r="D65" s="81"/>
      <c r="E65" s="81"/>
      <c r="F65" s="81"/>
      <c r="G65" s="81"/>
      <c r="H65" s="81"/>
      <c r="I65" s="113"/>
      <c r="J65" s="38"/>
      <c r="K65" s="56"/>
      <c r="L65" s="5"/>
      <c r="M65" s="56"/>
      <c r="N65" s="5"/>
      <c r="O65" s="56"/>
      <c r="P65" s="5"/>
      <c r="Q65" s="56"/>
      <c r="R65" s="5"/>
      <c r="S65" s="56"/>
      <c r="T65" s="5"/>
      <c r="U65" s="18">
        <f t="shared" si="15"/>
        <v>0</v>
      </c>
      <c r="V65" s="18">
        <f t="shared" si="16"/>
        <v>0</v>
      </c>
      <c r="W65" s="56"/>
      <c r="X65" s="5"/>
      <c r="Y65" s="18">
        <f t="shared" si="4"/>
        <v>0</v>
      </c>
      <c r="Z65" s="15"/>
      <c r="AA65" s="14"/>
    </row>
    <row r="66" spans="1:28" x14ac:dyDescent="0.2">
      <c r="B66" s="22" t="s">
        <v>94</v>
      </c>
      <c r="C66" s="22"/>
      <c r="D66" s="20"/>
      <c r="E66" s="18" t="e">
        <f>0.8*I66</f>
        <v>#REF!</v>
      </c>
      <c r="F66" s="18" t="e">
        <f>0.2*I66</f>
        <v>#REF!</v>
      </c>
      <c r="G66" s="18"/>
      <c r="H66" s="18"/>
      <c r="I66" s="15" t="e">
        <f>0.1*I64</f>
        <v>#REF!</v>
      </c>
      <c r="J66" s="38"/>
      <c r="K66" s="18">
        <f>'Synthese und T-U'!O107</f>
        <v>32332.3</v>
      </c>
      <c r="L66" s="59" t="e">
        <f>#REF!</f>
        <v>#REF!</v>
      </c>
      <c r="M66" s="56"/>
      <c r="N66" s="5"/>
      <c r="O66" s="56"/>
      <c r="P66" s="59">
        <f>'Synthese und T-U'!Q107+'Synthese und T-U'!Q117</f>
        <v>39800</v>
      </c>
      <c r="Q66" s="18" t="e">
        <f>#REF!+'Synthese und T-U'!Q118</f>
        <v>#REF!</v>
      </c>
      <c r="R66" s="5"/>
      <c r="S66" s="56"/>
      <c r="T66" s="5"/>
      <c r="U66" s="18">
        <f t="shared" si="15"/>
        <v>72132.3</v>
      </c>
      <c r="V66" s="18" t="e">
        <f t="shared" si="16"/>
        <v>#REF!</v>
      </c>
      <c r="W66" s="56"/>
      <c r="X66" s="5"/>
      <c r="Y66" s="18" t="e">
        <f t="shared" si="4"/>
        <v>#REF!</v>
      </c>
      <c r="Z66" s="15" t="e">
        <f t="shared" si="5"/>
        <v>#REF!</v>
      </c>
      <c r="AA66" s="14">
        <v>13</v>
      </c>
      <c r="AB66" s="185"/>
    </row>
    <row r="67" spans="1:28" x14ac:dyDescent="0.2">
      <c r="B67" s="38"/>
      <c r="C67" s="39"/>
      <c r="D67" s="39"/>
      <c r="E67" s="81"/>
      <c r="F67" s="81"/>
      <c r="G67" s="81"/>
      <c r="H67" s="81"/>
      <c r="I67" s="120"/>
      <c r="J67" s="38"/>
      <c r="K67" s="56"/>
      <c r="L67" s="5"/>
      <c r="M67" s="56"/>
      <c r="N67" s="5"/>
      <c r="O67" s="56"/>
      <c r="P67" s="5"/>
      <c r="Q67" s="56"/>
      <c r="R67" s="5"/>
      <c r="S67" s="56"/>
      <c r="T67" s="5"/>
      <c r="U67" s="56"/>
      <c r="V67" s="5"/>
      <c r="W67" s="56"/>
      <c r="X67" s="5"/>
      <c r="Y67" s="18">
        <f t="shared" si="4"/>
        <v>0</v>
      </c>
      <c r="Z67" s="15"/>
      <c r="AA67" s="14"/>
    </row>
    <row r="68" spans="1:28" ht="15" x14ac:dyDescent="0.25">
      <c r="B68" s="121" t="s">
        <v>71</v>
      </c>
      <c r="C68" s="23"/>
      <c r="D68" s="23"/>
      <c r="E68" s="15" t="e">
        <f t="shared" ref="E68:H68" si="38">E64+E66</f>
        <v>#REF!</v>
      </c>
      <c r="F68" s="15" t="e">
        <f t="shared" si="38"/>
        <v>#REF!</v>
      </c>
      <c r="G68" s="15">
        <f t="shared" si="38"/>
        <v>138600</v>
      </c>
      <c r="H68" s="15">
        <f t="shared" si="38"/>
        <v>40700</v>
      </c>
      <c r="I68" s="122" t="e">
        <f>I64+I66</f>
        <v>#REF!</v>
      </c>
      <c r="J68" s="145"/>
      <c r="K68" s="20" t="e">
        <f>K64+K66</f>
        <v>#REF!</v>
      </c>
      <c r="L68" s="20" t="e">
        <f t="shared" ref="L68:X68" si="39">L64+L66</f>
        <v>#REF!</v>
      </c>
      <c r="M68" s="20">
        <f t="shared" si="39"/>
        <v>19800</v>
      </c>
      <c r="N68" s="20">
        <f t="shared" si="39"/>
        <v>1966</v>
      </c>
      <c r="O68" s="20" t="e">
        <f>SUM(K68:N68)</f>
        <v>#REF!</v>
      </c>
      <c r="P68" s="20" t="e">
        <f t="shared" si="39"/>
        <v>#REF!</v>
      </c>
      <c r="Q68" s="20" t="e">
        <f t="shared" si="39"/>
        <v>#REF!</v>
      </c>
      <c r="R68" s="20">
        <f t="shared" si="39"/>
        <v>139700</v>
      </c>
      <c r="S68" s="20">
        <f t="shared" si="39"/>
        <v>7040</v>
      </c>
      <c r="T68" s="20" t="e">
        <f t="shared" si="39"/>
        <v>#REF!</v>
      </c>
      <c r="U68" s="20" t="e">
        <f t="shared" si="39"/>
        <v>#REF!</v>
      </c>
      <c r="V68" s="20" t="e">
        <f t="shared" si="39"/>
        <v>#REF!</v>
      </c>
      <c r="W68" s="20">
        <f t="shared" si="39"/>
        <v>161480</v>
      </c>
      <c r="X68" s="20">
        <f t="shared" si="39"/>
        <v>9202.6</v>
      </c>
      <c r="Y68" s="20" t="e">
        <f t="shared" si="4"/>
        <v>#REF!</v>
      </c>
      <c r="Z68" s="15" t="e">
        <f t="shared" si="5"/>
        <v>#REF!</v>
      </c>
      <c r="AA68" s="14"/>
      <c r="AB68" s="185"/>
    </row>
    <row r="69" spans="1:28" ht="15" x14ac:dyDescent="0.25">
      <c r="B69" s="115"/>
      <c r="C69" s="115"/>
      <c r="D69" s="115"/>
      <c r="E69" s="116"/>
      <c r="F69" s="116"/>
      <c r="G69" s="116"/>
      <c r="H69" s="116"/>
      <c r="I69" s="116"/>
      <c r="K69" s="56"/>
      <c r="L69" s="5"/>
      <c r="M69" s="56"/>
      <c r="N69" s="5"/>
      <c r="O69" s="56"/>
      <c r="P69" s="5"/>
      <c r="Q69" s="56"/>
      <c r="R69" s="5"/>
      <c r="S69" s="56"/>
      <c r="T69" s="5"/>
      <c r="U69" s="56"/>
      <c r="V69" s="5"/>
      <c r="W69" s="56"/>
      <c r="X69" s="5"/>
      <c r="Y69" s="18">
        <f t="shared" si="4"/>
        <v>0</v>
      </c>
    </row>
    <row r="70" spans="1:28" ht="15" x14ac:dyDescent="0.25">
      <c r="B70" s="121" t="s">
        <v>112</v>
      </c>
      <c r="C70" s="23"/>
      <c r="D70" s="23"/>
      <c r="E70" s="15"/>
      <c r="F70" s="15"/>
      <c r="G70" s="15"/>
      <c r="H70" s="15"/>
      <c r="I70" s="122">
        <v>1030475</v>
      </c>
      <c r="J70" s="116"/>
      <c r="K70" s="18"/>
      <c r="L70" s="59"/>
      <c r="M70" s="18"/>
      <c r="N70" s="59"/>
      <c r="O70" s="18"/>
      <c r="P70" s="59"/>
      <c r="Q70" s="18"/>
      <c r="R70" s="59"/>
      <c r="S70" s="18"/>
      <c r="T70" s="59"/>
      <c r="U70" s="18"/>
      <c r="V70" s="59"/>
      <c r="W70" s="18"/>
      <c r="X70" s="59"/>
      <c r="Y70" s="18">
        <f t="shared" si="4"/>
        <v>0</v>
      </c>
    </row>
    <row r="71" spans="1:28" ht="12.75" customHeight="1" x14ac:dyDescent="0.2">
      <c r="E71" s="5"/>
      <c r="F71" s="5"/>
      <c r="G71" s="5"/>
      <c r="H71" s="5"/>
      <c r="I71" s="5"/>
      <c r="J71" s="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8" hidden="1" x14ac:dyDescent="0.2">
      <c r="B72" s="14" t="s">
        <v>87</v>
      </c>
      <c r="C72" s="14"/>
      <c r="D72" s="14"/>
      <c r="E72" s="18" t="e">
        <f>100*E68/$I68</f>
        <v>#REF!</v>
      </c>
      <c r="F72" s="18" t="e">
        <f t="shared" ref="F72:H72" si="40">100*F68/$I68</f>
        <v>#REF!</v>
      </c>
      <c r="G72" s="18" t="e">
        <f t="shared" si="40"/>
        <v>#REF!</v>
      </c>
      <c r="H72" s="18" t="e">
        <f t="shared" si="40"/>
        <v>#REF!</v>
      </c>
      <c r="I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8" ht="12.75" customHeight="1" x14ac:dyDescent="0.2">
      <c r="B73" s="259" t="s">
        <v>121</v>
      </c>
      <c r="C73" s="259"/>
      <c r="D73" s="259"/>
      <c r="E73" s="259"/>
      <c r="F73" s="259"/>
      <c r="G73" s="259"/>
      <c r="H73" s="259"/>
      <c r="I73" s="25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8" x14ac:dyDescent="0.2">
      <c r="B74" s="251" t="s">
        <v>122</v>
      </c>
      <c r="C74" s="251"/>
      <c r="D74" s="251"/>
      <c r="E74" s="251"/>
      <c r="F74" s="251"/>
      <c r="G74" s="251"/>
      <c r="H74" s="251"/>
      <c r="I74" s="25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8" x14ac:dyDescent="0.2">
      <c r="B75" s="6"/>
      <c r="C75" s="6"/>
      <c r="D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8" x14ac:dyDescent="0.2">
      <c r="A76" s="22" t="s">
        <v>129</v>
      </c>
      <c r="B76" s="164" t="s">
        <v>128</v>
      </c>
      <c r="C76" s="165"/>
      <c r="D76" s="165"/>
      <c r="E76" s="142"/>
      <c r="F76" s="142"/>
      <c r="G76" s="142"/>
      <c r="H76" s="142"/>
      <c r="I76" s="20">
        <v>150933</v>
      </c>
      <c r="K76" s="18"/>
      <c r="L76" s="18"/>
      <c r="M76" s="18"/>
      <c r="N76" s="18"/>
      <c r="O76" s="20" t="e">
        <f>'Synthese und T-U'!#REF!</f>
        <v>#REF!</v>
      </c>
      <c r="P76" s="20"/>
      <c r="Q76" s="20"/>
      <c r="R76" s="20"/>
      <c r="S76" s="20"/>
      <c r="T76" s="20" t="e">
        <f>'Synthese und T-U'!#REF!</f>
        <v>#REF!</v>
      </c>
      <c r="U76" s="20"/>
      <c r="V76" s="20"/>
      <c r="W76" s="20"/>
      <c r="X76" s="20"/>
      <c r="Y76" s="20" t="e">
        <f>O76+T76</f>
        <v>#REF!</v>
      </c>
      <c r="Z76" s="15" t="e">
        <f>Y76-I76</f>
        <v>#REF!</v>
      </c>
      <c r="AA76" s="14">
        <v>14</v>
      </c>
    </row>
    <row r="77" spans="1:28" x14ac:dyDescent="0.2">
      <c r="A77" s="22" t="s">
        <v>131</v>
      </c>
      <c r="B77" s="164" t="s">
        <v>130</v>
      </c>
      <c r="C77" s="166"/>
      <c r="D77" s="166"/>
      <c r="E77" s="146"/>
      <c r="F77" s="146"/>
      <c r="G77" s="146"/>
      <c r="H77" s="146"/>
      <c r="I77" s="20">
        <v>69900</v>
      </c>
      <c r="K77" s="18"/>
      <c r="L77" s="18"/>
      <c r="M77" s="18"/>
      <c r="N77" s="18"/>
      <c r="O77" s="20" t="e">
        <f>'Synthese und T-U'!#REF!</f>
        <v>#REF!</v>
      </c>
      <c r="P77" s="20"/>
      <c r="Q77" s="20"/>
      <c r="R77" s="20"/>
      <c r="S77" s="20"/>
      <c r="T77" s="20" t="e">
        <f>'Synthese und T-U'!#REF!</f>
        <v>#REF!</v>
      </c>
      <c r="U77" s="20"/>
      <c r="V77" s="20"/>
      <c r="W77" s="20"/>
      <c r="X77" s="20"/>
      <c r="Y77" s="20" t="e">
        <f>O77+T77</f>
        <v>#REF!</v>
      </c>
      <c r="Z77" s="15" t="e">
        <f>Y77-I77</f>
        <v>#REF!</v>
      </c>
      <c r="AA77" s="14">
        <v>15</v>
      </c>
    </row>
    <row r="79" spans="1:28" x14ac:dyDescent="0.2">
      <c r="B79" s="22" t="s">
        <v>143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5" t="e">
        <f>O68+O76+O77</f>
        <v>#REF!</v>
      </c>
      <c r="P79" s="141"/>
      <c r="Q79" s="22" t="s">
        <v>142</v>
      </c>
      <c r="R79" s="20">
        <v>647320.5</v>
      </c>
    </row>
  </sheetData>
  <mergeCells count="9">
    <mergeCell ref="H3:J3"/>
    <mergeCell ref="B73:I73"/>
    <mergeCell ref="B74:I74"/>
    <mergeCell ref="C4:J4"/>
    <mergeCell ref="K6:O6"/>
    <mergeCell ref="P6:T6"/>
    <mergeCell ref="U6:Y6"/>
    <mergeCell ref="K4:Y4"/>
    <mergeCell ref="E6:J6"/>
  </mergeCells>
  <pageMargins left="0.70866141732283472" right="0.70866141732283472" top="0.78740157480314965" bottom="0.78740157480314965" header="0.31496062992125984" footer="0.31496062992125984"/>
  <pageSetup paperSize="8" scale="62" orientation="landscape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tabSelected="1" zoomScale="84" zoomScaleNormal="84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M118" sqref="A1:M118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7.5703125" customWidth="1"/>
    <col min="6" max="6" width="7.28515625" customWidth="1"/>
    <col min="7" max="7" width="8.7109375" customWidth="1"/>
    <col min="8" max="8" width="9.140625" customWidth="1"/>
    <col min="9" max="9" width="6.8554687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144</v>
      </c>
      <c r="N2" s="271" t="s">
        <v>194</v>
      </c>
      <c r="O2" s="272"/>
      <c r="P2" s="272"/>
      <c r="Q2" s="272"/>
      <c r="R2" s="272"/>
      <c r="S2" s="272"/>
      <c r="T2" s="273"/>
    </row>
    <row r="3" spans="1:20" ht="15.75" x14ac:dyDescent="0.25">
      <c r="B3" s="1" t="s">
        <v>145</v>
      </c>
    </row>
    <row r="4" spans="1:20" ht="15.75" x14ac:dyDescent="0.25">
      <c r="B4" s="1"/>
      <c r="E4" s="261" t="s">
        <v>193</v>
      </c>
      <c r="F4" s="262"/>
      <c r="G4" s="262"/>
      <c r="H4" s="262"/>
      <c r="I4" s="262"/>
      <c r="J4" s="262"/>
      <c r="K4" s="262"/>
      <c r="L4" s="262"/>
      <c r="M4" s="263"/>
      <c r="N4" s="261" t="s">
        <v>117</v>
      </c>
      <c r="O4" s="262"/>
      <c r="P4" s="262"/>
      <c r="Q4" s="262"/>
      <c r="R4" s="262"/>
      <c r="S4" s="262"/>
      <c r="T4" s="263"/>
    </row>
    <row r="5" spans="1:20" x14ac:dyDescent="0.2">
      <c r="H5" s="235"/>
    </row>
    <row r="6" spans="1:20" x14ac:dyDescent="0.2">
      <c r="A6" s="127" t="s">
        <v>118</v>
      </c>
      <c r="B6" s="34" t="s">
        <v>2</v>
      </c>
      <c r="C6" s="34" t="s">
        <v>3</v>
      </c>
      <c r="D6" s="22" t="s">
        <v>4</v>
      </c>
      <c r="E6" s="263" t="s">
        <v>9</v>
      </c>
      <c r="F6" s="253"/>
      <c r="G6" s="57" t="s">
        <v>5</v>
      </c>
      <c r="H6" s="32" t="s">
        <v>6</v>
      </c>
      <c r="I6" s="58" t="s">
        <v>7</v>
      </c>
      <c r="J6" s="33" t="s">
        <v>8</v>
      </c>
      <c r="K6" s="64" t="s">
        <v>58</v>
      </c>
      <c r="L6" s="22" t="s">
        <v>173</v>
      </c>
      <c r="M6" s="13" t="s">
        <v>172</v>
      </c>
      <c r="N6" s="264" t="s">
        <v>126</v>
      </c>
      <c r="O6" s="264"/>
      <c r="P6" s="265" t="s">
        <v>123</v>
      </c>
      <c r="Q6" s="265"/>
      <c r="R6" s="264" t="s">
        <v>58</v>
      </c>
      <c r="S6" s="264"/>
      <c r="T6" s="14" t="s">
        <v>127</v>
      </c>
    </row>
    <row r="7" spans="1:20" ht="12.75" customHeight="1" x14ac:dyDescent="0.2">
      <c r="A7" s="131"/>
      <c r="B7" s="35"/>
      <c r="C7" s="36"/>
      <c r="D7" s="37"/>
      <c r="E7" s="49" t="s">
        <v>5</v>
      </c>
      <c r="F7" s="32" t="s">
        <v>6</v>
      </c>
      <c r="G7" s="29"/>
      <c r="H7" s="60"/>
      <c r="I7" s="30"/>
      <c r="J7" s="61"/>
      <c r="K7" s="8"/>
      <c r="L7" s="65"/>
      <c r="M7" s="224" t="s">
        <v>95</v>
      </c>
      <c r="N7" s="139" t="s">
        <v>124</v>
      </c>
      <c r="O7" s="167" t="s">
        <v>125</v>
      </c>
      <c r="P7" s="86" t="s">
        <v>124</v>
      </c>
      <c r="Q7" s="168" t="s">
        <v>125</v>
      </c>
      <c r="R7" s="86" t="s">
        <v>124</v>
      </c>
      <c r="S7" s="138" t="s">
        <v>125</v>
      </c>
      <c r="T7" s="175" t="s">
        <v>132</v>
      </c>
    </row>
    <row r="8" spans="1:20" ht="15" x14ac:dyDescent="0.25">
      <c r="A8" s="127">
        <v>1</v>
      </c>
      <c r="B8" s="267" t="s">
        <v>146</v>
      </c>
      <c r="C8" s="267"/>
      <c r="D8" s="267"/>
      <c r="E8" s="70"/>
      <c r="F8" s="71"/>
      <c r="G8" s="225">
        <f>SUM(G9:G14)</f>
        <v>370</v>
      </c>
      <c r="H8" s="112">
        <f t="shared" ref="H8:J8" si="0">SUM(H9:H14)</f>
        <v>50</v>
      </c>
      <c r="I8" s="112">
        <f t="shared" si="0"/>
        <v>0</v>
      </c>
      <c r="J8" s="112">
        <f t="shared" si="0"/>
        <v>0</v>
      </c>
      <c r="K8" s="52">
        <f>SUM(E8:J8)</f>
        <v>420</v>
      </c>
      <c r="L8" s="65"/>
      <c r="M8" s="65" t="s">
        <v>52</v>
      </c>
      <c r="N8" s="147">
        <v>0</v>
      </c>
      <c r="O8" s="148"/>
      <c r="P8" s="172">
        <v>385</v>
      </c>
      <c r="Q8" s="171">
        <f>P8*80</f>
        <v>30800</v>
      </c>
      <c r="R8" s="171">
        <f>N8+P8</f>
        <v>385</v>
      </c>
      <c r="S8" s="171">
        <f>O8+Q8</f>
        <v>30800</v>
      </c>
      <c r="T8" s="151"/>
    </row>
    <row r="9" spans="1:20" x14ac:dyDescent="0.2">
      <c r="A9" s="131"/>
      <c r="B9" s="42" t="s">
        <v>10</v>
      </c>
      <c r="C9" s="39"/>
      <c r="D9" s="40" t="s">
        <v>11</v>
      </c>
      <c r="E9" s="78"/>
      <c r="F9" s="79"/>
      <c r="G9" s="26">
        <v>120</v>
      </c>
      <c r="H9" s="54">
        <v>50</v>
      </c>
      <c r="I9" s="28"/>
      <c r="J9" s="62"/>
      <c r="K9" s="5"/>
      <c r="L9" s="65" t="s">
        <v>162</v>
      </c>
      <c r="M9" s="65"/>
      <c r="N9" s="38"/>
      <c r="O9" s="65"/>
      <c r="P9" s="39"/>
      <c r="Q9" s="65"/>
      <c r="R9" s="39"/>
      <c r="S9" s="65"/>
      <c r="T9" s="65"/>
    </row>
    <row r="10" spans="1:20" x14ac:dyDescent="0.2">
      <c r="A10" s="131"/>
      <c r="B10" s="42" t="s">
        <v>12</v>
      </c>
      <c r="C10" s="39"/>
      <c r="D10" s="40" t="s">
        <v>13</v>
      </c>
      <c r="E10" s="78"/>
      <c r="F10" s="79"/>
      <c r="G10" s="26">
        <v>10</v>
      </c>
      <c r="H10" s="79"/>
      <c r="I10" s="78"/>
      <c r="J10" s="79"/>
      <c r="K10" s="5"/>
      <c r="L10" s="65"/>
      <c r="M10" s="65"/>
      <c r="N10" s="157"/>
      <c r="O10" s="118"/>
      <c r="P10" s="158"/>
      <c r="Q10" s="118"/>
      <c r="R10" s="118"/>
      <c r="S10" s="118"/>
      <c r="T10" s="118"/>
    </row>
    <row r="11" spans="1:20" x14ac:dyDescent="0.2">
      <c r="A11" s="131"/>
      <c r="B11" s="42" t="s">
        <v>14</v>
      </c>
      <c r="C11" s="39"/>
      <c r="D11" s="40" t="s">
        <v>15</v>
      </c>
      <c r="E11" s="78"/>
      <c r="F11" s="79"/>
      <c r="G11" s="26">
        <v>80</v>
      </c>
      <c r="H11" s="79"/>
      <c r="I11" s="78"/>
      <c r="J11" s="79"/>
      <c r="K11" s="5"/>
      <c r="L11" s="65"/>
      <c r="M11" s="38"/>
      <c r="N11" s="144"/>
      <c r="O11" s="39"/>
      <c r="P11" s="144"/>
      <c r="Q11" s="39"/>
      <c r="R11" s="144"/>
      <c r="S11" s="39"/>
      <c r="T11" s="144"/>
    </row>
    <row r="12" spans="1:20" x14ac:dyDescent="0.2">
      <c r="A12" s="131"/>
      <c r="B12" s="42" t="s">
        <v>16</v>
      </c>
      <c r="C12" s="39"/>
      <c r="D12" s="40" t="s">
        <v>17</v>
      </c>
      <c r="E12" s="78"/>
      <c r="F12" s="79"/>
      <c r="G12" s="26">
        <v>60</v>
      </c>
      <c r="H12" s="79"/>
      <c r="I12" s="78"/>
      <c r="J12" s="79"/>
      <c r="K12" s="5"/>
      <c r="L12" s="65"/>
      <c r="M12" s="38"/>
      <c r="N12" s="65"/>
      <c r="O12" s="39"/>
      <c r="P12" s="65"/>
      <c r="Q12" s="39"/>
      <c r="R12" s="65"/>
      <c r="S12" s="39"/>
      <c r="T12" s="65"/>
    </row>
    <row r="13" spans="1:20" x14ac:dyDescent="0.2">
      <c r="A13" s="131"/>
      <c r="B13" s="42" t="s">
        <v>18</v>
      </c>
      <c r="C13" s="39"/>
      <c r="D13" s="40" t="s">
        <v>19</v>
      </c>
      <c r="E13" s="78"/>
      <c r="F13" s="79"/>
      <c r="G13" s="26">
        <v>40</v>
      </c>
      <c r="H13" s="79"/>
      <c r="I13" s="78"/>
      <c r="J13" s="79"/>
      <c r="K13" s="5"/>
      <c r="L13" s="65"/>
      <c r="M13" s="38"/>
      <c r="N13" s="65"/>
      <c r="O13" s="39"/>
      <c r="P13" s="65"/>
      <c r="Q13" s="39"/>
      <c r="R13" s="65"/>
      <c r="S13" s="39"/>
      <c r="T13" s="65"/>
    </row>
    <row r="14" spans="1:20" x14ac:dyDescent="0.2">
      <c r="A14" s="131"/>
      <c r="B14" s="38"/>
      <c r="C14" s="39"/>
      <c r="D14" s="40" t="s">
        <v>106</v>
      </c>
      <c r="E14" s="78"/>
      <c r="F14" s="79"/>
      <c r="G14" s="26">
        <v>60</v>
      </c>
      <c r="H14" s="79"/>
      <c r="I14" s="28"/>
      <c r="J14" s="62"/>
      <c r="K14" s="5"/>
      <c r="L14" s="65"/>
      <c r="M14" s="38"/>
      <c r="N14" s="65"/>
      <c r="O14" s="39"/>
      <c r="P14" s="65"/>
      <c r="Q14" s="39"/>
      <c r="R14" s="65"/>
      <c r="S14" s="39"/>
      <c r="T14" s="65"/>
    </row>
    <row r="15" spans="1:20" ht="15" x14ac:dyDescent="0.25">
      <c r="A15" s="131"/>
      <c r="B15" s="268" t="s">
        <v>147</v>
      </c>
      <c r="C15" s="269"/>
      <c r="D15" s="270"/>
      <c r="E15" s="78"/>
      <c r="F15" s="79"/>
      <c r="G15" s="26"/>
      <c r="H15" s="54"/>
      <c r="I15" s="28"/>
      <c r="J15" s="62"/>
      <c r="K15" s="5"/>
      <c r="L15" s="65"/>
      <c r="M15" s="38"/>
      <c r="N15" s="65"/>
      <c r="O15" s="39"/>
      <c r="P15" s="65"/>
      <c r="Q15" s="39"/>
      <c r="R15" s="65"/>
      <c r="S15" s="39"/>
      <c r="T15" s="65"/>
    </row>
    <row r="16" spans="1:20" x14ac:dyDescent="0.2">
      <c r="A16" s="127">
        <v>2.1</v>
      </c>
      <c r="B16" s="13"/>
      <c r="C16" s="260" t="s">
        <v>32</v>
      </c>
      <c r="D16" s="260"/>
      <c r="E16" s="70"/>
      <c r="F16" s="71"/>
      <c r="G16" s="226">
        <f>SUM(G17:G34)</f>
        <v>400</v>
      </c>
      <c r="H16" s="32">
        <f>SUM(H17:H34)</f>
        <v>380</v>
      </c>
      <c r="I16" s="58">
        <f>SUM(I18:I34)</f>
        <v>0</v>
      </c>
      <c r="J16" s="33">
        <f>SUM(J18:J34)</f>
        <v>20</v>
      </c>
      <c r="K16" s="52">
        <f>SUM(E16:J16)</f>
        <v>800</v>
      </c>
      <c r="L16" s="65"/>
      <c r="M16" s="38" t="s">
        <v>52</v>
      </c>
      <c r="N16" s="148">
        <v>0</v>
      </c>
      <c r="O16" s="149"/>
      <c r="P16" s="148">
        <v>302</v>
      </c>
      <c r="Q16" s="172">
        <f>P16*80</f>
        <v>24160</v>
      </c>
      <c r="R16" s="149">
        <f>N16+P16</f>
        <v>302</v>
      </c>
      <c r="S16" s="171">
        <f>O16+Q16</f>
        <v>24160</v>
      </c>
      <c r="T16" s="148"/>
    </row>
    <row r="17" spans="1:20" x14ac:dyDescent="0.2">
      <c r="A17" s="131"/>
      <c r="B17" s="92"/>
      <c r="C17" s="93"/>
      <c r="D17" s="107" t="s">
        <v>96</v>
      </c>
      <c r="E17" s="74"/>
      <c r="F17" s="75"/>
      <c r="G17" s="26"/>
      <c r="H17" s="54"/>
      <c r="I17" s="94"/>
      <c r="J17" s="95"/>
      <c r="K17" s="96"/>
      <c r="L17" s="65"/>
      <c r="M17" s="233"/>
      <c r="N17" s="65"/>
      <c r="O17" s="39"/>
      <c r="P17" s="151"/>
      <c r="Q17" s="39"/>
      <c r="R17" s="65"/>
      <c r="S17" s="81"/>
      <c r="T17" s="65"/>
    </row>
    <row r="18" spans="1:20" x14ac:dyDescent="0.2">
      <c r="A18" s="131"/>
      <c r="B18" s="38"/>
      <c r="C18" s="43">
        <v>10.1</v>
      </c>
      <c r="D18" s="40" t="s">
        <v>149</v>
      </c>
      <c r="E18" s="78"/>
      <c r="F18" s="79"/>
      <c r="G18" s="26">
        <v>0</v>
      </c>
      <c r="H18" s="54">
        <v>0</v>
      </c>
      <c r="I18" s="78"/>
      <c r="J18" s="79"/>
      <c r="K18" s="5"/>
      <c r="L18" s="65" t="s">
        <v>158</v>
      </c>
      <c r="M18" s="38"/>
      <c r="N18" s="65"/>
      <c r="O18" s="39"/>
      <c r="P18" s="65"/>
      <c r="Q18" s="39"/>
      <c r="R18" s="65"/>
      <c r="S18" s="81"/>
      <c r="T18" s="65"/>
    </row>
    <row r="19" spans="1:20" x14ac:dyDescent="0.2">
      <c r="A19" s="131"/>
      <c r="B19" s="38"/>
      <c r="C19" s="43">
        <v>10.199999999999999</v>
      </c>
      <c r="D19" s="40" t="s">
        <v>150</v>
      </c>
      <c r="E19" s="78"/>
      <c r="F19" s="79"/>
      <c r="G19" s="26">
        <v>0</v>
      </c>
      <c r="H19" s="54">
        <v>0</v>
      </c>
      <c r="I19" s="78"/>
      <c r="J19" s="79"/>
      <c r="K19" s="5"/>
      <c r="L19" s="65" t="s">
        <v>159</v>
      </c>
      <c r="M19" s="38"/>
      <c r="N19" s="65"/>
      <c r="O19" s="39"/>
      <c r="P19" s="65"/>
      <c r="Q19" s="39"/>
      <c r="R19" s="65"/>
      <c r="S19" s="81"/>
      <c r="T19" s="65"/>
    </row>
    <row r="20" spans="1:20" x14ac:dyDescent="0.2">
      <c r="A20" s="131"/>
      <c r="B20" s="38"/>
      <c r="C20" s="43">
        <v>10.3</v>
      </c>
      <c r="D20" s="40" t="s">
        <v>21</v>
      </c>
      <c r="E20" s="78"/>
      <c r="F20" s="79"/>
      <c r="G20" s="26">
        <v>120</v>
      </c>
      <c r="H20" s="54">
        <v>80</v>
      </c>
      <c r="I20" s="78"/>
      <c r="J20" s="62">
        <v>20</v>
      </c>
      <c r="K20" s="5"/>
      <c r="L20" s="65"/>
      <c r="M20" s="38" t="s">
        <v>92</v>
      </c>
      <c r="N20" s="65"/>
      <c r="O20" s="39"/>
      <c r="P20" s="65"/>
      <c r="Q20" s="39"/>
      <c r="R20" s="65"/>
      <c r="S20" s="81"/>
      <c r="T20" s="65"/>
    </row>
    <row r="21" spans="1:20" x14ac:dyDescent="0.2">
      <c r="A21" s="131"/>
      <c r="B21" s="38"/>
      <c r="C21" s="43">
        <v>10.4</v>
      </c>
      <c r="D21" s="40" t="s">
        <v>22</v>
      </c>
      <c r="E21" s="78"/>
      <c r="F21" s="79"/>
      <c r="G21" s="26">
        <v>0</v>
      </c>
      <c r="H21" s="54">
        <v>0</v>
      </c>
      <c r="I21" s="78"/>
      <c r="J21" s="79"/>
      <c r="K21" s="5"/>
      <c r="L21" s="65" t="s">
        <v>204</v>
      </c>
      <c r="M21" s="38" t="s">
        <v>51</v>
      </c>
      <c r="N21" s="65"/>
      <c r="O21" s="39"/>
      <c r="P21" s="65"/>
      <c r="Q21" s="39"/>
      <c r="R21" s="65"/>
      <c r="S21" s="81"/>
      <c r="T21" s="65"/>
    </row>
    <row r="22" spans="1:20" x14ac:dyDescent="0.2">
      <c r="A22" s="131"/>
      <c r="B22" s="38"/>
      <c r="C22" s="43">
        <v>10.5</v>
      </c>
      <c r="D22" s="40" t="s">
        <v>23</v>
      </c>
      <c r="E22" s="78"/>
      <c r="F22" s="79"/>
      <c r="G22" s="26">
        <v>80</v>
      </c>
      <c r="H22" s="54">
        <v>30</v>
      </c>
      <c r="I22" s="78"/>
      <c r="J22" s="79"/>
      <c r="K22" s="5"/>
      <c r="L22" s="232"/>
      <c r="M22" s="38" t="s">
        <v>97</v>
      </c>
      <c r="N22" s="65"/>
      <c r="O22" s="39"/>
      <c r="P22" s="65"/>
      <c r="Q22" s="39"/>
      <c r="R22" s="65"/>
      <c r="S22" s="81"/>
      <c r="T22" s="65"/>
    </row>
    <row r="23" spans="1:20" x14ac:dyDescent="0.2">
      <c r="A23" s="131"/>
      <c r="B23" s="38"/>
      <c r="C23" s="43">
        <v>10.6</v>
      </c>
      <c r="D23" s="40" t="s">
        <v>24</v>
      </c>
      <c r="E23" s="78"/>
      <c r="F23" s="79"/>
      <c r="G23" s="26"/>
      <c r="H23" s="54">
        <v>120</v>
      </c>
      <c r="I23" s="78"/>
      <c r="J23" s="79"/>
      <c r="K23" s="5"/>
      <c r="L23" s="65"/>
      <c r="M23" s="38" t="s">
        <v>51</v>
      </c>
      <c r="N23" s="65"/>
      <c r="O23" s="39"/>
      <c r="P23" s="65"/>
      <c r="Q23" s="39"/>
      <c r="R23" s="65"/>
      <c r="S23" s="81"/>
      <c r="T23" s="65"/>
    </row>
    <row r="24" spans="1:20" x14ac:dyDescent="0.2">
      <c r="A24" s="131"/>
      <c r="B24" s="38"/>
      <c r="C24" s="43">
        <v>10.7</v>
      </c>
      <c r="D24" s="40" t="s">
        <v>25</v>
      </c>
      <c r="E24" s="78"/>
      <c r="F24" s="79"/>
      <c r="G24" s="79"/>
      <c r="H24" s="79"/>
      <c r="I24" s="78"/>
      <c r="J24" s="79"/>
      <c r="K24" s="5"/>
      <c r="L24" s="65"/>
      <c r="M24" s="38" t="s">
        <v>52</v>
      </c>
      <c r="N24" s="65"/>
      <c r="O24" s="39"/>
      <c r="P24" s="65"/>
      <c r="Q24" s="39"/>
      <c r="R24" s="65"/>
      <c r="S24" s="81"/>
      <c r="T24" s="65"/>
    </row>
    <row r="25" spans="1:20" x14ac:dyDescent="0.2">
      <c r="A25" s="131"/>
      <c r="B25" s="38"/>
      <c r="C25" s="43"/>
      <c r="D25" s="40" t="s">
        <v>151</v>
      </c>
      <c r="E25" s="78"/>
      <c r="F25" s="79"/>
      <c r="G25" s="227">
        <v>0</v>
      </c>
      <c r="H25" s="54">
        <v>0</v>
      </c>
      <c r="I25" s="78"/>
      <c r="J25" s="79"/>
      <c r="K25" s="5"/>
      <c r="L25" s="65" t="s">
        <v>159</v>
      </c>
      <c r="M25" s="38"/>
      <c r="N25" s="65"/>
      <c r="O25" s="39"/>
      <c r="P25" s="65"/>
      <c r="Q25" s="39"/>
      <c r="R25" s="65"/>
      <c r="S25" s="81"/>
      <c r="T25" s="65"/>
    </row>
    <row r="26" spans="1:20" x14ac:dyDescent="0.2">
      <c r="A26" s="131"/>
      <c r="B26" s="38"/>
      <c r="C26" s="43"/>
      <c r="D26" s="40" t="s">
        <v>152</v>
      </c>
      <c r="E26" s="78"/>
      <c r="F26" s="79"/>
      <c r="G26" s="26"/>
      <c r="H26" s="78"/>
      <c r="I26" s="78"/>
      <c r="J26" s="79"/>
      <c r="K26" s="5"/>
      <c r="L26" s="65" t="s">
        <v>160</v>
      </c>
      <c r="M26" s="38"/>
      <c r="N26" s="65"/>
      <c r="O26" s="39"/>
      <c r="P26" s="65"/>
      <c r="Q26" s="39"/>
      <c r="R26" s="65"/>
      <c r="S26" s="81"/>
      <c r="T26" s="65"/>
    </row>
    <row r="27" spans="1:20" x14ac:dyDescent="0.2">
      <c r="A27" s="131"/>
      <c r="B27" s="38"/>
      <c r="C27" s="43"/>
      <c r="D27" s="40" t="s">
        <v>153</v>
      </c>
      <c r="E27" s="78"/>
      <c r="F27" s="79"/>
      <c r="G27" s="26">
        <v>0</v>
      </c>
      <c r="H27" s="54">
        <v>0</v>
      </c>
      <c r="I27" s="78"/>
      <c r="J27" s="79"/>
      <c r="K27" s="5"/>
      <c r="L27" s="65" t="s">
        <v>209</v>
      </c>
      <c r="M27" s="38"/>
      <c r="N27" s="65"/>
      <c r="O27" s="39"/>
      <c r="P27" s="65"/>
      <c r="Q27" s="39"/>
      <c r="R27" s="65"/>
      <c r="S27" s="81"/>
      <c r="T27" s="65"/>
    </row>
    <row r="28" spans="1:20" x14ac:dyDescent="0.2">
      <c r="A28" s="131"/>
      <c r="B28" s="38"/>
      <c r="C28" s="43"/>
      <c r="D28" s="40" t="s">
        <v>154</v>
      </c>
      <c r="E28" s="78"/>
      <c r="F28" s="79"/>
      <c r="G28" s="26">
        <v>0</v>
      </c>
      <c r="H28" s="54">
        <v>0</v>
      </c>
      <c r="I28" s="78"/>
      <c r="J28" s="79"/>
      <c r="K28" s="5"/>
      <c r="L28" s="65" t="s">
        <v>161</v>
      </c>
      <c r="M28" s="38"/>
      <c r="N28" s="65"/>
      <c r="O28" s="39"/>
      <c r="P28" s="65"/>
      <c r="Q28" s="39"/>
      <c r="R28" s="65"/>
      <c r="S28" s="81"/>
      <c r="T28" s="65"/>
    </row>
    <row r="29" spans="1:20" x14ac:dyDescent="0.2">
      <c r="A29" s="131"/>
      <c r="B29" s="38"/>
      <c r="C29" s="43"/>
      <c r="D29" s="40" t="s">
        <v>155</v>
      </c>
      <c r="E29" s="78"/>
      <c r="F29" s="79"/>
      <c r="G29" s="26">
        <v>40</v>
      </c>
      <c r="H29" s="78"/>
      <c r="I29" s="78"/>
      <c r="J29" s="79"/>
      <c r="K29" s="5"/>
      <c r="L29" s="65" t="s">
        <v>206</v>
      </c>
      <c r="M29" s="236" t="s">
        <v>207</v>
      </c>
      <c r="N29" s="65"/>
      <c r="O29" s="39"/>
      <c r="P29" s="65"/>
      <c r="Q29" s="39"/>
      <c r="R29" s="65"/>
      <c r="S29" s="81"/>
      <c r="T29" s="65"/>
    </row>
    <row r="30" spans="1:20" x14ac:dyDescent="0.2">
      <c r="A30" s="131"/>
      <c r="B30" s="38"/>
      <c r="C30" s="43"/>
      <c r="D30" s="40" t="s">
        <v>156</v>
      </c>
      <c r="E30" s="78"/>
      <c r="F30" s="79"/>
      <c r="G30" s="79"/>
      <c r="H30" s="54">
        <v>100</v>
      </c>
      <c r="I30" s="78"/>
      <c r="J30" s="79"/>
      <c r="K30" s="5"/>
      <c r="L30" s="65"/>
      <c r="M30" s="38" t="s">
        <v>6</v>
      </c>
      <c r="N30" s="65"/>
      <c r="O30" s="39"/>
      <c r="P30" s="65"/>
      <c r="Q30" s="39"/>
      <c r="R30" s="65"/>
      <c r="S30" s="81"/>
      <c r="T30" s="65"/>
    </row>
    <row r="31" spans="1:20" x14ac:dyDescent="0.2">
      <c r="A31" s="131"/>
      <c r="B31" s="38"/>
      <c r="C31" s="43"/>
      <c r="D31" s="40" t="s">
        <v>157</v>
      </c>
      <c r="E31" s="78"/>
      <c r="F31" s="79"/>
      <c r="G31" s="26">
        <v>120</v>
      </c>
      <c r="H31" s="54">
        <v>50</v>
      </c>
      <c r="I31" s="78"/>
      <c r="J31" s="79"/>
      <c r="K31" s="5"/>
      <c r="L31" s="65" t="s">
        <v>163</v>
      </c>
      <c r="M31" s="38" t="s">
        <v>52</v>
      </c>
      <c r="N31" s="65"/>
      <c r="O31" s="39"/>
      <c r="P31" s="65"/>
      <c r="Q31" s="39"/>
      <c r="R31" s="65"/>
      <c r="S31" s="81"/>
      <c r="T31" s="65"/>
    </row>
    <row r="32" spans="1:20" x14ac:dyDescent="0.2">
      <c r="A32" s="131"/>
      <c r="B32" s="38"/>
      <c r="C32" s="43">
        <v>10.8</v>
      </c>
      <c r="D32" s="40" t="s">
        <v>26</v>
      </c>
      <c r="E32" s="78"/>
      <c r="F32" s="79"/>
      <c r="G32" s="26">
        <v>20</v>
      </c>
      <c r="H32" s="78"/>
      <c r="I32" s="78"/>
      <c r="J32" s="79"/>
      <c r="K32" s="5"/>
      <c r="L32" s="65"/>
      <c r="M32" s="38" t="s">
        <v>52</v>
      </c>
      <c r="N32" s="65"/>
      <c r="O32" s="39"/>
      <c r="P32" s="65"/>
      <c r="Q32" s="39"/>
      <c r="R32" s="65"/>
      <c r="S32" s="81"/>
      <c r="T32" s="65"/>
    </row>
    <row r="33" spans="1:20" x14ac:dyDescent="0.2">
      <c r="A33" s="131"/>
      <c r="B33" s="38"/>
      <c r="C33" s="43">
        <v>10.9</v>
      </c>
      <c r="D33" s="40" t="s">
        <v>27</v>
      </c>
      <c r="E33" s="78"/>
      <c r="F33" s="79"/>
      <c r="G33" s="26">
        <v>0</v>
      </c>
      <c r="H33" s="54">
        <v>0</v>
      </c>
      <c r="I33" s="78"/>
      <c r="J33" s="79"/>
      <c r="K33" s="5"/>
      <c r="L33" s="65" t="s">
        <v>191</v>
      </c>
      <c r="M33" s="38"/>
      <c r="N33" s="65"/>
      <c r="O33" s="39"/>
      <c r="P33" s="65"/>
      <c r="Q33" s="39"/>
      <c r="R33" s="65"/>
      <c r="S33" s="81"/>
      <c r="T33" s="65"/>
    </row>
    <row r="34" spans="1:20" x14ac:dyDescent="0.2">
      <c r="A34" s="131"/>
      <c r="B34" s="38"/>
      <c r="C34" s="43">
        <v>10.1</v>
      </c>
      <c r="D34" s="40" t="s">
        <v>192</v>
      </c>
      <c r="E34" s="78"/>
      <c r="F34" s="79"/>
      <c r="G34" s="26">
        <v>20</v>
      </c>
      <c r="H34" s="78"/>
      <c r="I34" s="78"/>
      <c r="J34" s="79"/>
      <c r="K34" s="5"/>
      <c r="L34" s="65" t="s">
        <v>205</v>
      </c>
      <c r="M34" s="236" t="s">
        <v>208</v>
      </c>
      <c r="N34" s="65"/>
      <c r="O34" s="39"/>
      <c r="P34" s="65"/>
      <c r="Q34" s="39"/>
      <c r="R34" s="65"/>
      <c r="S34" s="81"/>
      <c r="T34" s="65"/>
    </row>
    <row r="35" spans="1:20" x14ac:dyDescent="0.2">
      <c r="A35" s="127">
        <v>2.2000000000000002</v>
      </c>
      <c r="B35" s="14"/>
      <c r="C35" s="260" t="s">
        <v>33</v>
      </c>
      <c r="D35" s="260"/>
      <c r="E35" s="70"/>
      <c r="F35" s="71"/>
      <c r="G35" s="245">
        <f>SUM(G36:G43)</f>
        <v>260</v>
      </c>
      <c r="H35" s="32">
        <f t="shared" ref="H35:J35" si="1">SUM(H42:H43)</f>
        <v>0</v>
      </c>
      <c r="I35" s="58">
        <f t="shared" si="1"/>
        <v>0</v>
      </c>
      <c r="J35" s="33">
        <f t="shared" si="1"/>
        <v>0</v>
      </c>
      <c r="K35" s="52">
        <f>SUM(E35:J35)</f>
        <v>260</v>
      </c>
      <c r="L35" s="65"/>
      <c r="M35" s="237" t="s">
        <v>50</v>
      </c>
      <c r="N35" s="154">
        <v>0</v>
      </c>
      <c r="O35" s="148"/>
      <c r="P35" s="155">
        <v>60</v>
      </c>
      <c r="Q35" s="172">
        <f>P35*80</f>
        <v>4800</v>
      </c>
      <c r="R35" s="148">
        <f>N35+P35</f>
        <v>60</v>
      </c>
      <c r="S35" s="171">
        <f>O35+Q35</f>
        <v>4800</v>
      </c>
      <c r="T35" s="153"/>
    </row>
    <row r="36" spans="1:20" x14ac:dyDescent="0.2">
      <c r="A36" s="131"/>
      <c r="B36" s="38"/>
      <c r="C36" s="43">
        <v>11.1</v>
      </c>
      <c r="D36" s="40" t="s">
        <v>28</v>
      </c>
      <c r="E36" s="78"/>
      <c r="F36" s="79"/>
      <c r="G36" s="26">
        <v>60</v>
      </c>
      <c r="H36" s="79"/>
      <c r="I36" s="78"/>
      <c r="J36" s="79"/>
      <c r="K36" s="5"/>
      <c r="L36" s="65" t="s">
        <v>210</v>
      </c>
      <c r="M36" s="237" t="s">
        <v>171</v>
      </c>
      <c r="N36" s="150"/>
      <c r="O36" s="151"/>
      <c r="P36" s="152"/>
      <c r="Q36" s="228"/>
      <c r="R36" s="152"/>
      <c r="S36" s="229"/>
      <c r="T36" s="151"/>
    </row>
    <row r="37" spans="1:20" x14ac:dyDescent="0.2">
      <c r="A37" s="131"/>
      <c r="B37" s="38"/>
      <c r="C37" s="43">
        <v>11.2</v>
      </c>
      <c r="D37" s="40" t="s">
        <v>164</v>
      </c>
      <c r="E37" s="78"/>
      <c r="F37" s="79"/>
      <c r="G37" s="26">
        <v>0</v>
      </c>
      <c r="H37" s="79"/>
      <c r="I37" s="78"/>
      <c r="J37" s="79"/>
      <c r="K37" s="5"/>
      <c r="L37" s="65"/>
      <c r="M37" s="237" t="s">
        <v>171</v>
      </c>
      <c r="N37" s="150"/>
      <c r="O37" s="151"/>
      <c r="P37" s="152"/>
      <c r="Q37" s="228"/>
      <c r="R37" s="152"/>
      <c r="S37" s="229"/>
      <c r="T37" s="151"/>
    </row>
    <row r="38" spans="1:20" x14ac:dyDescent="0.2">
      <c r="A38" s="131"/>
      <c r="B38" s="38"/>
      <c r="C38" s="43">
        <v>11.3</v>
      </c>
      <c r="D38" s="40" t="s">
        <v>165</v>
      </c>
      <c r="E38" s="74"/>
      <c r="F38" s="75"/>
      <c r="G38" s="26">
        <v>0</v>
      </c>
      <c r="H38" s="75"/>
      <c r="I38" s="78"/>
      <c r="J38" s="79"/>
      <c r="K38" s="96"/>
      <c r="L38" s="65"/>
      <c r="M38" s="237" t="s">
        <v>171</v>
      </c>
      <c r="N38" s="150"/>
      <c r="O38" s="151"/>
      <c r="P38" s="152"/>
      <c r="Q38" s="228"/>
      <c r="R38" s="152"/>
      <c r="S38" s="229"/>
      <c r="T38" s="151"/>
    </row>
    <row r="39" spans="1:20" x14ac:dyDescent="0.2">
      <c r="A39" s="131"/>
      <c r="B39" s="38"/>
      <c r="C39" s="43">
        <v>11.4</v>
      </c>
      <c r="D39" s="40" t="s">
        <v>166</v>
      </c>
      <c r="E39" s="74"/>
      <c r="F39" s="75"/>
      <c r="G39" s="26">
        <v>200</v>
      </c>
      <c r="H39" s="75"/>
      <c r="I39" s="78"/>
      <c r="J39" s="79"/>
      <c r="K39" s="96"/>
      <c r="L39" s="239"/>
      <c r="M39" s="238" t="s">
        <v>5</v>
      </c>
      <c r="N39" s="150"/>
      <c r="O39" s="151"/>
      <c r="P39" s="152"/>
      <c r="Q39" s="228"/>
      <c r="R39" s="152"/>
      <c r="S39" s="229"/>
      <c r="T39" s="151"/>
    </row>
    <row r="40" spans="1:20" x14ac:dyDescent="0.2">
      <c r="A40" s="131"/>
      <c r="B40" s="38"/>
      <c r="C40" s="43">
        <v>11.5</v>
      </c>
      <c r="D40" s="40" t="s">
        <v>167</v>
      </c>
      <c r="E40" s="74"/>
      <c r="F40" s="75"/>
      <c r="G40" s="26">
        <v>0</v>
      </c>
      <c r="H40" s="75"/>
      <c r="I40" s="78"/>
      <c r="J40" s="79"/>
      <c r="K40" s="96"/>
      <c r="L40" s="65"/>
      <c r="M40" s="237" t="s">
        <v>171</v>
      </c>
      <c r="N40" s="150"/>
      <c r="O40" s="151"/>
      <c r="P40" s="152"/>
      <c r="Q40" s="228"/>
      <c r="R40" s="152"/>
      <c r="S40" s="229"/>
      <c r="T40" s="151"/>
    </row>
    <row r="41" spans="1:20" x14ac:dyDescent="0.2">
      <c r="A41" s="131"/>
      <c r="B41" s="38"/>
      <c r="C41" s="43">
        <v>11.6</v>
      </c>
      <c r="D41" s="40" t="s">
        <v>168</v>
      </c>
      <c r="E41" s="74"/>
      <c r="F41" s="75"/>
      <c r="G41" s="26">
        <v>0</v>
      </c>
      <c r="H41" s="75"/>
      <c r="I41" s="78"/>
      <c r="J41" s="79"/>
      <c r="K41" s="96"/>
      <c r="L41" s="65"/>
      <c r="M41" s="237" t="s">
        <v>171</v>
      </c>
      <c r="N41" s="150"/>
      <c r="O41" s="151"/>
      <c r="P41" s="152"/>
      <c r="Q41" s="228"/>
      <c r="R41" s="152"/>
      <c r="S41" s="229"/>
      <c r="T41" s="151"/>
    </row>
    <row r="42" spans="1:20" x14ac:dyDescent="0.2">
      <c r="A42" s="131"/>
      <c r="B42" s="38"/>
      <c r="C42" s="43">
        <v>11.7</v>
      </c>
      <c r="D42" s="40" t="s">
        <v>169</v>
      </c>
      <c r="E42" s="78"/>
      <c r="F42" s="79"/>
      <c r="G42" s="26">
        <v>0</v>
      </c>
      <c r="H42" s="79"/>
      <c r="I42" s="78"/>
      <c r="J42" s="79"/>
      <c r="K42" s="5"/>
      <c r="L42" s="65"/>
      <c r="M42" s="237" t="s">
        <v>171</v>
      </c>
      <c r="N42" s="38"/>
      <c r="O42" s="65"/>
      <c r="P42" s="39"/>
      <c r="Q42" s="65"/>
      <c r="R42" s="39"/>
      <c r="S42" s="65"/>
      <c r="T42" s="65"/>
    </row>
    <row r="43" spans="1:20" x14ac:dyDescent="0.2">
      <c r="A43" s="131"/>
      <c r="B43" s="38"/>
      <c r="C43" s="43">
        <v>11.8</v>
      </c>
      <c r="D43" s="40" t="s">
        <v>170</v>
      </c>
      <c r="E43" s="78"/>
      <c r="F43" s="79"/>
      <c r="G43" s="26">
        <v>0</v>
      </c>
      <c r="H43" s="79"/>
      <c r="I43" s="78"/>
      <c r="J43" s="79"/>
      <c r="K43" s="5"/>
      <c r="L43" s="65"/>
      <c r="M43" s="237" t="s">
        <v>171</v>
      </c>
      <c r="N43" s="38"/>
      <c r="O43" s="65"/>
      <c r="P43" s="39"/>
      <c r="Q43" s="65"/>
      <c r="R43" s="39"/>
      <c r="S43" s="65"/>
      <c r="T43" s="65"/>
    </row>
    <row r="44" spans="1:20" x14ac:dyDescent="0.2">
      <c r="A44" s="127">
        <v>2.2999999999999998</v>
      </c>
      <c r="B44" s="14"/>
      <c r="C44" s="260" t="s">
        <v>29</v>
      </c>
      <c r="D44" s="260"/>
      <c r="E44" s="70"/>
      <c r="F44" s="71"/>
      <c r="G44" s="49">
        <f>SUM(G45:G48)</f>
        <v>0</v>
      </c>
      <c r="H44" s="32">
        <f>SUM(H45:H48)</f>
        <v>650</v>
      </c>
      <c r="I44" s="58">
        <f>SUM(I46:I48)</f>
        <v>0</v>
      </c>
      <c r="J44" s="33">
        <f>SUM(J46:J48)</f>
        <v>0</v>
      </c>
      <c r="K44" s="64">
        <f>SUM(E44:J44)</f>
        <v>650</v>
      </c>
      <c r="L44" s="65"/>
      <c r="M44" s="65" t="s">
        <v>90</v>
      </c>
      <c r="N44" s="150"/>
      <c r="O44" s="151"/>
      <c r="P44" s="152"/>
      <c r="Q44" s="151"/>
      <c r="R44" s="152"/>
      <c r="S44" s="151"/>
      <c r="T44" s="151"/>
    </row>
    <row r="45" spans="1:20" x14ac:dyDescent="0.2">
      <c r="A45" s="131"/>
      <c r="B45" s="38"/>
      <c r="C45" s="93"/>
      <c r="D45" s="107" t="s">
        <v>96</v>
      </c>
      <c r="E45" s="74"/>
      <c r="F45" s="75"/>
      <c r="G45" s="76"/>
      <c r="H45" s="97">
        <v>200</v>
      </c>
      <c r="I45" s="94"/>
      <c r="J45" s="95"/>
      <c r="K45" s="73"/>
      <c r="L45" s="65" t="s">
        <v>211</v>
      </c>
      <c r="M45" s="237" t="s">
        <v>213</v>
      </c>
      <c r="N45" s="38"/>
      <c r="O45" s="65"/>
      <c r="P45" s="39"/>
      <c r="Q45" s="65"/>
      <c r="R45" s="39"/>
      <c r="S45" s="65"/>
      <c r="T45" s="65"/>
    </row>
    <row r="46" spans="1:20" x14ac:dyDescent="0.2">
      <c r="A46" s="131"/>
      <c r="B46" s="38"/>
      <c r="C46" s="43">
        <v>12.1</v>
      </c>
      <c r="D46" s="40" t="s">
        <v>29</v>
      </c>
      <c r="E46" s="76"/>
      <c r="F46" s="77"/>
      <c r="G46" s="76"/>
      <c r="H46" s="53">
        <v>250</v>
      </c>
      <c r="I46" s="27"/>
      <c r="J46" s="63"/>
      <c r="K46" s="4"/>
      <c r="L46" s="65"/>
      <c r="M46" s="238" t="s">
        <v>214</v>
      </c>
      <c r="N46" s="38"/>
      <c r="O46" s="65"/>
      <c r="P46" s="39"/>
      <c r="Q46" s="65"/>
      <c r="R46" s="39"/>
      <c r="S46" s="65"/>
      <c r="T46" s="65"/>
    </row>
    <row r="47" spans="1:20" x14ac:dyDescent="0.2">
      <c r="A47" s="131"/>
      <c r="B47" s="38"/>
      <c r="C47" s="43">
        <v>12.2</v>
      </c>
      <c r="D47" s="40" t="s">
        <v>30</v>
      </c>
      <c r="E47" s="76"/>
      <c r="F47" s="77"/>
      <c r="G47" s="76"/>
      <c r="H47" s="53">
        <v>200</v>
      </c>
      <c r="I47" s="27"/>
      <c r="J47" s="63"/>
      <c r="K47" s="4"/>
      <c r="L47" s="65"/>
      <c r="M47" s="65"/>
      <c r="N47" s="38"/>
      <c r="O47" s="65"/>
      <c r="P47" s="39"/>
      <c r="Q47" s="65"/>
      <c r="R47" s="39"/>
      <c r="S47" s="65"/>
      <c r="T47" s="65"/>
    </row>
    <row r="48" spans="1:20" x14ac:dyDescent="0.2">
      <c r="A48" s="131"/>
      <c r="B48" s="38"/>
      <c r="C48" s="43">
        <v>12.3</v>
      </c>
      <c r="D48" s="40" t="s">
        <v>31</v>
      </c>
      <c r="E48" s="76"/>
      <c r="F48" s="77"/>
      <c r="G48" s="76"/>
      <c r="H48" s="77"/>
      <c r="I48" s="76"/>
      <c r="J48" s="77"/>
      <c r="K48" s="4"/>
      <c r="L48" s="65"/>
      <c r="M48" s="237" t="s">
        <v>215</v>
      </c>
      <c r="N48" s="38"/>
      <c r="O48" s="65"/>
      <c r="P48" s="39"/>
      <c r="Q48" s="65"/>
      <c r="R48" s="39"/>
      <c r="S48" s="65"/>
      <c r="T48" s="65"/>
    </row>
    <row r="49" spans="1:20" x14ac:dyDescent="0.2">
      <c r="A49" s="127">
        <v>2.4</v>
      </c>
      <c r="B49" s="14"/>
      <c r="C49" s="260" t="s">
        <v>34</v>
      </c>
      <c r="D49" s="260"/>
      <c r="E49" s="70"/>
      <c r="F49" s="71"/>
      <c r="G49" s="49">
        <f t="shared" ref="G49:J49" si="2">SUM(G50:G53)</f>
        <v>0</v>
      </c>
      <c r="H49" s="32">
        <f t="shared" si="2"/>
        <v>170</v>
      </c>
      <c r="I49" s="58">
        <f t="shared" si="2"/>
        <v>0</v>
      </c>
      <c r="J49" s="33">
        <f t="shared" si="2"/>
        <v>0</v>
      </c>
      <c r="K49" s="64">
        <f>SUM(E49:J49)</f>
        <v>170</v>
      </c>
      <c r="L49" s="65"/>
      <c r="M49" s="65" t="s">
        <v>6</v>
      </c>
      <c r="N49" s="147">
        <v>0</v>
      </c>
      <c r="O49" s="148"/>
      <c r="P49" s="149">
        <v>0</v>
      </c>
      <c r="Q49" s="148"/>
      <c r="R49" s="148">
        <f>N49+P49</f>
        <v>0</v>
      </c>
      <c r="S49" s="171"/>
      <c r="T49" s="148"/>
    </row>
    <row r="50" spans="1:20" x14ac:dyDescent="0.2">
      <c r="A50" s="131"/>
      <c r="B50" s="38"/>
      <c r="C50" s="43">
        <v>13.1</v>
      </c>
      <c r="D50" s="40" t="s">
        <v>174</v>
      </c>
      <c r="E50" s="76"/>
      <c r="F50" s="77"/>
      <c r="G50" s="76"/>
      <c r="H50" s="53">
        <v>80</v>
      </c>
      <c r="I50" s="27"/>
      <c r="J50" s="63"/>
      <c r="K50" s="4"/>
      <c r="L50" s="240" t="s">
        <v>203</v>
      </c>
      <c r="M50" s="238" t="s">
        <v>201</v>
      </c>
      <c r="N50" s="38"/>
      <c r="O50" s="65"/>
      <c r="P50" s="39"/>
      <c r="Q50" s="65"/>
      <c r="R50" s="39"/>
      <c r="S50" s="56"/>
      <c r="T50" s="65"/>
    </row>
    <row r="51" spans="1:20" x14ac:dyDescent="0.2">
      <c r="A51" s="131"/>
      <c r="B51" s="38"/>
      <c r="C51" s="43">
        <v>13.2</v>
      </c>
      <c r="D51" s="40" t="s">
        <v>175</v>
      </c>
      <c r="E51" s="76"/>
      <c r="F51" s="77"/>
      <c r="G51" s="76"/>
      <c r="H51" s="53">
        <v>50</v>
      </c>
      <c r="I51" s="27"/>
      <c r="J51" s="63"/>
      <c r="K51" s="7"/>
      <c r="L51" s="240" t="s">
        <v>203</v>
      </c>
      <c r="M51" s="238"/>
      <c r="N51" s="38"/>
      <c r="O51" s="65"/>
      <c r="P51" s="39"/>
      <c r="Q51" s="65"/>
      <c r="R51" s="39"/>
      <c r="S51" s="56"/>
      <c r="T51" s="65"/>
    </row>
    <row r="52" spans="1:20" x14ac:dyDescent="0.2">
      <c r="A52" s="131"/>
      <c r="B52" s="38"/>
      <c r="C52" s="43">
        <v>13.3</v>
      </c>
      <c r="D52" s="40" t="s">
        <v>200</v>
      </c>
      <c r="E52" s="76"/>
      <c r="F52" s="77"/>
      <c r="G52" s="76"/>
      <c r="H52" s="53">
        <v>20</v>
      </c>
      <c r="I52" s="27"/>
      <c r="J52" s="63"/>
      <c r="K52" s="7"/>
      <c r="L52" s="240" t="s">
        <v>203</v>
      </c>
      <c r="M52" s="238"/>
      <c r="N52" s="38"/>
      <c r="O52" s="65"/>
      <c r="P52" s="39"/>
      <c r="Q52" s="65"/>
      <c r="R52" s="39"/>
      <c r="S52" s="56"/>
      <c r="T52" s="65"/>
    </row>
    <row r="53" spans="1:20" x14ac:dyDescent="0.2">
      <c r="A53" s="131"/>
      <c r="B53" s="38"/>
      <c r="C53" s="43">
        <v>13.4</v>
      </c>
      <c r="D53" s="40" t="s">
        <v>176</v>
      </c>
      <c r="E53" s="76"/>
      <c r="F53" s="77"/>
      <c r="G53" s="76"/>
      <c r="H53" s="53">
        <v>20</v>
      </c>
      <c r="I53" s="27"/>
      <c r="J53" s="63"/>
      <c r="K53" s="4"/>
      <c r="L53" s="238" t="s">
        <v>199</v>
      </c>
      <c r="M53" s="238"/>
      <c r="N53" s="38"/>
      <c r="O53" s="65"/>
      <c r="P53" s="39"/>
      <c r="Q53" s="65"/>
      <c r="R53" s="39"/>
      <c r="S53" s="56"/>
      <c r="T53" s="65"/>
    </row>
    <row r="54" spans="1:20" x14ac:dyDescent="0.2">
      <c r="A54" s="127">
        <v>2.5</v>
      </c>
      <c r="B54" s="14"/>
      <c r="C54" s="260" t="s">
        <v>35</v>
      </c>
      <c r="D54" s="260"/>
      <c r="E54" s="70"/>
      <c r="F54" s="71"/>
      <c r="G54" s="104">
        <f>SUM(G55:G60)</f>
        <v>0</v>
      </c>
      <c r="H54" s="104">
        <f>SUM(H55:H60)</f>
        <v>610</v>
      </c>
      <c r="I54" s="104">
        <f>SUM(I55:I60)</f>
        <v>0</v>
      </c>
      <c r="J54" s="104">
        <f>SUM(J55:J60)</f>
        <v>0</v>
      </c>
      <c r="K54" s="64">
        <f>SUM(E54:J54)</f>
        <v>610</v>
      </c>
      <c r="L54" s="65"/>
      <c r="M54" s="65" t="s">
        <v>202</v>
      </c>
      <c r="N54" s="147">
        <v>0</v>
      </c>
      <c r="O54" s="148"/>
      <c r="P54" s="149">
        <v>0</v>
      </c>
      <c r="Q54" s="148"/>
      <c r="R54" s="148">
        <f>N54+P54</f>
        <v>0</v>
      </c>
      <c r="S54" s="171"/>
      <c r="T54" s="148"/>
    </row>
    <row r="55" spans="1:20" x14ac:dyDescent="0.2">
      <c r="A55" s="131"/>
      <c r="B55" s="38"/>
      <c r="C55" s="109"/>
      <c r="D55" s="230" t="s">
        <v>96</v>
      </c>
      <c r="E55" s="74"/>
      <c r="F55" s="75"/>
      <c r="G55" s="76"/>
      <c r="H55" s="97">
        <v>200</v>
      </c>
      <c r="I55" s="94"/>
      <c r="J55" s="95"/>
      <c r="K55" s="73"/>
      <c r="L55" s="238" t="s">
        <v>212</v>
      </c>
      <c r="M55" s="232"/>
      <c r="N55" s="38"/>
      <c r="O55" s="65"/>
      <c r="P55" s="39"/>
      <c r="Q55" s="65"/>
      <c r="R55" s="39"/>
      <c r="S55" s="56"/>
      <c r="T55" s="65"/>
    </row>
    <row r="56" spans="1:20" x14ac:dyDescent="0.2">
      <c r="A56" s="131"/>
      <c r="B56" s="38"/>
      <c r="C56" s="110">
        <v>20.100000000000001</v>
      </c>
      <c r="D56" s="111" t="s">
        <v>36</v>
      </c>
      <c r="E56" s="76"/>
      <c r="F56" s="77"/>
      <c r="G56" s="76"/>
      <c r="H56" s="53">
        <v>150</v>
      </c>
      <c r="I56" s="76"/>
      <c r="J56" s="77"/>
      <c r="K56" s="4"/>
      <c r="L56" s="65" t="s">
        <v>216</v>
      </c>
      <c r="M56" s="232"/>
      <c r="N56" s="38"/>
      <c r="O56" s="65"/>
      <c r="P56" s="39"/>
      <c r="Q56" s="65"/>
      <c r="R56" s="39"/>
      <c r="S56" s="56"/>
      <c r="T56" s="65"/>
    </row>
    <row r="57" spans="1:20" x14ac:dyDescent="0.2">
      <c r="A57" s="131"/>
      <c r="B57" s="38"/>
      <c r="C57" s="110">
        <v>20.2</v>
      </c>
      <c r="D57" s="111" t="s">
        <v>37</v>
      </c>
      <c r="E57" s="76"/>
      <c r="F57" s="77"/>
      <c r="G57" s="76"/>
      <c r="H57" s="53">
        <v>20</v>
      </c>
      <c r="I57" s="76"/>
      <c r="J57" s="77"/>
      <c r="K57" s="4"/>
      <c r="L57" s="238" t="s">
        <v>217</v>
      </c>
      <c r="M57" s="232"/>
      <c r="N57" s="38"/>
      <c r="O57" s="65"/>
      <c r="P57" s="39"/>
      <c r="Q57" s="65"/>
      <c r="R57" s="39"/>
      <c r="S57" s="56"/>
      <c r="T57" s="65"/>
    </row>
    <row r="58" spans="1:20" x14ac:dyDescent="0.2">
      <c r="A58" s="131"/>
      <c r="B58" s="38"/>
      <c r="C58" s="110">
        <v>20.3</v>
      </c>
      <c r="D58" s="111" t="s">
        <v>38</v>
      </c>
      <c r="E58" s="76"/>
      <c r="F58" s="77"/>
      <c r="G58" s="76"/>
      <c r="H58" s="53">
        <v>130</v>
      </c>
      <c r="I58" s="76"/>
      <c r="J58" s="77"/>
      <c r="K58" s="4"/>
      <c r="L58" s="65"/>
      <c r="M58" s="232"/>
      <c r="N58" s="38"/>
      <c r="O58" s="65"/>
      <c r="P58" s="39"/>
      <c r="Q58" s="65"/>
      <c r="R58" s="39"/>
      <c r="S58" s="56"/>
      <c r="T58" s="65"/>
    </row>
    <row r="59" spans="1:20" x14ac:dyDescent="0.2">
      <c r="A59" s="131"/>
      <c r="B59" s="38"/>
      <c r="C59" s="110">
        <v>20.399999999999999</v>
      </c>
      <c r="D59" s="111" t="s">
        <v>39</v>
      </c>
      <c r="E59" s="76"/>
      <c r="F59" s="77"/>
      <c r="G59" s="76"/>
      <c r="H59" s="53">
        <v>60</v>
      </c>
      <c r="I59" s="76"/>
      <c r="J59" s="77"/>
      <c r="K59" s="7"/>
      <c r="L59" s="65"/>
      <c r="M59" s="65"/>
      <c r="N59" s="38"/>
      <c r="O59" s="65"/>
      <c r="P59" s="39"/>
      <c r="Q59" s="65"/>
      <c r="R59" s="39"/>
      <c r="S59" s="56"/>
      <c r="T59" s="65"/>
    </row>
    <row r="60" spans="1:20" x14ac:dyDescent="0.2">
      <c r="A60" s="131"/>
      <c r="B60" s="38"/>
      <c r="C60" s="110">
        <v>20.5</v>
      </c>
      <c r="D60" s="111" t="s">
        <v>178</v>
      </c>
      <c r="E60" s="76"/>
      <c r="F60" s="77"/>
      <c r="G60" s="76"/>
      <c r="H60" s="53">
        <v>50</v>
      </c>
      <c r="I60" s="76"/>
      <c r="J60" s="77"/>
      <c r="K60" s="4"/>
      <c r="L60" s="232"/>
      <c r="M60" s="232"/>
      <c r="N60" s="38"/>
      <c r="O60" s="65"/>
      <c r="P60" s="65"/>
      <c r="Q60" s="65"/>
      <c r="R60" s="39"/>
      <c r="S60" s="56"/>
      <c r="T60" s="65"/>
    </row>
    <row r="61" spans="1:20" x14ac:dyDescent="0.2">
      <c r="A61" s="127">
        <v>2.6</v>
      </c>
      <c r="B61" s="14"/>
      <c r="C61" s="266" t="s">
        <v>40</v>
      </c>
      <c r="D61" s="266"/>
      <c r="E61" s="70"/>
      <c r="F61" s="71"/>
      <c r="G61" s="104">
        <f>SUM(G62:G71)</f>
        <v>1410</v>
      </c>
      <c r="H61" s="104">
        <f t="shared" ref="H61:J61" si="3">SUM(H62:H71)</f>
        <v>150</v>
      </c>
      <c r="I61" s="104">
        <f t="shared" si="3"/>
        <v>0</v>
      </c>
      <c r="J61" s="104">
        <f t="shared" si="3"/>
        <v>400</v>
      </c>
      <c r="K61" s="64">
        <f>SUM(E61:J61)</f>
        <v>1960</v>
      </c>
      <c r="L61" s="65" t="s">
        <v>232</v>
      </c>
      <c r="M61" s="65" t="s">
        <v>222</v>
      </c>
      <c r="N61" s="147">
        <v>272</v>
      </c>
      <c r="O61" s="171">
        <f t="shared" ref="O61" si="4">N61*100.1</f>
        <v>27227.199999999997</v>
      </c>
      <c r="P61" s="171">
        <f>SUM(P62:P71)</f>
        <v>1040</v>
      </c>
      <c r="Q61" s="172">
        <f>P61*80</f>
        <v>83200</v>
      </c>
      <c r="R61" s="148">
        <f>N61+P61</f>
        <v>1312</v>
      </c>
      <c r="S61" s="171">
        <f>O61+Q61</f>
        <v>110427.2</v>
      </c>
      <c r="T61" s="170" t="s">
        <v>133</v>
      </c>
    </row>
    <row r="62" spans="1:20" x14ac:dyDescent="0.2">
      <c r="A62" s="131"/>
      <c r="B62" s="38"/>
      <c r="C62" s="109"/>
      <c r="D62" s="230" t="s">
        <v>96</v>
      </c>
      <c r="E62" s="74"/>
      <c r="F62" s="75"/>
      <c r="G62" s="241">
        <v>530</v>
      </c>
      <c r="H62" s="77"/>
      <c r="I62" s="76"/>
      <c r="J62" s="95"/>
      <c r="K62" s="73"/>
      <c r="L62" s="65" t="s">
        <v>233</v>
      </c>
      <c r="M62" s="65"/>
      <c r="N62" s="38"/>
      <c r="O62" s="65"/>
      <c r="P62" s="39">
        <v>600</v>
      </c>
      <c r="Q62" s="65"/>
      <c r="R62" s="39"/>
      <c r="S62" s="56"/>
      <c r="T62" s="65"/>
    </row>
    <row r="63" spans="1:20" x14ac:dyDescent="0.2">
      <c r="A63" s="131"/>
      <c r="B63" s="38"/>
      <c r="C63" s="43">
        <v>30.1</v>
      </c>
      <c r="D63" s="230" t="s">
        <v>41</v>
      </c>
      <c r="E63" s="74"/>
      <c r="F63" s="75"/>
      <c r="G63" s="241">
        <v>240</v>
      </c>
      <c r="H63" s="77"/>
      <c r="I63" s="76"/>
      <c r="J63" s="95"/>
      <c r="K63" s="73"/>
      <c r="L63" s="65"/>
      <c r="M63" s="65"/>
      <c r="N63" s="38"/>
      <c r="O63" s="65"/>
      <c r="P63" s="39"/>
      <c r="Q63" s="65"/>
      <c r="R63" s="39"/>
      <c r="S63" s="56"/>
      <c r="T63" s="65"/>
    </row>
    <row r="64" spans="1:20" x14ac:dyDescent="0.2">
      <c r="A64" s="131"/>
      <c r="B64" s="38"/>
      <c r="C64" s="43">
        <v>30.2</v>
      </c>
      <c r="D64" s="230" t="s">
        <v>177</v>
      </c>
      <c r="E64" s="74"/>
      <c r="F64" s="75"/>
      <c r="G64" s="241">
        <v>0</v>
      </c>
      <c r="H64" s="77"/>
      <c r="I64" s="76"/>
      <c r="J64" s="95"/>
      <c r="K64" s="73"/>
      <c r="L64" s="65" t="s">
        <v>218</v>
      </c>
      <c r="M64" s="65"/>
      <c r="N64" s="38"/>
      <c r="O64" s="65"/>
      <c r="P64" s="39"/>
      <c r="Q64" s="65"/>
      <c r="R64" s="39"/>
      <c r="S64" s="56"/>
      <c r="T64" s="65"/>
    </row>
    <row r="65" spans="1:20" x14ac:dyDescent="0.2">
      <c r="A65" s="131"/>
      <c r="B65" s="38"/>
      <c r="C65" s="43">
        <v>30.3</v>
      </c>
      <c r="D65" s="230" t="s">
        <v>43</v>
      </c>
      <c r="E65" s="74"/>
      <c r="F65" s="75"/>
      <c r="G65" s="241">
        <v>130</v>
      </c>
      <c r="H65" s="77"/>
      <c r="I65" s="76"/>
      <c r="J65" s="95"/>
      <c r="K65" s="73"/>
      <c r="L65" s="65" t="s">
        <v>219</v>
      </c>
      <c r="M65" s="65"/>
      <c r="N65" s="38"/>
      <c r="O65" s="65"/>
      <c r="P65" s="39"/>
      <c r="Q65" s="65"/>
      <c r="R65" s="39"/>
      <c r="S65" s="56"/>
      <c r="T65" s="65"/>
    </row>
    <row r="66" spans="1:20" x14ac:dyDescent="0.2">
      <c r="A66" s="131"/>
      <c r="B66" s="38"/>
      <c r="C66" s="43">
        <v>30.4</v>
      </c>
      <c r="D66" s="230" t="s">
        <v>180</v>
      </c>
      <c r="E66" s="74"/>
      <c r="F66" s="75"/>
      <c r="G66" s="241">
        <v>130</v>
      </c>
      <c r="H66" s="77"/>
      <c r="I66" s="76"/>
      <c r="J66" s="244">
        <v>400</v>
      </c>
      <c r="K66" s="73"/>
      <c r="L66" s="65"/>
      <c r="M66" s="232" t="s">
        <v>220</v>
      </c>
      <c r="N66" s="38"/>
      <c r="O66" s="65"/>
      <c r="P66" s="39"/>
      <c r="Q66" s="65"/>
      <c r="R66" s="39"/>
      <c r="S66" s="56"/>
      <c r="T66" s="65"/>
    </row>
    <row r="67" spans="1:20" ht="12.75" customHeight="1" x14ac:dyDescent="0.2">
      <c r="A67" s="131"/>
      <c r="B67" s="38"/>
      <c r="C67" s="43">
        <v>30.5</v>
      </c>
      <c r="D67" s="40" t="s">
        <v>42</v>
      </c>
      <c r="E67" s="76"/>
      <c r="F67" s="77"/>
      <c r="G67" s="241">
        <v>130</v>
      </c>
      <c r="H67" s="77"/>
      <c r="I67" s="76"/>
      <c r="J67" s="63"/>
      <c r="K67" s="4"/>
      <c r="L67" s="65" t="s">
        <v>224</v>
      </c>
      <c r="M67" s="231"/>
      <c r="N67" s="38"/>
      <c r="O67" s="65"/>
      <c r="P67" s="39">
        <v>120</v>
      </c>
      <c r="Q67" s="65"/>
      <c r="R67" s="39"/>
      <c r="S67" s="56"/>
      <c r="T67" s="65"/>
    </row>
    <row r="68" spans="1:20" x14ac:dyDescent="0.2">
      <c r="A68" s="131"/>
      <c r="B68" s="38"/>
      <c r="C68" s="43">
        <v>30.6</v>
      </c>
      <c r="D68" s="40" t="s">
        <v>37</v>
      </c>
      <c r="E68" s="76"/>
      <c r="F68" s="77"/>
      <c r="G68" s="242">
        <v>120</v>
      </c>
      <c r="H68" s="77"/>
      <c r="I68" s="76"/>
      <c r="J68" s="63"/>
      <c r="K68" s="4"/>
      <c r="L68" s="65"/>
      <c r="M68" s="231"/>
      <c r="N68" s="38"/>
      <c r="O68" s="65"/>
      <c r="P68" s="39">
        <v>120</v>
      </c>
      <c r="Q68" s="65"/>
      <c r="R68" s="39"/>
      <c r="S68" s="56"/>
      <c r="T68" s="65"/>
    </row>
    <row r="69" spans="1:20" x14ac:dyDescent="0.2">
      <c r="A69" s="131"/>
      <c r="B69" s="38"/>
      <c r="C69" s="43">
        <v>30.7</v>
      </c>
      <c r="D69" s="40" t="s">
        <v>178</v>
      </c>
      <c r="E69" s="76"/>
      <c r="F69" s="77"/>
      <c r="G69" s="242">
        <v>40</v>
      </c>
      <c r="H69" s="77"/>
      <c r="I69" s="76"/>
      <c r="J69" s="63"/>
      <c r="K69" s="4"/>
      <c r="L69" s="65"/>
      <c r="M69" s="231"/>
      <c r="N69" s="38"/>
      <c r="O69" s="65"/>
      <c r="P69" s="39">
        <v>100</v>
      </c>
      <c r="Q69" s="65"/>
      <c r="R69" s="39"/>
      <c r="S69" s="56"/>
      <c r="T69" s="65"/>
    </row>
    <row r="70" spans="1:20" x14ac:dyDescent="0.2">
      <c r="A70" s="131"/>
      <c r="B70" s="38"/>
      <c r="C70" s="43">
        <v>30.8</v>
      </c>
      <c r="D70" s="40" t="s">
        <v>179</v>
      </c>
      <c r="E70" s="76"/>
      <c r="F70" s="77"/>
      <c r="G70" s="242">
        <v>90</v>
      </c>
      <c r="H70" s="77"/>
      <c r="I70" s="76"/>
      <c r="J70" s="63"/>
      <c r="K70" s="7"/>
      <c r="L70" s="65"/>
      <c r="M70" s="231"/>
      <c r="N70" s="38"/>
      <c r="O70" s="65"/>
      <c r="P70" s="39"/>
      <c r="Q70" s="65"/>
      <c r="R70" s="39"/>
      <c r="S70" s="56"/>
      <c r="T70" s="65"/>
    </row>
    <row r="71" spans="1:20" x14ac:dyDescent="0.2">
      <c r="A71" s="131"/>
      <c r="B71" s="38"/>
      <c r="C71" s="43">
        <v>30.9</v>
      </c>
      <c r="D71" s="40" t="s">
        <v>221</v>
      </c>
      <c r="E71" s="76"/>
      <c r="F71" s="77"/>
      <c r="G71" s="77"/>
      <c r="H71" s="53">
        <v>150</v>
      </c>
      <c r="I71" s="76"/>
      <c r="J71" s="63"/>
      <c r="K71" s="4"/>
      <c r="L71" s="65"/>
      <c r="M71" s="231" t="s">
        <v>6</v>
      </c>
      <c r="N71" s="38"/>
      <c r="O71" s="65"/>
      <c r="P71" s="159">
        <v>100</v>
      </c>
      <c r="Q71" s="65"/>
      <c r="R71" s="39"/>
      <c r="S71" s="56"/>
      <c r="T71" s="65"/>
    </row>
    <row r="72" spans="1:20" x14ac:dyDescent="0.2">
      <c r="A72" s="127">
        <v>2.8</v>
      </c>
      <c r="B72" s="14"/>
      <c r="C72" s="260" t="s">
        <v>44</v>
      </c>
      <c r="D72" s="260"/>
      <c r="E72" s="70"/>
      <c r="F72" s="71"/>
      <c r="G72" s="49">
        <f>SUM(G73:G76)</f>
        <v>0</v>
      </c>
      <c r="H72" s="32">
        <f>SUM(H73:H76)</f>
        <v>160</v>
      </c>
      <c r="I72" s="58">
        <f t="shared" ref="I72:J72" si="5">SUM(I75:I76)</f>
        <v>0</v>
      </c>
      <c r="J72" s="33">
        <f t="shared" si="5"/>
        <v>0</v>
      </c>
      <c r="K72" s="64">
        <f>SUM(E72:J72)</f>
        <v>160</v>
      </c>
      <c r="L72" s="65"/>
      <c r="M72" s="68" t="s">
        <v>6</v>
      </c>
      <c r="N72" s="147">
        <v>0</v>
      </c>
      <c r="O72" s="148"/>
      <c r="P72" s="149">
        <v>0</v>
      </c>
      <c r="Q72" s="148"/>
      <c r="R72" s="148">
        <f>N72+P72</f>
        <v>0</v>
      </c>
      <c r="S72" s="171"/>
      <c r="T72" s="148"/>
    </row>
    <row r="73" spans="1:20" x14ac:dyDescent="0.2">
      <c r="A73" s="131"/>
      <c r="B73" s="38"/>
      <c r="C73" s="93"/>
      <c r="D73" s="230" t="s">
        <v>96</v>
      </c>
      <c r="E73" s="74"/>
      <c r="F73" s="75"/>
      <c r="G73" s="76"/>
      <c r="H73" s="97">
        <v>80</v>
      </c>
      <c r="I73" s="94"/>
      <c r="J73" s="95"/>
      <c r="K73" s="73"/>
      <c r="L73" s="65"/>
      <c r="M73" s="68"/>
      <c r="N73" s="38"/>
      <c r="O73" s="65"/>
      <c r="P73" s="39"/>
      <c r="Q73" s="65"/>
      <c r="R73" s="39"/>
      <c r="S73" s="56"/>
      <c r="T73" s="65"/>
    </row>
    <row r="74" spans="1:20" x14ac:dyDescent="0.2">
      <c r="A74" s="131"/>
      <c r="B74" s="38"/>
      <c r="C74" s="43">
        <v>40.1</v>
      </c>
      <c r="D74" s="230" t="s">
        <v>36</v>
      </c>
      <c r="E74" s="74"/>
      <c r="F74" s="75"/>
      <c r="G74" s="76"/>
      <c r="H74" s="97">
        <v>60</v>
      </c>
      <c r="I74" s="94"/>
      <c r="J74" s="95"/>
      <c r="K74" s="73"/>
      <c r="L74" s="65"/>
      <c r="M74" s="68"/>
      <c r="N74" s="38"/>
      <c r="O74" s="65"/>
      <c r="P74" s="39"/>
      <c r="Q74" s="65"/>
      <c r="R74" s="39"/>
      <c r="S74" s="56"/>
      <c r="T74" s="65"/>
    </row>
    <row r="75" spans="1:20" x14ac:dyDescent="0.2">
      <c r="A75" s="131"/>
      <c r="B75" s="38"/>
      <c r="C75" s="43">
        <v>40.200000000000003</v>
      </c>
      <c r="D75" s="40" t="s">
        <v>42</v>
      </c>
      <c r="E75" s="76"/>
      <c r="F75" s="77"/>
      <c r="G75" s="76"/>
      <c r="H75" s="53"/>
      <c r="I75" s="76"/>
      <c r="J75" s="77"/>
      <c r="K75" s="4"/>
      <c r="L75" s="65" t="s">
        <v>224</v>
      </c>
      <c r="M75" s="65"/>
      <c r="N75" s="38"/>
      <c r="O75" s="65"/>
      <c r="P75" s="39"/>
      <c r="Q75" s="65"/>
      <c r="R75" s="39"/>
      <c r="S75" s="56"/>
      <c r="T75" s="65"/>
    </row>
    <row r="76" spans="1:20" x14ac:dyDescent="0.2">
      <c r="A76" s="131"/>
      <c r="B76" s="38"/>
      <c r="C76" s="43">
        <v>40.299999999999997</v>
      </c>
      <c r="D76" s="40" t="s">
        <v>178</v>
      </c>
      <c r="E76" s="76"/>
      <c r="F76" s="77"/>
      <c r="G76" s="76"/>
      <c r="H76" s="53">
        <v>20</v>
      </c>
      <c r="I76" s="76"/>
      <c r="J76" s="77"/>
      <c r="K76" s="4"/>
      <c r="L76" s="65"/>
      <c r="M76" s="65"/>
      <c r="N76" s="38"/>
      <c r="O76" s="65"/>
      <c r="P76" s="39"/>
      <c r="Q76" s="65"/>
      <c r="R76" s="39"/>
      <c r="S76" s="56"/>
      <c r="T76" s="65"/>
    </row>
    <row r="77" spans="1:20" x14ac:dyDescent="0.2">
      <c r="A77" s="130" t="s">
        <v>120</v>
      </c>
      <c r="B77" s="14"/>
      <c r="C77" s="260" t="s">
        <v>45</v>
      </c>
      <c r="D77" s="260"/>
      <c r="E77" s="70"/>
      <c r="F77" s="71"/>
      <c r="G77" s="49">
        <f>SUM(G78:G81)</f>
        <v>930</v>
      </c>
      <c r="H77" s="32">
        <f>SUM(H78:H81)</f>
        <v>0</v>
      </c>
      <c r="I77" s="58">
        <f t="shared" ref="I77:J77" si="6">SUM(I80:I81)</f>
        <v>0</v>
      </c>
      <c r="J77" s="33">
        <f t="shared" si="6"/>
        <v>0</v>
      </c>
      <c r="K77" s="64">
        <f>SUM(E77:J77)</f>
        <v>930</v>
      </c>
      <c r="L77" s="65"/>
      <c r="M77" s="65" t="s">
        <v>5</v>
      </c>
      <c r="N77" s="147">
        <v>0</v>
      </c>
      <c r="O77" s="148"/>
      <c r="P77" s="149">
        <v>310</v>
      </c>
      <c r="Q77" s="172">
        <f>P77*80</f>
        <v>24800</v>
      </c>
      <c r="R77" s="148">
        <f>N77+P77</f>
        <v>310</v>
      </c>
      <c r="S77" s="171">
        <f>O77+Q77</f>
        <v>24800</v>
      </c>
      <c r="T77" s="148"/>
    </row>
    <row r="78" spans="1:20" x14ac:dyDescent="0.2">
      <c r="A78" s="131"/>
      <c r="B78" s="38"/>
      <c r="C78" s="93"/>
      <c r="D78" s="230" t="s">
        <v>96</v>
      </c>
      <c r="E78" s="74"/>
      <c r="F78" s="75"/>
      <c r="G78" s="241">
        <v>440</v>
      </c>
      <c r="H78" s="77"/>
      <c r="I78" s="94"/>
      <c r="J78" s="95"/>
      <c r="K78" s="73"/>
      <c r="L78" s="65"/>
      <c r="M78" s="65"/>
      <c r="N78" s="38"/>
      <c r="O78" s="65"/>
      <c r="P78" s="39"/>
      <c r="Q78" s="65"/>
      <c r="R78" s="39"/>
      <c r="S78" s="56"/>
      <c r="T78" s="65"/>
    </row>
    <row r="79" spans="1:20" x14ac:dyDescent="0.2">
      <c r="A79" s="131"/>
      <c r="B79" s="38"/>
      <c r="C79" s="39">
        <v>50.1</v>
      </c>
      <c r="D79" s="40" t="s">
        <v>36</v>
      </c>
      <c r="E79" s="74"/>
      <c r="F79" s="75"/>
      <c r="G79" s="241">
        <v>380</v>
      </c>
      <c r="H79" s="77"/>
      <c r="I79" s="94"/>
      <c r="J79" s="95"/>
      <c r="K79" s="73"/>
      <c r="L79" s="65"/>
      <c r="M79" s="65"/>
      <c r="N79" s="38"/>
      <c r="O79" s="65"/>
      <c r="P79" s="39"/>
      <c r="Q79" s="65"/>
      <c r="R79" s="39"/>
      <c r="S79" s="56"/>
      <c r="T79" s="65"/>
    </row>
    <row r="80" spans="1:20" x14ac:dyDescent="0.2">
      <c r="A80" s="131"/>
      <c r="B80" s="38"/>
      <c r="C80" s="39">
        <v>50.2</v>
      </c>
      <c r="D80" s="40" t="s">
        <v>42</v>
      </c>
      <c r="E80" s="76"/>
      <c r="F80" s="77"/>
      <c r="G80" s="242">
        <v>110</v>
      </c>
      <c r="H80" s="77"/>
      <c r="I80" s="76"/>
      <c r="J80" s="77"/>
      <c r="K80" s="4"/>
      <c r="L80" s="65" t="s">
        <v>224</v>
      </c>
      <c r="M80" s="65"/>
      <c r="N80" s="38"/>
      <c r="O80" s="65"/>
      <c r="P80" s="39"/>
      <c r="Q80" s="65"/>
      <c r="R80" s="39"/>
      <c r="S80" s="56"/>
      <c r="T80" s="65"/>
    </row>
    <row r="81" spans="1:20" x14ac:dyDescent="0.2">
      <c r="A81" s="131"/>
      <c r="B81" s="38"/>
      <c r="C81" s="39">
        <v>50.3</v>
      </c>
      <c r="D81" s="40" t="s">
        <v>178</v>
      </c>
      <c r="E81" s="76"/>
      <c r="F81" s="77"/>
      <c r="G81" s="242">
        <v>0</v>
      </c>
      <c r="H81" s="77"/>
      <c r="I81" s="76"/>
      <c r="J81" s="77"/>
      <c r="K81" s="4"/>
      <c r="L81" s="65" t="s">
        <v>223</v>
      </c>
      <c r="M81" s="65"/>
      <c r="N81" s="38"/>
      <c r="O81" s="65"/>
      <c r="P81" s="39"/>
      <c r="Q81" s="65"/>
      <c r="R81" s="39"/>
      <c r="S81" s="56"/>
      <c r="T81" s="65"/>
    </row>
    <row r="82" spans="1:20" x14ac:dyDescent="0.2">
      <c r="A82" s="127">
        <v>2.9</v>
      </c>
      <c r="B82" s="14"/>
      <c r="C82" s="260" t="s">
        <v>46</v>
      </c>
      <c r="D82" s="260"/>
      <c r="E82" s="70"/>
      <c r="F82" s="71"/>
      <c r="G82" s="49">
        <f>SUM(G83:G86)</f>
        <v>930</v>
      </c>
      <c r="H82" s="32">
        <f>SUM(H83:H86)</f>
        <v>0</v>
      </c>
      <c r="I82" s="58">
        <f t="shared" ref="I82:J82" si="7">SUM(I85:I86)</f>
        <v>0</v>
      </c>
      <c r="J82" s="33">
        <f t="shared" si="7"/>
        <v>0</v>
      </c>
      <c r="K82" s="64">
        <f>SUM(E82:J82)</f>
        <v>930</v>
      </c>
      <c r="L82" s="65"/>
      <c r="M82" s="65" t="s">
        <v>5</v>
      </c>
      <c r="N82" s="147">
        <v>0</v>
      </c>
      <c r="O82" s="148"/>
      <c r="P82" s="149">
        <v>160</v>
      </c>
      <c r="Q82" s="172">
        <f>P82*80</f>
        <v>12800</v>
      </c>
      <c r="R82" s="148">
        <f>N82+P82</f>
        <v>160</v>
      </c>
      <c r="S82" s="171">
        <f>O82+Q82</f>
        <v>12800</v>
      </c>
      <c r="T82" s="148"/>
    </row>
    <row r="83" spans="1:20" x14ac:dyDescent="0.2">
      <c r="A83" s="131"/>
      <c r="B83" s="38"/>
      <c r="C83" s="93"/>
      <c r="D83" s="230" t="s">
        <v>96</v>
      </c>
      <c r="E83" s="74"/>
      <c r="F83" s="75"/>
      <c r="G83" s="241">
        <v>440</v>
      </c>
      <c r="H83" s="77"/>
      <c r="I83" s="94"/>
      <c r="J83" s="95"/>
      <c r="K83" s="73"/>
      <c r="L83" s="65"/>
      <c r="M83" s="65"/>
      <c r="N83" s="38"/>
      <c r="O83" s="65"/>
      <c r="P83" s="39"/>
      <c r="Q83" s="38"/>
      <c r="R83" s="144"/>
      <c r="S83" s="120"/>
      <c r="T83" s="65"/>
    </row>
    <row r="84" spans="1:20" x14ac:dyDescent="0.2">
      <c r="A84" s="131"/>
      <c r="B84" s="38"/>
      <c r="C84" s="39">
        <v>60.1</v>
      </c>
      <c r="D84" s="40" t="s">
        <v>36</v>
      </c>
      <c r="E84" s="74"/>
      <c r="F84" s="75"/>
      <c r="G84" s="241">
        <v>380</v>
      </c>
      <c r="H84" s="77"/>
      <c r="I84" s="94"/>
      <c r="J84" s="95"/>
      <c r="K84" s="73"/>
      <c r="L84" s="65"/>
      <c r="M84" s="65"/>
      <c r="N84" s="38"/>
      <c r="O84" s="65"/>
      <c r="P84" s="39"/>
      <c r="Q84" s="38"/>
      <c r="R84" s="65"/>
      <c r="S84" s="120"/>
      <c r="T84" s="65"/>
    </row>
    <row r="85" spans="1:20" x14ac:dyDescent="0.2">
      <c r="A85" s="131"/>
      <c r="B85" s="38"/>
      <c r="C85" s="39">
        <v>60.2</v>
      </c>
      <c r="D85" s="40" t="s">
        <v>42</v>
      </c>
      <c r="E85" s="76"/>
      <c r="F85" s="77"/>
      <c r="G85" s="242">
        <v>110</v>
      </c>
      <c r="H85" s="77"/>
      <c r="I85" s="76"/>
      <c r="J85" s="77"/>
      <c r="K85" s="4"/>
      <c r="L85" s="65" t="s">
        <v>224</v>
      </c>
      <c r="M85" s="65"/>
      <c r="N85" s="38"/>
      <c r="O85" s="65"/>
      <c r="P85" s="39"/>
      <c r="Q85" s="38"/>
      <c r="R85" s="65"/>
      <c r="S85" s="120"/>
      <c r="T85" s="65"/>
    </row>
    <row r="86" spans="1:20" x14ac:dyDescent="0.2">
      <c r="A86" s="131"/>
      <c r="B86" s="38"/>
      <c r="C86" s="39">
        <v>60.3</v>
      </c>
      <c r="D86" s="40" t="s">
        <v>178</v>
      </c>
      <c r="E86" s="76"/>
      <c r="F86" s="77"/>
      <c r="G86" s="242">
        <v>0</v>
      </c>
      <c r="H86" s="77"/>
      <c r="I86" s="76"/>
      <c r="J86" s="77"/>
      <c r="K86" s="4"/>
      <c r="L86" s="65" t="s">
        <v>223</v>
      </c>
      <c r="M86" s="65"/>
      <c r="N86" s="38"/>
      <c r="O86" s="65"/>
      <c r="P86" s="39"/>
      <c r="Q86" s="38"/>
      <c r="R86" s="69"/>
      <c r="S86" s="120"/>
      <c r="T86" s="65"/>
    </row>
    <row r="87" spans="1:20" x14ac:dyDescent="0.2">
      <c r="A87" s="127">
        <v>2.1</v>
      </c>
      <c r="B87" s="14"/>
      <c r="C87" s="260" t="s">
        <v>47</v>
      </c>
      <c r="D87" s="260"/>
      <c r="E87" s="70"/>
      <c r="F87" s="71"/>
      <c r="G87" s="49">
        <f>SUM(G88:G91)</f>
        <v>0</v>
      </c>
      <c r="H87" s="32">
        <f>SUM(H88:H91)</f>
        <v>260</v>
      </c>
      <c r="I87" s="58">
        <f t="shared" ref="I87:J87" si="8">SUM(I90:I91)</f>
        <v>0</v>
      </c>
      <c r="J87" s="33">
        <f t="shared" si="8"/>
        <v>0</v>
      </c>
      <c r="K87" s="64">
        <f>SUM(E87:J87)</f>
        <v>260</v>
      </c>
      <c r="L87" s="65"/>
      <c r="M87" s="65" t="s">
        <v>6</v>
      </c>
      <c r="N87" s="147">
        <v>0</v>
      </c>
      <c r="O87" s="148"/>
      <c r="P87" s="149">
        <v>0</v>
      </c>
      <c r="Q87" s="148"/>
      <c r="R87" s="148">
        <f>N87+P87</f>
        <v>0</v>
      </c>
      <c r="S87" s="171"/>
      <c r="T87" s="148"/>
    </row>
    <row r="88" spans="1:20" x14ac:dyDescent="0.2">
      <c r="A88" s="131"/>
      <c r="B88" s="38"/>
      <c r="C88" s="93"/>
      <c r="D88" s="230" t="s">
        <v>96</v>
      </c>
      <c r="E88" s="74"/>
      <c r="F88" s="75"/>
      <c r="G88" s="76"/>
      <c r="H88" s="97">
        <v>180</v>
      </c>
      <c r="I88" s="94"/>
      <c r="J88" s="95"/>
      <c r="K88" s="73"/>
      <c r="L88" s="65" t="s">
        <v>225</v>
      </c>
      <c r="M88" s="65"/>
      <c r="N88" s="38"/>
      <c r="O88" s="65"/>
      <c r="P88" s="39"/>
      <c r="Q88" s="65"/>
      <c r="R88" s="39"/>
      <c r="S88" s="56"/>
      <c r="T88" s="65"/>
    </row>
    <row r="89" spans="1:20" x14ac:dyDescent="0.2">
      <c r="A89" s="131"/>
      <c r="B89" s="38"/>
      <c r="C89" s="43">
        <v>70.099999999999994</v>
      </c>
      <c r="D89" s="40" t="s">
        <v>36</v>
      </c>
      <c r="E89" s="74"/>
      <c r="F89" s="75"/>
      <c r="G89" s="76"/>
      <c r="H89" s="97">
        <v>50</v>
      </c>
      <c r="I89" s="94"/>
      <c r="J89" s="95"/>
      <c r="K89" s="73"/>
      <c r="L89" s="65"/>
      <c r="M89" s="65"/>
      <c r="N89" s="38"/>
      <c r="O89" s="65"/>
      <c r="P89" s="39"/>
      <c r="Q89" s="65"/>
      <c r="R89" s="39"/>
      <c r="S89" s="56"/>
      <c r="T89" s="65"/>
    </row>
    <row r="90" spans="1:20" x14ac:dyDescent="0.2">
      <c r="A90" s="131"/>
      <c r="B90" s="38"/>
      <c r="C90" s="43">
        <v>70.2</v>
      </c>
      <c r="D90" s="40" t="s">
        <v>42</v>
      </c>
      <c r="E90" s="76"/>
      <c r="F90" s="77"/>
      <c r="G90" s="76"/>
      <c r="H90" s="53"/>
      <c r="I90" s="76"/>
      <c r="J90" s="77"/>
      <c r="K90" s="4"/>
      <c r="L90" s="65" t="s">
        <v>224</v>
      </c>
      <c r="M90" s="65"/>
      <c r="N90" s="38"/>
      <c r="O90" s="65"/>
      <c r="P90" s="39"/>
      <c r="Q90" s="65"/>
      <c r="R90" s="39"/>
      <c r="S90" s="56"/>
      <c r="T90" s="65"/>
    </row>
    <row r="91" spans="1:20" x14ac:dyDescent="0.2">
      <c r="A91" s="131"/>
      <c r="B91" s="38"/>
      <c r="C91" s="43">
        <v>70.3</v>
      </c>
      <c r="D91" s="40" t="s">
        <v>181</v>
      </c>
      <c r="E91" s="76"/>
      <c r="F91" s="77"/>
      <c r="G91" s="76"/>
      <c r="H91" s="53">
        <v>30</v>
      </c>
      <c r="I91" s="76"/>
      <c r="J91" s="77"/>
      <c r="K91" s="4"/>
      <c r="L91" s="232"/>
      <c r="M91" s="65"/>
      <c r="N91" s="38"/>
      <c r="O91" s="65"/>
      <c r="P91" s="39"/>
      <c r="Q91" s="65"/>
      <c r="R91" s="39"/>
      <c r="S91" s="56"/>
      <c r="T91" s="65"/>
    </row>
    <row r="92" spans="1:20" x14ac:dyDescent="0.2">
      <c r="A92" s="127">
        <v>2.13</v>
      </c>
      <c r="B92" s="14"/>
      <c r="C92" s="260" t="s">
        <v>48</v>
      </c>
      <c r="D92" s="260"/>
      <c r="E92" s="70"/>
      <c r="F92" s="71"/>
      <c r="G92" s="104">
        <f t="shared" ref="G92:J92" si="9">SUM(G93:G102)</f>
        <v>30</v>
      </c>
      <c r="H92" s="32">
        <f t="shared" si="9"/>
        <v>30</v>
      </c>
      <c r="I92" s="58">
        <f t="shared" si="9"/>
        <v>0</v>
      </c>
      <c r="J92" s="33">
        <f t="shared" si="9"/>
        <v>0</v>
      </c>
      <c r="K92" s="64">
        <f>SUM(E92:J92)</f>
        <v>60</v>
      </c>
      <c r="L92" s="234"/>
      <c r="M92" s="65" t="s">
        <v>198</v>
      </c>
      <c r="N92" s="147">
        <v>0</v>
      </c>
      <c r="O92" s="148"/>
      <c r="P92" s="149">
        <v>40</v>
      </c>
      <c r="Q92" s="172">
        <f>P92*80</f>
        <v>3200</v>
      </c>
      <c r="R92" s="148">
        <f>N92+P92</f>
        <v>40</v>
      </c>
      <c r="S92" s="171">
        <f>O92+Q92</f>
        <v>3200</v>
      </c>
      <c r="T92" s="148"/>
    </row>
    <row r="93" spans="1:20" x14ac:dyDescent="0.2">
      <c r="B93" s="38"/>
      <c r="C93" s="44">
        <v>80.099999999999994</v>
      </c>
      <c r="D93" s="40" t="s">
        <v>182</v>
      </c>
      <c r="E93" s="76"/>
      <c r="F93" s="77"/>
      <c r="G93" s="241">
        <v>30</v>
      </c>
      <c r="H93" s="97">
        <v>30</v>
      </c>
      <c r="I93" s="76"/>
      <c r="J93" s="77"/>
      <c r="K93" s="4"/>
      <c r="L93" s="243" t="s">
        <v>227</v>
      </c>
      <c r="M93" s="281" t="s">
        <v>226</v>
      </c>
      <c r="N93" s="144"/>
      <c r="O93" s="39"/>
      <c r="P93" s="144"/>
      <c r="Q93" s="39"/>
      <c r="R93" s="144"/>
      <c r="S93" s="81"/>
      <c r="T93" s="144"/>
    </row>
    <row r="94" spans="1:20" x14ac:dyDescent="0.2">
      <c r="B94" s="38"/>
      <c r="C94" s="44">
        <v>80.2</v>
      </c>
      <c r="D94" s="40" t="s">
        <v>183</v>
      </c>
      <c r="E94" s="76"/>
      <c r="F94" s="77"/>
      <c r="G94" s="76"/>
      <c r="H94" s="77"/>
      <c r="I94" s="76"/>
      <c r="J94" s="77"/>
      <c r="K94" s="4"/>
      <c r="L94" s="84"/>
      <c r="M94" s="282"/>
      <c r="N94" s="65"/>
      <c r="O94" s="39"/>
      <c r="P94" s="65"/>
      <c r="Q94" s="39"/>
      <c r="R94" s="65"/>
      <c r="S94" s="81"/>
      <c r="T94" s="65"/>
    </row>
    <row r="95" spans="1:20" x14ac:dyDescent="0.2">
      <c r="B95" s="38"/>
      <c r="C95" s="44">
        <v>80.3</v>
      </c>
      <c r="D95" s="40" t="s">
        <v>184</v>
      </c>
      <c r="E95" s="76"/>
      <c r="F95" s="77"/>
      <c r="G95" s="76"/>
      <c r="H95" s="77"/>
      <c r="I95" s="76"/>
      <c r="J95" s="77"/>
      <c r="K95" s="4"/>
      <c r="L95" s="84"/>
      <c r="M95" s="282"/>
      <c r="N95" s="65"/>
      <c r="O95" s="39"/>
      <c r="P95" s="65"/>
      <c r="Q95" s="39"/>
      <c r="R95" s="65"/>
      <c r="S95" s="81"/>
      <c r="T95" s="65"/>
    </row>
    <row r="96" spans="1:20" x14ac:dyDescent="0.2">
      <c r="B96" s="38"/>
      <c r="C96" s="44">
        <v>80.400000000000006</v>
      </c>
      <c r="D96" s="40" t="s">
        <v>185</v>
      </c>
      <c r="E96" s="76"/>
      <c r="F96" s="77"/>
      <c r="G96" s="76"/>
      <c r="H96" s="77"/>
      <c r="I96" s="76"/>
      <c r="J96" s="77"/>
      <c r="K96" s="4"/>
      <c r="L96" s="84"/>
      <c r="M96" s="282"/>
      <c r="N96" s="65"/>
      <c r="O96" s="39"/>
      <c r="P96" s="65"/>
      <c r="Q96" s="39"/>
      <c r="R96" s="65"/>
      <c r="S96" s="81"/>
      <c r="T96" s="65"/>
    </row>
    <row r="97" spans="2:20" x14ac:dyDescent="0.2">
      <c r="B97" s="38"/>
      <c r="C97" s="44">
        <v>80.5</v>
      </c>
      <c r="D97" s="40" t="s">
        <v>186</v>
      </c>
      <c r="E97" s="76"/>
      <c r="F97" s="77"/>
      <c r="G97" s="76"/>
      <c r="H97" s="77"/>
      <c r="I97" s="76"/>
      <c r="J97" s="77"/>
      <c r="K97" s="4"/>
      <c r="L97" s="84"/>
      <c r="M97" s="282"/>
      <c r="N97" s="65"/>
      <c r="O97" s="39"/>
      <c r="P97" s="65"/>
      <c r="Q97" s="39"/>
      <c r="R97" s="65"/>
      <c r="S97" s="81"/>
      <c r="T97" s="65"/>
    </row>
    <row r="98" spans="2:20" x14ac:dyDescent="0.2">
      <c r="B98" s="38"/>
      <c r="C98" s="44">
        <v>80.599999999999994</v>
      </c>
      <c r="D98" s="40" t="s">
        <v>187</v>
      </c>
      <c r="E98" s="76"/>
      <c r="F98" s="77"/>
      <c r="G98" s="76"/>
      <c r="H98" s="77"/>
      <c r="I98" s="76"/>
      <c r="J98" s="77"/>
      <c r="K98" s="4"/>
      <c r="L98" s="84"/>
      <c r="M98" s="282"/>
      <c r="N98" s="65"/>
      <c r="O98" s="39"/>
      <c r="P98" s="65"/>
      <c r="Q98" s="39"/>
      <c r="R98" s="65"/>
      <c r="S98" s="81"/>
      <c r="T98" s="65"/>
    </row>
    <row r="99" spans="2:20" x14ac:dyDescent="0.2">
      <c r="B99" s="38"/>
      <c r="C99" s="44">
        <v>80.7</v>
      </c>
      <c r="D99" s="40" t="s">
        <v>188</v>
      </c>
      <c r="E99" s="76"/>
      <c r="F99" s="77"/>
      <c r="G99" s="76"/>
      <c r="H99" s="77"/>
      <c r="I99" s="76"/>
      <c r="J99" s="77"/>
      <c r="K99" s="4"/>
      <c r="L99" s="84"/>
      <c r="M99" s="282"/>
      <c r="N99" s="65"/>
      <c r="O99" s="39"/>
      <c r="P99" s="65"/>
      <c r="Q99" s="39"/>
      <c r="R99" s="65"/>
      <c r="S99" s="81"/>
      <c r="T99" s="65"/>
    </row>
    <row r="100" spans="2:20" x14ac:dyDescent="0.2">
      <c r="B100" s="38"/>
      <c r="C100" s="44">
        <v>80.800000000000097</v>
      </c>
      <c r="D100" s="40" t="s">
        <v>189</v>
      </c>
      <c r="E100" s="76"/>
      <c r="F100" s="77"/>
      <c r="G100" s="76"/>
      <c r="H100" s="77"/>
      <c r="I100" s="76"/>
      <c r="J100" s="77"/>
      <c r="K100" s="4"/>
      <c r="L100" s="84"/>
      <c r="M100" s="282"/>
      <c r="N100" s="65"/>
      <c r="O100" s="39"/>
      <c r="P100" s="65"/>
      <c r="Q100" s="39"/>
      <c r="R100" s="65"/>
      <c r="S100" s="81"/>
      <c r="T100" s="65"/>
    </row>
    <row r="101" spans="2:20" x14ac:dyDescent="0.2">
      <c r="B101" s="38"/>
      <c r="C101" s="44">
        <v>80.900000000000105</v>
      </c>
      <c r="D101" s="40" t="s">
        <v>190</v>
      </c>
      <c r="E101" s="76"/>
      <c r="F101" s="77"/>
      <c r="G101" s="76"/>
      <c r="H101" s="77"/>
      <c r="I101" s="76"/>
      <c r="J101" s="77"/>
      <c r="K101" s="4"/>
      <c r="L101" s="84"/>
      <c r="M101" s="282"/>
      <c r="N101" s="65"/>
      <c r="O101" s="39"/>
      <c r="P101" s="65"/>
      <c r="Q101" s="39"/>
      <c r="R101" s="65"/>
      <c r="S101" s="81"/>
      <c r="T101" s="65"/>
    </row>
    <row r="102" spans="2:20" ht="13.5" x14ac:dyDescent="0.25">
      <c r="B102" s="38"/>
      <c r="C102" s="46">
        <v>80.099999999999994</v>
      </c>
      <c r="D102" s="45" t="s">
        <v>49</v>
      </c>
      <c r="E102" s="76"/>
      <c r="F102" s="77"/>
      <c r="G102" s="76"/>
      <c r="H102" s="77"/>
      <c r="I102" s="76"/>
      <c r="J102" s="77"/>
      <c r="K102" s="4"/>
      <c r="L102" s="84"/>
      <c r="M102" s="283"/>
      <c r="N102" s="65"/>
      <c r="O102" s="39"/>
      <c r="P102" s="65"/>
      <c r="Q102" s="39"/>
      <c r="R102" s="65"/>
      <c r="S102" s="81"/>
      <c r="T102" s="65"/>
    </row>
    <row r="103" spans="2:20" x14ac:dyDescent="0.2">
      <c r="B103" s="14"/>
      <c r="C103" s="280" t="s">
        <v>91</v>
      </c>
      <c r="D103" s="280"/>
      <c r="E103" s="72"/>
      <c r="F103" s="80"/>
      <c r="G103" s="50">
        <f>G8+G16+G35+G44+G49+G54+G61+G72+G77+G82+G87+G92</f>
        <v>4330</v>
      </c>
      <c r="H103" s="50">
        <f t="shared" ref="H103:K103" si="10">H8+H16+H35+H44+H49+H54+H61+H72+H77+H82+H87+H92</f>
        <v>2460</v>
      </c>
      <c r="I103" s="50">
        <f t="shared" si="10"/>
        <v>0</v>
      </c>
      <c r="J103" s="50">
        <f t="shared" si="10"/>
        <v>420</v>
      </c>
      <c r="K103" s="50">
        <f t="shared" si="10"/>
        <v>7210</v>
      </c>
      <c r="L103" s="50"/>
      <c r="M103" s="50"/>
      <c r="N103" s="173" t="e">
        <f>#REF!+N8+N16+N35+N44+N49+N54+N61+N72+N77+N82+N87+N92</f>
        <v>#REF!</v>
      </c>
      <c r="O103" s="173" t="e">
        <f>#REF!+O8+O16+O35+O44+O49+O54+O61+O72+O77+O82+O87+O92</f>
        <v>#REF!</v>
      </c>
      <c r="P103" s="173" t="e">
        <f>#REF!+P8+P16+P35+P44+P49+P54+P61+P72+P77+P82+P87+P92</f>
        <v>#REF!</v>
      </c>
      <c r="Q103" s="173" t="e">
        <f>#REF!+Q8+Q16+Q35+Q44+Q49+Q54+Q61+Q72+Q77+Q82+Q87+Q92</f>
        <v>#REF!</v>
      </c>
      <c r="R103" s="173" t="e">
        <f>#REF!+R8+R16+R35+R44+R49+R54+R61+R72+R77+R82+R87+R92</f>
        <v>#REF!</v>
      </c>
      <c r="S103" s="173" t="e">
        <f>#REF!+S8+S16+S35+S44+S49+S54+S61+S72+S77+S82+S87+S92</f>
        <v>#REF!</v>
      </c>
      <c r="T103" s="148"/>
    </row>
    <row r="104" spans="2:20" x14ac:dyDescent="0.2">
      <c r="B104" s="38"/>
      <c r="C104" s="47"/>
      <c r="D104" s="48"/>
      <c r="E104" s="25"/>
      <c r="F104" s="55"/>
      <c r="G104" s="25"/>
      <c r="H104" s="56"/>
      <c r="I104" s="5"/>
      <c r="J104" s="56"/>
      <c r="K104" s="50"/>
      <c r="L104" s="66"/>
      <c r="M104" s="65"/>
      <c r="N104" s="38"/>
      <c r="O104" s="38"/>
      <c r="P104" s="144"/>
      <c r="Q104" s="39"/>
      <c r="R104" s="144"/>
      <c r="S104" s="39"/>
      <c r="T104" s="144"/>
    </row>
    <row r="105" spans="2:20" x14ac:dyDescent="0.2">
      <c r="B105" s="85" t="s">
        <v>229</v>
      </c>
      <c r="C105" s="247"/>
      <c r="D105" s="248"/>
      <c r="E105" s="246"/>
      <c r="F105" s="246"/>
      <c r="G105" s="246">
        <f>0.05*G103</f>
        <v>216.5</v>
      </c>
      <c r="H105" s="246">
        <f t="shared" ref="H105:J105" si="11">0.05*H103</f>
        <v>123</v>
      </c>
      <c r="I105" s="246">
        <f t="shared" si="11"/>
        <v>0</v>
      </c>
      <c r="J105" s="246">
        <f t="shared" si="11"/>
        <v>21</v>
      </c>
      <c r="K105" s="50">
        <f>SUM(G105:J105)</f>
        <v>360.5</v>
      </c>
      <c r="L105" s="66"/>
      <c r="M105" s="65"/>
      <c r="N105" s="38"/>
      <c r="O105" s="38"/>
      <c r="P105" s="144"/>
      <c r="Q105" s="39"/>
      <c r="R105" s="144"/>
      <c r="S105" s="39"/>
      <c r="T105" s="144"/>
    </row>
    <row r="106" spans="2:20" x14ac:dyDescent="0.2">
      <c r="B106" s="38"/>
      <c r="C106" s="47"/>
      <c r="D106" s="48"/>
      <c r="E106" s="25"/>
      <c r="F106" s="55"/>
      <c r="G106" s="25"/>
      <c r="H106" s="56"/>
      <c r="I106" s="5"/>
      <c r="J106" s="56"/>
      <c r="K106" s="5"/>
      <c r="L106" s="66"/>
      <c r="M106" s="65"/>
      <c r="N106" s="38"/>
      <c r="O106" s="38"/>
      <c r="P106" s="144"/>
      <c r="Q106" s="39"/>
      <c r="R106" s="144"/>
      <c r="S106" s="39"/>
      <c r="T106" s="144"/>
    </row>
    <row r="107" spans="2:20" x14ac:dyDescent="0.2">
      <c r="B107" s="260" t="s">
        <v>228</v>
      </c>
      <c r="C107" s="260"/>
      <c r="D107" s="260"/>
      <c r="E107" s="51">
        <f>0.1*0.8*K103</f>
        <v>576.80000000000007</v>
      </c>
      <c r="F107" s="31">
        <f>0.1*0.2*K103</f>
        <v>144.20000000000002</v>
      </c>
      <c r="G107" s="87"/>
      <c r="H107" s="88"/>
      <c r="I107" s="87"/>
      <c r="J107" s="88"/>
      <c r="K107" s="52">
        <f>SUM(E107:F107)</f>
        <v>721.00000000000011</v>
      </c>
      <c r="L107" s="66"/>
      <c r="M107" s="65" t="s">
        <v>93</v>
      </c>
      <c r="N107" s="174">
        <v>323</v>
      </c>
      <c r="O107" s="179">
        <f>N107*100.1</f>
        <v>32332.3</v>
      </c>
      <c r="P107" s="179">
        <v>400</v>
      </c>
      <c r="Q107" s="179">
        <f>P107*99.5</f>
        <v>39800</v>
      </c>
      <c r="R107" s="179">
        <f>N107+P107</f>
        <v>723</v>
      </c>
      <c r="S107" s="179">
        <f>O107+Q107</f>
        <v>72132.3</v>
      </c>
      <c r="T107" s="169" t="s">
        <v>134</v>
      </c>
    </row>
    <row r="108" spans="2:20" x14ac:dyDescent="0.2">
      <c r="B108" s="38"/>
      <c r="C108" s="47"/>
      <c r="D108" s="48"/>
      <c r="E108" s="5"/>
      <c r="F108" s="56"/>
      <c r="G108" s="5"/>
      <c r="H108" s="56"/>
      <c r="I108" s="5"/>
      <c r="J108" s="56"/>
      <c r="K108" s="5"/>
      <c r="L108" s="66"/>
      <c r="M108" s="38"/>
      <c r="N108" s="36"/>
      <c r="O108" s="36"/>
      <c r="P108" s="176"/>
      <c r="Q108" s="177"/>
      <c r="R108" s="176"/>
      <c r="S108" s="177"/>
      <c r="T108" s="69"/>
    </row>
    <row r="109" spans="2:20" x14ac:dyDescent="0.2">
      <c r="B109" s="260" t="s">
        <v>230</v>
      </c>
      <c r="C109" s="260"/>
      <c r="D109" s="260"/>
      <c r="E109" s="52">
        <f>E103+E107</f>
        <v>576.80000000000007</v>
      </c>
      <c r="F109" s="20">
        <f t="shared" ref="F109" si="12">F103+F107</f>
        <v>144.20000000000002</v>
      </c>
      <c r="G109" s="20">
        <f>G103+G105</f>
        <v>4546.5</v>
      </c>
      <c r="H109" s="20">
        <f t="shared" ref="H109:J109" si="13">H103+H105</f>
        <v>2583</v>
      </c>
      <c r="I109" s="20">
        <f t="shared" si="13"/>
        <v>0</v>
      </c>
      <c r="J109" s="20">
        <f t="shared" si="13"/>
        <v>441</v>
      </c>
      <c r="K109" s="52">
        <f>K103+K105+K107</f>
        <v>8291.5</v>
      </c>
      <c r="L109" s="67"/>
      <c r="M109" s="69"/>
      <c r="N109" s="178" t="e">
        <f>N103+N107</f>
        <v>#REF!</v>
      </c>
      <c r="O109" s="178" t="e">
        <f>O103+O107</f>
        <v>#REF!</v>
      </c>
      <c r="P109" s="178" t="e">
        <f t="shared" ref="P109:S109" si="14">P103+P107</f>
        <v>#REF!</v>
      </c>
      <c r="Q109" s="178" t="e">
        <f t="shared" si="14"/>
        <v>#REF!</v>
      </c>
      <c r="R109" s="178" t="e">
        <f t="shared" si="14"/>
        <v>#REF!</v>
      </c>
      <c r="S109" s="178" t="e">
        <f t="shared" si="14"/>
        <v>#REF!</v>
      </c>
      <c r="T109" s="148"/>
    </row>
    <row r="110" spans="2:20" x14ac:dyDescent="0.2">
      <c r="C110" s="3"/>
      <c r="E110" s="5"/>
      <c r="F110" s="5"/>
      <c r="G110" s="5"/>
      <c r="H110" s="5"/>
      <c r="I110" s="5"/>
      <c r="J110" s="5"/>
      <c r="K110" s="5"/>
      <c r="N110" s="39"/>
      <c r="O110" s="39"/>
      <c r="P110" s="39"/>
      <c r="Q110" s="39"/>
      <c r="R110" s="39"/>
      <c r="S110" s="39"/>
      <c r="T110" s="39"/>
    </row>
    <row r="111" spans="2:20" x14ac:dyDescent="0.2">
      <c r="B111" s="279" t="s">
        <v>148</v>
      </c>
      <c r="C111" s="279"/>
      <c r="D111" s="279"/>
      <c r="E111" s="14">
        <v>100</v>
      </c>
      <c r="F111" s="14">
        <v>100</v>
      </c>
      <c r="G111" s="82">
        <v>82.8</v>
      </c>
      <c r="H111" s="82">
        <v>82.8</v>
      </c>
      <c r="I111" s="82">
        <v>82.8</v>
      </c>
      <c r="J111" s="82">
        <v>82.8</v>
      </c>
      <c r="N111" s="39"/>
      <c r="O111" s="39"/>
      <c r="P111" s="277" t="s">
        <v>141</v>
      </c>
      <c r="Q111" s="278"/>
      <c r="R111" s="278"/>
      <c r="S111" s="278"/>
      <c r="T111" s="143"/>
    </row>
    <row r="112" spans="2:20" x14ac:dyDescent="0.2">
      <c r="C112" s="3"/>
      <c r="E112" s="5"/>
      <c r="F112" s="5"/>
      <c r="G112" s="5"/>
      <c r="H112" s="5"/>
      <c r="I112" s="5"/>
      <c r="J112" s="5"/>
      <c r="K112" s="5"/>
      <c r="N112" s="39"/>
      <c r="O112" s="39"/>
      <c r="P112" s="38"/>
      <c r="Q112" s="39"/>
      <c r="R112" s="39"/>
      <c r="S112" s="39"/>
      <c r="T112" s="41"/>
    </row>
    <row r="113" spans="2:20" ht="12.75" customHeight="1" x14ac:dyDescent="0.2">
      <c r="B113" s="260" t="s">
        <v>231</v>
      </c>
      <c r="C113" s="260"/>
      <c r="D113" s="260"/>
      <c r="E113" s="83">
        <f>E111*E109</f>
        <v>57680.000000000007</v>
      </c>
      <c r="F113" s="83">
        <f t="shared" ref="F113:J113" si="15">F111*F109</f>
        <v>14420.000000000002</v>
      </c>
      <c r="G113" s="83">
        <f t="shared" si="15"/>
        <v>376450.2</v>
      </c>
      <c r="H113" s="83">
        <f>H111*H109</f>
        <v>213872.4</v>
      </c>
      <c r="I113" s="83">
        <f t="shared" si="15"/>
        <v>0</v>
      </c>
      <c r="J113" s="83">
        <f t="shared" si="15"/>
        <v>36514.799999999996</v>
      </c>
      <c r="K113" s="83">
        <f>SUM(E113:J113)</f>
        <v>698937.4</v>
      </c>
      <c r="O113" s="39"/>
      <c r="P113" s="39"/>
      <c r="Q113" s="81"/>
      <c r="R113" s="39"/>
      <c r="S113" s="39"/>
      <c r="T113" s="39"/>
    </row>
    <row r="114" spans="2:20" x14ac:dyDescent="0.2">
      <c r="E114" s="5"/>
      <c r="F114" s="5"/>
      <c r="G114" s="5"/>
      <c r="H114" s="5"/>
      <c r="I114" s="5"/>
      <c r="J114" s="5"/>
      <c r="K114" s="5"/>
      <c r="O114" s="39"/>
      <c r="P114" s="184"/>
      <c r="Q114" s="81"/>
      <c r="R114" s="39"/>
      <c r="S114" s="39"/>
      <c r="T114" s="39"/>
    </row>
    <row r="115" spans="2:20" ht="12.75" customHeight="1" x14ac:dyDescent="0.2">
      <c r="B115" s="274" t="s">
        <v>98</v>
      </c>
      <c r="C115" s="275"/>
      <c r="D115" s="276"/>
      <c r="E115" s="249"/>
      <c r="F115" s="249"/>
      <c r="G115" s="249"/>
      <c r="H115" s="249"/>
      <c r="I115" s="249"/>
      <c r="J115" s="249"/>
      <c r="K115" s="83">
        <v>329069</v>
      </c>
      <c r="O115" s="39"/>
      <c r="P115" s="184"/>
      <c r="Q115" s="81"/>
      <c r="R115" s="39"/>
      <c r="S115" s="39"/>
      <c r="T115" s="39"/>
    </row>
    <row r="116" spans="2:20" x14ac:dyDescent="0.2">
      <c r="B116" s="274" t="s">
        <v>195</v>
      </c>
      <c r="C116" s="275"/>
      <c r="D116" s="276"/>
      <c r="E116" s="96"/>
      <c r="F116" s="96"/>
      <c r="G116" s="96"/>
      <c r="H116" s="96"/>
      <c r="I116" s="96"/>
      <c r="J116" s="96"/>
      <c r="K116" s="83">
        <v>168332</v>
      </c>
      <c r="O116" s="39"/>
      <c r="P116" s="96"/>
      <c r="Q116" s="96"/>
      <c r="R116" s="36"/>
      <c r="S116" s="36"/>
      <c r="T116" s="36"/>
    </row>
    <row r="117" spans="2:20" x14ac:dyDescent="0.2">
      <c r="B117" s="274" t="s">
        <v>196</v>
      </c>
      <c r="C117" s="275"/>
      <c r="D117" s="276"/>
      <c r="E117" s="96"/>
      <c r="F117" s="96"/>
      <c r="G117" s="96"/>
      <c r="H117" s="96"/>
      <c r="I117" s="96"/>
      <c r="J117" s="96"/>
      <c r="K117" s="20">
        <v>147384</v>
      </c>
      <c r="O117" s="39"/>
      <c r="P117" s="116"/>
      <c r="Q117" s="116"/>
      <c r="R117" s="36"/>
      <c r="S117" s="36"/>
      <c r="T117" s="36"/>
    </row>
    <row r="118" spans="2:20" x14ac:dyDescent="0.2">
      <c r="B118" s="274" t="s">
        <v>197</v>
      </c>
      <c r="C118" s="275"/>
      <c r="D118" s="276"/>
      <c r="E118" s="250"/>
      <c r="F118" s="250"/>
      <c r="G118" s="250"/>
      <c r="H118" s="250"/>
      <c r="I118" s="250"/>
      <c r="J118" s="250"/>
      <c r="K118" s="20">
        <f>SUM(K113:K117)</f>
        <v>1343722.4</v>
      </c>
      <c r="O118" s="39"/>
      <c r="P118" s="116"/>
      <c r="Q118" s="116"/>
      <c r="R118" s="36"/>
      <c r="S118" s="36"/>
      <c r="T118" s="36"/>
    </row>
    <row r="119" spans="2:20" x14ac:dyDescent="0.2">
      <c r="E119" s="5"/>
      <c r="F119" s="5"/>
      <c r="G119" s="5"/>
      <c r="H119" s="5"/>
      <c r="I119" s="5"/>
      <c r="J119" s="5"/>
      <c r="K119" s="5"/>
    </row>
    <row r="120" spans="2:20" x14ac:dyDescent="0.2">
      <c r="E120" s="5"/>
      <c r="F120" s="5"/>
      <c r="G120" s="5"/>
      <c r="H120" s="5"/>
      <c r="I120" s="5"/>
      <c r="J120" s="5"/>
      <c r="K120" s="5"/>
    </row>
    <row r="121" spans="2:20" x14ac:dyDescent="0.2">
      <c r="E121" s="5"/>
      <c r="F121" s="5"/>
      <c r="G121" s="5"/>
      <c r="H121" s="5"/>
      <c r="I121" s="5"/>
      <c r="J121" s="5"/>
      <c r="K121" s="5"/>
    </row>
    <row r="122" spans="2:20" x14ac:dyDescent="0.2">
      <c r="E122" s="5"/>
      <c r="F122" s="5"/>
      <c r="G122" s="5"/>
      <c r="H122" s="5"/>
      <c r="I122" s="5"/>
      <c r="J122" s="5"/>
      <c r="K122" s="5"/>
    </row>
    <row r="123" spans="2:20" x14ac:dyDescent="0.2">
      <c r="E123" s="5"/>
      <c r="F123" s="5"/>
      <c r="G123" s="5"/>
      <c r="H123" s="5"/>
      <c r="I123" s="5"/>
      <c r="J123" s="5"/>
      <c r="K123" s="5"/>
    </row>
    <row r="124" spans="2:20" x14ac:dyDescent="0.2">
      <c r="E124" s="5"/>
      <c r="F124" s="5"/>
      <c r="G124" s="5"/>
      <c r="H124" s="5"/>
      <c r="I124" s="5"/>
      <c r="J124" s="5"/>
      <c r="K124" s="5"/>
    </row>
    <row r="125" spans="2:20" x14ac:dyDescent="0.2">
      <c r="E125" s="5"/>
      <c r="F125" s="5"/>
      <c r="G125" s="5"/>
      <c r="H125" s="5"/>
      <c r="I125" s="5"/>
      <c r="J125" s="5"/>
      <c r="K125" s="5"/>
    </row>
    <row r="126" spans="2:20" x14ac:dyDescent="0.2">
      <c r="E126" s="5"/>
      <c r="F126" s="5"/>
      <c r="G126" s="5"/>
      <c r="H126" s="5"/>
      <c r="I126" s="5"/>
      <c r="J126" s="5"/>
      <c r="K126" s="5"/>
    </row>
    <row r="127" spans="2:20" x14ac:dyDescent="0.2">
      <c r="E127" s="5"/>
      <c r="F127" s="5"/>
      <c r="G127" s="5"/>
      <c r="H127" s="5"/>
      <c r="I127" s="5"/>
      <c r="J127" s="5"/>
      <c r="K127" s="5"/>
    </row>
    <row r="128" spans="2:20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  <row r="367" spans="5:11" x14ac:dyDescent="0.2">
      <c r="E367" s="5"/>
      <c r="F367" s="5"/>
      <c r="G367" s="5"/>
      <c r="H367" s="5"/>
      <c r="I367" s="5"/>
      <c r="J367" s="5"/>
      <c r="K367" s="5"/>
    </row>
    <row r="368" spans="5:11" x14ac:dyDescent="0.2">
      <c r="E368" s="5"/>
      <c r="F368" s="5"/>
      <c r="G368" s="5"/>
      <c r="H368" s="5"/>
      <c r="I368" s="5"/>
      <c r="J368" s="5"/>
      <c r="K368" s="5"/>
    </row>
    <row r="369" spans="5:11" x14ac:dyDescent="0.2">
      <c r="E369" s="5"/>
      <c r="F369" s="5"/>
      <c r="G369" s="5"/>
      <c r="H369" s="5"/>
      <c r="I369" s="5"/>
      <c r="J369" s="5"/>
      <c r="K369" s="5"/>
    </row>
    <row r="370" spans="5:11" x14ac:dyDescent="0.2">
      <c r="E370" s="5"/>
      <c r="F370" s="5"/>
      <c r="G370" s="5"/>
      <c r="H370" s="5"/>
      <c r="I370" s="5"/>
      <c r="J370" s="5"/>
      <c r="K370" s="5"/>
    </row>
    <row r="371" spans="5:11" x14ac:dyDescent="0.2">
      <c r="E371" s="5"/>
      <c r="F371" s="5"/>
      <c r="G371" s="5"/>
      <c r="H371" s="5"/>
      <c r="I371" s="5"/>
      <c r="J371" s="5"/>
      <c r="K371" s="5"/>
    </row>
    <row r="372" spans="5:11" x14ac:dyDescent="0.2">
      <c r="E372" s="5"/>
      <c r="F372" s="5"/>
      <c r="G372" s="5"/>
      <c r="H372" s="5"/>
      <c r="I372" s="5"/>
      <c r="J372" s="5"/>
      <c r="K372" s="5"/>
    </row>
    <row r="373" spans="5:11" x14ac:dyDescent="0.2">
      <c r="E373" s="5"/>
      <c r="F373" s="5"/>
      <c r="G373" s="5"/>
      <c r="H373" s="5"/>
      <c r="I373" s="5"/>
      <c r="J373" s="5"/>
      <c r="K373" s="5"/>
    </row>
    <row r="374" spans="5:11" x14ac:dyDescent="0.2">
      <c r="E374" s="5"/>
      <c r="F374" s="5"/>
      <c r="G374" s="5"/>
      <c r="H374" s="5"/>
      <c r="I374" s="5"/>
      <c r="J374" s="5"/>
      <c r="K374" s="5"/>
    </row>
    <row r="375" spans="5:11" x14ac:dyDescent="0.2">
      <c r="E375" s="5"/>
      <c r="F375" s="5"/>
      <c r="G375" s="5"/>
      <c r="H375" s="5"/>
      <c r="I375" s="5"/>
      <c r="J375" s="5"/>
      <c r="K375" s="5"/>
    </row>
    <row r="376" spans="5:11" x14ac:dyDescent="0.2">
      <c r="E376" s="5"/>
      <c r="F376" s="5"/>
      <c r="G376" s="5"/>
      <c r="H376" s="5"/>
      <c r="I376" s="5"/>
      <c r="J376" s="5"/>
      <c r="K376" s="5"/>
    </row>
    <row r="377" spans="5:11" x14ac:dyDescent="0.2">
      <c r="E377" s="5"/>
      <c r="F377" s="5"/>
      <c r="G377" s="5"/>
      <c r="H377" s="5"/>
      <c r="I377" s="5"/>
      <c r="J377" s="5"/>
      <c r="K377" s="5"/>
    </row>
    <row r="378" spans="5:11" x14ac:dyDescent="0.2">
      <c r="E378" s="5"/>
      <c r="F378" s="5"/>
      <c r="G378" s="5"/>
      <c r="H378" s="5"/>
      <c r="I378" s="5"/>
      <c r="J378" s="5"/>
      <c r="K378" s="5"/>
    </row>
    <row r="379" spans="5:11" x14ac:dyDescent="0.2">
      <c r="E379" s="5"/>
      <c r="F379" s="5"/>
      <c r="G379" s="5"/>
      <c r="H379" s="5"/>
      <c r="I379" s="5"/>
      <c r="J379" s="5"/>
      <c r="K379" s="5"/>
    </row>
  </sheetData>
  <mergeCells count="31">
    <mergeCell ref="N2:T2"/>
    <mergeCell ref="B115:D115"/>
    <mergeCell ref="B116:D116"/>
    <mergeCell ref="B117:D117"/>
    <mergeCell ref="B118:D118"/>
    <mergeCell ref="P111:S111"/>
    <mergeCell ref="B113:D113"/>
    <mergeCell ref="B111:D111"/>
    <mergeCell ref="C87:D87"/>
    <mergeCell ref="C92:D92"/>
    <mergeCell ref="C103:D103"/>
    <mergeCell ref="B107:D107"/>
    <mergeCell ref="M93:M102"/>
    <mergeCell ref="C35:D35"/>
    <mergeCell ref="B109:D109"/>
    <mergeCell ref="R6:S6"/>
    <mergeCell ref="N4:T4"/>
    <mergeCell ref="C49:D49"/>
    <mergeCell ref="C54:D54"/>
    <mergeCell ref="C61:D61"/>
    <mergeCell ref="E6:F6"/>
    <mergeCell ref="B8:D8"/>
    <mergeCell ref="B15:D15"/>
    <mergeCell ref="C16:D16"/>
    <mergeCell ref="C44:D44"/>
    <mergeCell ref="C82:D82"/>
    <mergeCell ref="E4:M4"/>
    <mergeCell ref="N6:O6"/>
    <mergeCell ref="P6:Q6"/>
    <mergeCell ref="C72:D72"/>
    <mergeCell ref="C77:D77"/>
  </mergeCells>
  <pageMargins left="0.70866141732283472" right="0.70866141732283472" top="0.78740157480314965" bottom="0.78740157480314965" header="0.31496062992125984" footer="0.31496062992125984"/>
  <pageSetup paperSize="8" scale="35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Synthese und T-U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2020-06-23T14:36:47Z</cp:lastPrinted>
  <dcterms:created xsi:type="dcterms:W3CDTF">2019-02-25T12:33:26Z</dcterms:created>
  <dcterms:modified xsi:type="dcterms:W3CDTF">2020-07-13T13:26:33Z</dcterms:modified>
</cp:coreProperties>
</file>