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Arbeitsunterlagen_FB_K\"/>
    </mc:Choice>
  </mc:AlternateContent>
  <bookViews>
    <workbookView xWindow="120" yWindow="90" windowWidth="28515" windowHeight="14625" activeTab="2"/>
  </bookViews>
  <sheets>
    <sheet name="Übersicht" sheetId="1" r:id="rId1"/>
    <sheet name="T-U" sheetId="2" r:id="rId2"/>
    <sheet name="K" sheetId="3" r:id="rId3"/>
    <sheet name="T-G" sheetId="4" r:id="rId4"/>
  </sheets>
  <calcPr calcId="162913"/>
</workbook>
</file>

<file path=xl/calcChain.xml><?xml version="1.0" encoding="utf-8"?>
<calcChain xmlns="http://schemas.openxmlformats.org/spreadsheetml/2006/main">
  <c r="P80" i="3" l="1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3" i="3"/>
  <c r="P32" i="3"/>
  <c r="P31" i="3"/>
  <c r="P28" i="3"/>
  <c r="P25" i="3"/>
  <c r="P24" i="3"/>
  <c r="P23" i="3"/>
  <c r="P20" i="3"/>
  <c r="P19" i="3"/>
  <c r="P18" i="3"/>
  <c r="P12" i="3"/>
  <c r="P10" i="3"/>
  <c r="L92" i="3"/>
  <c r="L33" i="3"/>
  <c r="L32" i="3"/>
  <c r="L31" i="3"/>
  <c r="L12" i="3"/>
  <c r="M92" i="3" l="1"/>
  <c r="K92" i="3"/>
  <c r="O88" i="3"/>
  <c r="P88" i="3" s="1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P34" i="3" s="1"/>
  <c r="O33" i="3"/>
  <c r="O32" i="3"/>
  <c r="O31" i="3"/>
  <c r="O30" i="3"/>
  <c r="P30" i="3" s="1"/>
  <c r="O28" i="3"/>
  <c r="O26" i="3"/>
  <c r="P26" i="3" s="1"/>
  <c r="O25" i="3"/>
  <c r="O24" i="3"/>
  <c r="O23" i="3"/>
  <c r="O22" i="3"/>
  <c r="P22" i="3" s="1"/>
  <c r="O21" i="3"/>
  <c r="P21" i="3" s="1"/>
  <c r="O20" i="3"/>
  <c r="O19" i="3"/>
  <c r="O18" i="3"/>
  <c r="O17" i="3"/>
  <c r="P17" i="3" s="1"/>
  <c r="N88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8" i="3"/>
  <c r="N26" i="3"/>
  <c r="N25" i="3"/>
  <c r="N24" i="3"/>
  <c r="N23" i="3"/>
  <c r="N22" i="3"/>
  <c r="N21" i="3"/>
  <c r="N20" i="3"/>
  <c r="N19" i="3"/>
  <c r="N18" i="3"/>
  <c r="N17" i="3"/>
  <c r="L90" i="3"/>
  <c r="L88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0" i="3"/>
  <c r="L28" i="3"/>
  <c r="L26" i="3"/>
  <c r="L25" i="3"/>
  <c r="L24" i="3"/>
  <c r="L23" i="3"/>
  <c r="L22" i="3"/>
  <c r="L21" i="3"/>
  <c r="L20" i="3"/>
  <c r="L19" i="3"/>
  <c r="L18" i="3"/>
  <c r="L17" i="3"/>
  <c r="O10" i="3"/>
  <c r="N10" i="3"/>
  <c r="L10" i="3"/>
  <c r="N12" i="3" l="1"/>
  <c r="N92" i="3" s="1"/>
  <c r="O12" i="3"/>
  <c r="P92" i="3" s="1"/>
  <c r="O92" i="3" l="1"/>
  <c r="H108" i="3" l="1"/>
  <c r="G108" i="3"/>
  <c r="F108" i="3"/>
  <c r="H107" i="3"/>
  <c r="G42" i="1" l="1"/>
  <c r="H42" i="1"/>
  <c r="F48" i="1"/>
  <c r="H30" i="4"/>
  <c r="H90" i="3"/>
  <c r="E48" i="1"/>
  <c r="F47" i="1"/>
  <c r="E46" i="1"/>
  <c r="E45" i="1"/>
  <c r="F44" i="1"/>
  <c r="E43" i="1"/>
  <c r="F12" i="3"/>
  <c r="G105" i="3"/>
  <c r="G107" i="3"/>
  <c r="G106" i="3"/>
  <c r="F106" i="3"/>
  <c r="G103" i="3"/>
  <c r="F104" i="3"/>
  <c r="F102" i="3"/>
  <c r="F101" i="3"/>
  <c r="F107" i="3" s="1"/>
  <c r="F51" i="1"/>
  <c r="H14" i="2"/>
  <c r="I14" i="2"/>
  <c r="J14" i="2"/>
  <c r="G14" i="2"/>
  <c r="I34" i="1"/>
  <c r="H51" i="2"/>
  <c r="I51" i="2"/>
  <c r="J51" i="2"/>
  <c r="H33" i="1"/>
  <c r="H27" i="1" s="1"/>
  <c r="H45" i="2"/>
  <c r="I45" i="2"/>
  <c r="J45" i="2"/>
  <c r="I28" i="1"/>
  <c r="G27" i="1"/>
  <c r="I20" i="1"/>
  <c r="F8" i="1"/>
  <c r="G8" i="1"/>
  <c r="H8" i="1"/>
  <c r="E8" i="1"/>
  <c r="I25" i="1"/>
  <c r="F17" i="1"/>
  <c r="G17" i="1"/>
  <c r="H17" i="1"/>
  <c r="E17" i="1"/>
  <c r="H8" i="2"/>
  <c r="I8" i="2"/>
  <c r="J8" i="2"/>
  <c r="G8" i="2"/>
  <c r="E42" i="1" l="1"/>
  <c r="I48" i="1"/>
  <c r="F42" i="1"/>
  <c r="H69" i="2"/>
  <c r="G69" i="2"/>
  <c r="H65" i="2"/>
  <c r="G65" i="2"/>
  <c r="H61" i="2"/>
  <c r="G61" i="2"/>
  <c r="H57" i="2"/>
  <c r="G57" i="2"/>
  <c r="G51" i="2"/>
  <c r="E33" i="1" s="1"/>
  <c r="I33" i="1" s="1"/>
  <c r="G45" i="2"/>
  <c r="H36" i="2"/>
  <c r="G36" i="2"/>
  <c r="H22" i="2"/>
  <c r="G22" i="2"/>
  <c r="G30" i="3"/>
  <c r="F30" i="3"/>
  <c r="H11" i="4" l="1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G28" i="4"/>
  <c r="G32" i="4" s="1"/>
  <c r="G36" i="4" s="1"/>
  <c r="F28" i="4"/>
  <c r="F32" i="4" s="1"/>
  <c r="F36" i="4" s="1"/>
  <c r="H10" i="4"/>
  <c r="H28" i="4" l="1"/>
  <c r="E30" i="4" s="1"/>
  <c r="E32" i="4" s="1"/>
  <c r="E36" i="4" s="1"/>
  <c r="D30" i="4" l="1"/>
  <c r="D32" i="4" s="1"/>
  <c r="D36" i="4" s="1"/>
  <c r="H36" i="4" s="1"/>
  <c r="K96" i="2" s="1"/>
  <c r="H32" i="4"/>
  <c r="G12" i="3" l="1"/>
  <c r="F17" i="3"/>
  <c r="G17" i="3"/>
  <c r="F22" i="3"/>
  <c r="G22" i="3"/>
  <c r="F80" i="3"/>
  <c r="G80" i="3"/>
  <c r="G42" i="2"/>
  <c r="H42" i="2"/>
  <c r="I42" i="2"/>
  <c r="J42" i="2"/>
  <c r="K42" i="2" l="1"/>
  <c r="F31" i="1" s="1"/>
  <c r="I31" i="1" s="1"/>
  <c r="G88" i="3"/>
  <c r="G92" i="3" s="1"/>
  <c r="G96" i="3" s="1"/>
  <c r="F88" i="3"/>
  <c r="F92" i="3" s="1"/>
  <c r="F96" i="3" s="1"/>
  <c r="H30" i="3"/>
  <c r="H80" i="3"/>
  <c r="H10" i="3"/>
  <c r="H28" i="3"/>
  <c r="H22" i="3"/>
  <c r="H17" i="3"/>
  <c r="H12" i="3"/>
  <c r="H73" i="2"/>
  <c r="I73" i="2"/>
  <c r="J73" i="2"/>
  <c r="I69" i="2"/>
  <c r="J69" i="2"/>
  <c r="I65" i="2"/>
  <c r="J65" i="2"/>
  <c r="I61" i="2"/>
  <c r="J61" i="2"/>
  <c r="I57" i="2"/>
  <c r="J57" i="2"/>
  <c r="K51" i="2"/>
  <c r="I36" i="2"/>
  <c r="J36" i="2"/>
  <c r="G33" i="2"/>
  <c r="H33" i="2"/>
  <c r="I33" i="2"/>
  <c r="J33" i="2"/>
  <c r="I22" i="2"/>
  <c r="J22" i="2"/>
  <c r="I19" i="1"/>
  <c r="E53" i="1"/>
  <c r="F53" i="1"/>
  <c r="G53" i="1"/>
  <c r="H53" i="1"/>
  <c r="E50" i="1"/>
  <c r="G50" i="1"/>
  <c r="H50" i="1"/>
  <c r="E12" i="1"/>
  <c r="F12" i="1"/>
  <c r="G12" i="1"/>
  <c r="H12" i="1"/>
  <c r="I56" i="1"/>
  <c r="I21" i="1"/>
  <c r="I10" i="1"/>
  <c r="I13" i="1"/>
  <c r="I14" i="1"/>
  <c r="I15" i="1"/>
  <c r="I18" i="1"/>
  <c r="I22" i="1"/>
  <c r="I23" i="1"/>
  <c r="I24" i="1"/>
  <c r="I54" i="1"/>
  <c r="I53" i="1" s="1"/>
  <c r="I9" i="1"/>
  <c r="E39" i="1"/>
  <c r="I39" i="1" s="1"/>
  <c r="E38" i="1"/>
  <c r="I51" i="1"/>
  <c r="I50" i="1" s="1"/>
  <c r="I47" i="1"/>
  <c r="I45" i="1"/>
  <c r="I46" i="1"/>
  <c r="K73" i="2" l="1"/>
  <c r="G58" i="1"/>
  <c r="G60" i="1" s="1"/>
  <c r="H58" i="1"/>
  <c r="H60" i="1" s="1"/>
  <c r="H64" i="1" s="1"/>
  <c r="I8" i="1"/>
  <c r="I17" i="1"/>
  <c r="K14" i="2"/>
  <c r="G85" i="2"/>
  <c r="G89" i="2" s="1"/>
  <c r="G93" i="2" s="1"/>
  <c r="K33" i="2"/>
  <c r="E29" i="1" s="1"/>
  <c r="I29" i="1" s="1"/>
  <c r="K57" i="2"/>
  <c r="F35" i="1" s="1"/>
  <c r="I35" i="1" s="1"/>
  <c r="K65" i="2"/>
  <c r="K61" i="2"/>
  <c r="E36" i="1" s="1"/>
  <c r="I36" i="1" s="1"/>
  <c r="K69" i="2"/>
  <c r="F37" i="1" s="1"/>
  <c r="I37" i="1" s="1"/>
  <c r="K45" i="2"/>
  <c r="F32" i="1" s="1"/>
  <c r="I32" i="1" s="1"/>
  <c r="J85" i="2"/>
  <c r="J89" i="2" s="1"/>
  <c r="J93" i="2" s="1"/>
  <c r="I85" i="2"/>
  <c r="I89" i="2" s="1"/>
  <c r="I93" i="2" s="1"/>
  <c r="K36" i="2"/>
  <c r="F30" i="1" s="1"/>
  <c r="I30" i="1" s="1"/>
  <c r="H85" i="2"/>
  <c r="H89" i="2" s="1"/>
  <c r="H93" i="2" s="1"/>
  <c r="K8" i="2"/>
  <c r="I43" i="1"/>
  <c r="I44" i="1"/>
  <c r="I38" i="1"/>
  <c r="K22" i="2"/>
  <c r="H88" i="3"/>
  <c r="F50" i="1"/>
  <c r="G64" i="1"/>
  <c r="I12" i="1"/>
  <c r="E27" i="1" l="1"/>
  <c r="I42" i="1"/>
  <c r="E58" i="1"/>
  <c r="E60" i="1" s="1"/>
  <c r="F27" i="1"/>
  <c r="F58" i="1" s="1"/>
  <c r="F60" i="1" s="1"/>
  <c r="I27" i="1"/>
  <c r="K85" i="2"/>
  <c r="F87" i="2" s="1"/>
  <c r="F89" i="2" s="1"/>
  <c r="F93" i="2" s="1"/>
  <c r="E90" i="3"/>
  <c r="E96" i="3" s="1"/>
  <c r="D90" i="3"/>
  <c r="D96" i="3" s="1"/>
  <c r="I58" i="1" l="1"/>
  <c r="I60" i="1" s="1"/>
  <c r="I62" i="1" s="1"/>
  <c r="E87" i="2"/>
  <c r="H96" i="3"/>
  <c r="K95" i="2" s="1"/>
  <c r="H92" i="3"/>
  <c r="I64" i="1" l="1"/>
  <c r="G68" i="1" s="1"/>
  <c r="E89" i="2"/>
  <c r="E93" i="2" s="1"/>
  <c r="K93" i="2" s="1"/>
  <c r="K98" i="2" s="1"/>
  <c r="K87" i="2"/>
  <c r="K89" i="2" s="1"/>
  <c r="F62" i="1"/>
  <c r="F64" i="1" s="1"/>
  <c r="E62" i="1"/>
  <c r="E64" i="1" s="1"/>
  <c r="E68" i="1" l="1"/>
  <c r="F68" i="1"/>
  <c r="H68" i="1"/>
</calcChain>
</file>

<file path=xl/comments1.xml><?xml version="1.0" encoding="utf-8"?>
<comments xmlns="http://schemas.openxmlformats.org/spreadsheetml/2006/main">
  <authors>
    <author>Falzone Lorenzo</author>
  </authors>
  <commentList>
    <comment ref="M12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pro Brücke ca. 3 Tage, UEF 2.5 tage, UNT 2 Tage.
Tot. 3xBr, 8xUEF, 11xUNT</t>
        </r>
      </text>
    </comment>
  </commentList>
</comments>
</file>

<file path=xl/sharedStrings.xml><?xml version="1.0" encoding="utf-8"?>
<sst xmlns="http://schemas.openxmlformats.org/spreadsheetml/2006/main" count="607" uniqueCount="382">
  <si>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</si>
  <si>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</si>
  <si>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</si>
  <si>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</si>
  <si>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</si>
  <si>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</si>
  <si>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</si>
  <si>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</si>
  <si>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</si>
  <si>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</si>
  <si>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</si>
  <si>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</si>
  <si>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</si>
  <si>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</si>
  <si>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</si>
  <si>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</si>
  <si>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</si>
  <si>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</si>
  <si>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</si>
  <si>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</si>
  <si>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</si>
  <si>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</si>
  <si>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</si>
  <si>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</si>
  <si>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</si>
  <si>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</si>
  <si>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</si>
  <si>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</si>
  <si>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</si>
  <si>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</si>
  <si>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</si>
  <si>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</si>
  <si>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</si>
  <si>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</si>
  <si>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</si>
  <si>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</si>
  <si>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</si>
  <si>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</si>
  <si>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</si>
  <si>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</si>
  <si>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</si>
  <si>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</si>
  <si>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</si>
  <si>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</si>
  <si>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</si>
  <si>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</si>
  <si>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</si>
  <si>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</si>
  <si>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</si>
  <si>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</si>
  <si>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</si>
  <si>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</si>
  <si>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</si>
  <si>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</si>
  <si>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</si>
  <si>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</si>
  <si>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</si>
  <si>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</si>
  <si>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</si>
  <si>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</si>
  <si>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</si>
  <si>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</si>
  <si>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</si>
  <si>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</si>
  <si>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</si>
  <si>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</si>
  <si>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</si>
  <si>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</si>
  <si>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</si>
  <si>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</si>
  <si>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</si>
  <si>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</si>
  <si>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</si>
  <si>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</si>
  <si>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</si>
  <si>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</si>
  <si>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</si>
  <si>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</si>
  <si>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</si>
  <si>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</si>
  <si>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</si>
  <si>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</si>
  <si>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</si>
  <si>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</si>
  <si>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</si>
  <si>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</si>
  <si>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</si>
  <si>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</si>
  <si>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</si>
  <si>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</si>
  <si>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</si>
  <si>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</si>
  <si>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</si>
  <si>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</si>
  <si>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</si>
  <si>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Projektleitung</t>
  </si>
  <si>
    <t>Zwischentotal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</si>
  <si>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</si>
  <si>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</si>
  <si>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</si>
  <si>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</si>
  <si>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</si>
  <si>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</si>
  <si>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</si>
  <si>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</si>
  <si>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</si>
  <si>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</si>
  <si>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</si>
  <si>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</si>
  <si>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</si>
  <si>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</si>
  <si>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</si>
  <si>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</si>
  <si>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</si>
  <si>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</si>
  <si>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</si>
  <si>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Kunstbauten, Stützmauern</t>
  </si>
  <si>
    <t>Belag, Kanal-TV, Zäune</t>
  </si>
  <si>
    <t>mittlerer Stundenansatz EK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</si>
  <si>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</si>
  <si>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</si>
  <si>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</si>
  <si>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</si>
  <si>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</si>
  <si>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</si>
  <si>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</si>
  <si>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</si>
  <si>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</si>
  <si>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</si>
  <si>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</si>
  <si>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</si>
  <si>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</si>
  <si>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</si>
  <si>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</si>
  <si>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</si>
  <si>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</si>
  <si>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</si>
  <si>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</si>
  <si>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</si>
  <si>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</si>
  <si>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</si>
  <si>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</si>
  <si>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</si>
  <si>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</si>
  <si>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</si>
  <si>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</si>
  <si>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</si>
  <si>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</si>
  <si>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</si>
  <si>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</si>
  <si>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</si>
  <si>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</si>
  <si>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</si>
  <si>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</si>
  <si>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</si>
  <si>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</si>
  <si>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</si>
  <si>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</si>
  <si>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</si>
  <si>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</si>
  <si>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</si>
  <si>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</si>
  <si>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</si>
  <si>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</si>
  <si>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</si>
  <si>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</si>
  <si>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</si>
  <si>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</si>
  <si>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</si>
  <si>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</si>
  <si>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</si>
  <si>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</si>
  <si>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</si>
  <si>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</si>
  <si>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</si>
  <si>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</si>
  <si>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</si>
  <si>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</si>
  <si>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</si>
  <si>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</si>
  <si>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</si>
  <si>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</si>
  <si>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</si>
  <si>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</si>
  <si>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</si>
  <si>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</si>
  <si>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</si>
  <si>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</si>
  <si>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</si>
  <si>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</si>
  <si>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</si>
  <si>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</si>
  <si>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</si>
  <si>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</si>
  <si>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</si>
  <si>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</si>
  <si>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</si>
  <si>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</si>
  <si>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</si>
  <si>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</si>
  <si>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</si>
  <si>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</si>
  <si>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</si>
  <si>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</si>
  <si>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</si>
  <si>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</si>
  <si>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</si>
  <si>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</si>
  <si>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</si>
  <si>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</si>
  <si>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</si>
  <si>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</si>
  <si>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</si>
  <si>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</si>
  <si>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</si>
  <si>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</si>
  <si>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</si>
  <si>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</si>
  <si>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</si>
  <si>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</si>
  <si>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</si>
  <si>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</si>
  <si>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</si>
  <si>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</si>
  <si>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</si>
  <si>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</si>
  <si>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</si>
  <si>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</si>
  <si>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</si>
  <si>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</si>
  <si>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</si>
  <si>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</si>
  <si>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</si>
  <si>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</si>
  <si>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</si>
  <si>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</si>
  <si>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</si>
  <si>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</si>
  <si>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</si>
  <si>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</si>
  <si>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</si>
  <si>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</si>
  <si>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</si>
  <si>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</si>
  <si>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</si>
  <si>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</si>
  <si>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</si>
  <si>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</si>
  <si>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</si>
  <si>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</si>
  <si>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</si>
  <si>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</si>
  <si>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</si>
  <si>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</si>
  <si>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</si>
  <si>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</si>
  <si>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</si>
  <si>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</si>
  <si>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</si>
  <si>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</si>
  <si>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</si>
  <si>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</si>
  <si>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</si>
  <si>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</si>
  <si>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</si>
  <si>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</si>
  <si>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</si>
  <si>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</si>
  <si>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</si>
  <si>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</si>
  <si>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</si>
  <si>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</si>
  <si>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</si>
  <si>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</si>
  <si>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</si>
  <si>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</si>
  <si>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</si>
  <si>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</si>
  <si>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</si>
  <si>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</si>
  <si>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</si>
  <si>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</si>
  <si>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</si>
  <si>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</si>
  <si>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</si>
  <si>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</si>
  <si>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Lead AeBo, Textbausteine von Partnern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</si>
  <si>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</si>
  <si>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</si>
  <si>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</si>
  <si>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</si>
  <si>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Phase EK, Grundleistungen: FB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</si>
  <si>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</si>
  <si>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</si>
  <si>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</si>
  <si>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</si>
  <si>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</si>
  <si>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Syn. Schadenplan oder Tabelle</t>
  </si>
  <si>
    <t>Engineering</t>
  </si>
  <si>
    <t>Zuarbeit JS</t>
  </si>
  <si>
    <t>TOTAL K</t>
  </si>
  <si>
    <t>Total T-G</t>
  </si>
  <si>
    <t>TOTAL</t>
  </si>
  <si>
    <t>Stand 23.05.2019</t>
  </si>
  <si>
    <t>Spezifisches (T.B. ProGen)</t>
  </si>
  <si>
    <t xml:space="preserve">  Fremdwassermessung</t>
  </si>
  <si>
    <t xml:space="preserve">  erg. ZU Belag (JS), Kanal-TV (AeBo)</t>
  </si>
  <si>
    <t>AeBo: Kanal-TV (Einl.), JS Belag (Konzept, Offertanfrage)</t>
  </si>
  <si>
    <t>Fremdwassermessung</t>
  </si>
  <si>
    <t xml:space="preserve">Hol, (AeBo) </t>
  </si>
  <si>
    <t xml:space="preserve">  Inspektionen fehlender Objekte: keine bekannt </t>
  </si>
  <si>
    <t>Dritte</t>
  </si>
  <si>
    <t>CAD-Grundstrkutur, IO-Plan</t>
  </si>
  <si>
    <t>Studium, Vollständigkeit, Einarbeitung</t>
  </si>
  <si>
    <t xml:space="preserve">  Aufbereiten CAD-Grundlage, IO-Plan</t>
  </si>
  <si>
    <t>AeBo, JS K / JS SM (ZE auf Mauerrückseite, vgl Bem. Sfo)</t>
  </si>
  <si>
    <t>Einholen, Koordination Textbaust. Dritter</t>
  </si>
  <si>
    <t>inkl Sign.portale, Bach-/Flussverbauungen, Unterhaltswege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</si>
  <si>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</si>
  <si>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</si>
  <si>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</si>
  <si>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>inkl hydraulische Überprüfung Leitungsnetz unter Berücksichtigung der Varianten SABA</t>
  </si>
  <si>
    <t>inkl Aufnahmen vor Ort</t>
  </si>
  <si>
    <t>JS, exkl Erstellen neuer Skizzen</t>
  </si>
  <si>
    <t>1 T.B. für alle Objekte</t>
  </si>
  <si>
    <t>Platzhalter für Einrechnen sämtlicher
Ingenieuraufwände, inkl. Statik, stat. Triage,
Sitzungswesen, Koordination IG-intern und Extern
Leistungen Dritter: Lieferung Geländemodell,
geologischer Bericht (charakterische Rechn-
werte der bodenkennwerte), Berichte zu den
geotechnischen Kontrollen 2019</t>
  </si>
  <si>
    <t>JS / Annahme, dass von 8 Winkelstützmauern eine wesentliche Gefährdung ausgeht und daher diese einer stat. Überprüfung unterzogen werden müssen, z.T. evtl "nur" innere Sicherheit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</si>
  <si>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</si>
  <si>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</si>
  <si>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</si>
  <si>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</si>
  <si>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</si>
  <si>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</si>
  <si>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</si>
  <si>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Stützen, Schubtragsicherheit. Bei DL Annahme, keine stat. Überpr.</t>
  </si>
  <si>
    <t>Aufteilung Zwischentotal exkl PL auf Objektkategorien</t>
  </si>
  <si>
    <t>UEF JS</t>
  </si>
  <si>
    <t>UEF AeBo</t>
  </si>
  <si>
    <t>Allgem. Teile K0, K6, K8.1ff, K9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</si>
  <si>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</si>
  <si>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</si>
  <si>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</si>
  <si>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</si>
  <si>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</si>
  <si>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</si>
  <si>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</si>
  <si>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Von PV Umwelt (eingerechnet Koordination)</t>
  </si>
  <si>
    <t>JS inkl. Setzungsmulde Wasserloch Rheinfelden (unter Beizug</t>
  </si>
  <si>
    <t>Geotechniker)</t>
  </si>
  <si>
    <t>Platzhalter für Einrechnen sämtlicher
Ingenieuraufw., inkl. stat. Prüf. einz. BWT (exkl. 
DL), Beihilfe Inspektionen, Sitzungswesen,
Koordination IG-intern und Extern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</si>
  <si>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</si>
  <si>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</si>
  <si>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</si>
  <si>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</si>
  <si>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</si>
  <si>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</si>
  <si>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Dossier T-G (Nr. 4)</t>
  </si>
  <si>
    <t>Dossier K (Nr. 3)</t>
  </si>
  <si>
    <t>Dossier T-U (Nr. 2)</t>
  </si>
  <si>
    <t>Synthesedossier (Nr. 1)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</si>
  <si>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</si>
  <si>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</si>
  <si>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</si>
  <si>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</si>
  <si>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</si>
  <si>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</si>
  <si>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</si>
  <si>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</si>
  <si>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</si>
  <si>
    <t>MSA = 80.-/h</t>
  </si>
  <si>
    <r>
      <rPr>
        <strike/>
        <sz val="10"/>
        <color theme="1"/>
        <rFont val="Arial"/>
        <family val="2"/>
      </rPr>
      <t xml:space="preserve">Tabellen in T.B. </t>
    </r>
    <r>
      <rPr>
        <sz val="10"/>
        <color theme="1"/>
        <rFont val="Arial"/>
        <family val="2"/>
      </rPr>
      <t>CAD-Plan</t>
    </r>
  </si>
  <si>
    <t>Beide, exklusive zeichnen neuer Bauwerksskizzen</t>
  </si>
  <si>
    <t>Mit MS Word (vgl. EP Si-Ep)</t>
  </si>
  <si>
    <t>in K8.4 "zustand" integirert (ZK pro Bwkt)</t>
  </si>
  <si>
    <t>Mehraufwand zu Gunsten T.B.</t>
  </si>
  <si>
    <t>Minderaufwand zu Lasten ÜB</t>
  </si>
  <si>
    <t>Reduziert aufgrund aktueller Schätzung</t>
  </si>
  <si>
    <t>Insgesamt keine Veränderung</t>
  </si>
  <si>
    <t>Beurteilung AeBo (FL)</t>
  </si>
  <si>
    <t>Stundenansatz per 31.10.2019 effektiv</t>
  </si>
  <si>
    <t>Team-Stundenansatz Restaufwand</t>
  </si>
  <si>
    <t>PL-Stundenansatz Restaufwand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</si>
</sst>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_ ;_ * \-#,##0.0_ ;_ * &quot;-&quot;?_ ;_ @_ "/>
    <numFmt numFmtId="167" formatCode="0.0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i/>
      <sz val="9"/>
      <color theme="1"/>
      <name val="Arial"/>
      <family val="2"/>
    </font>
    <font>
      <strike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164" fontId="2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0" fillId="2" borderId="7" xfId="0" applyFill="1" applyBorder="1"/>
    <xf numFmtId="0" fontId="2" fillId="5" borderId="7" xfId="0" applyFont="1" applyFill="1" applyBorder="1"/>
    <xf numFmtId="0" fontId="0" fillId="5" borderId="7" xfId="0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1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6" fillId="7" borderId="0" xfId="0" applyFont="1" applyFill="1" applyBorder="1"/>
    <xf numFmtId="0" fontId="6" fillId="7" borderId="5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10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3" borderId="1" xfId="0" applyFill="1" applyBorder="1"/>
    <xf numFmtId="164" fontId="11" fillId="2" borderId="1" xfId="1" applyNumberFormat="1" applyFont="1" applyFill="1" applyBorder="1"/>
    <xf numFmtId="164" fontId="11" fillId="3" borderId="1" xfId="1" applyNumberFormat="1" applyFont="1" applyFill="1" applyBorder="1"/>
    <xf numFmtId="166" fontId="0" fillId="3" borderId="1" xfId="0" applyNumberFormat="1" applyFill="1" applyBorder="1"/>
    <xf numFmtId="164" fontId="2" fillId="3" borderId="1" xfId="1" applyNumberFormat="1" applyFont="1" applyFill="1" applyBorder="1"/>
    <xf numFmtId="0" fontId="2" fillId="2" borderId="5" xfId="0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vertical="center"/>
    </xf>
    <xf numFmtId="166" fontId="0" fillId="2" borderId="1" xfId="0" applyNumberFormat="1" applyFill="1" applyBorder="1"/>
    <xf numFmtId="165" fontId="0" fillId="2" borderId="1" xfId="1" applyNumberFormat="1" applyFont="1" applyFill="1" applyBorder="1"/>
    <xf numFmtId="165" fontId="12" fillId="2" borderId="1" xfId="1" applyNumberFormat="1" applyFont="1" applyFill="1" applyBorder="1"/>
    <xf numFmtId="0" fontId="2" fillId="6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0" fillId="2" borderId="1" xfId="0" applyNumberFormat="1" applyFill="1" applyBorder="1"/>
    <xf numFmtId="164" fontId="0" fillId="3" borderId="1" xfId="0" applyNumberFormat="1" applyFill="1" applyBorder="1"/>
    <xf numFmtId="0" fontId="13" fillId="2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4" fontId="13" fillId="2" borderId="1" xfId="1" applyNumberFormat="1" applyFont="1" applyFill="1" applyBorder="1"/>
    <xf numFmtId="164" fontId="12" fillId="0" borderId="7" xfId="1" applyNumberFormat="1" applyFont="1" applyBorder="1"/>
    <xf numFmtId="164" fontId="12" fillId="6" borderId="1" xfId="1" applyNumberFormat="1" applyFont="1" applyFill="1" applyBorder="1"/>
    <xf numFmtId="0" fontId="13" fillId="2" borderId="1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2" fillId="2" borderId="7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13" fillId="3" borderId="5" xfId="0" applyFont="1" applyFill="1" applyBorder="1" applyAlignment="1">
      <alignment horizontal="center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164" fontId="0" fillId="0" borderId="3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9" xfId="0" quotePrefix="1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9" borderId="10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9" borderId="3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4" xfId="0" applyBorder="1" applyAlignment="1">
      <alignment vertical="top"/>
    </xf>
    <xf numFmtId="0" fontId="10" fillId="0" borderId="4" xfId="0" applyFont="1" applyBorder="1"/>
    <xf numFmtId="0" fontId="0" fillId="0" borderId="4" xfId="0" applyBorder="1" applyAlignment="1">
      <alignment vertical="center" wrapText="1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7" fontId="0" fillId="0" borderId="4" xfId="0" applyNumberFormat="1" applyBorder="1"/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4" xfId="0" applyFill="1" applyBorder="1"/>
    <xf numFmtId="0" fontId="0" fillId="0" borderId="11" xfId="0" applyFill="1" applyBorder="1"/>
    <xf numFmtId="0" fontId="0" fillId="0" borderId="4" xfId="0" applyBorder="1" applyAlignment="1">
      <alignment wrapText="1"/>
    </xf>
    <xf numFmtId="0" fontId="17" fillId="0" borderId="7" xfId="0" applyFont="1" applyBorder="1"/>
    <xf numFmtId="0" fontId="17" fillId="0" borderId="0" xfId="0" applyFont="1" applyBorder="1"/>
    <xf numFmtId="43" fontId="0" fillId="9" borderId="6" xfId="1" applyFont="1" applyFill="1" applyBorder="1"/>
    <xf numFmtId="43" fontId="0" fillId="0" borderId="0" xfId="1" applyFont="1" applyFill="1" applyBorder="1"/>
    <xf numFmtId="43" fontId="0" fillId="0" borderId="7" xfId="1" applyFont="1" applyBorder="1"/>
    <xf numFmtId="43" fontId="0" fillId="0" borderId="9" xfId="1" applyFont="1" applyFill="1" applyBorder="1"/>
    <xf numFmtId="43" fontId="0" fillId="0" borderId="1" xfId="1" applyFont="1" applyBorder="1"/>
    <xf numFmtId="43" fontId="0" fillId="0" borderId="0" xfId="1" applyFont="1" applyBorder="1"/>
    <xf numFmtId="43" fontId="0" fillId="9" borderId="1" xfId="1" applyFont="1" applyFill="1" applyBorder="1"/>
    <xf numFmtId="43" fontId="0" fillId="0" borderId="10" xfId="1" applyFont="1" applyBorder="1"/>
    <xf numFmtId="43" fontId="0" fillId="0" borderId="6" xfId="1" applyFont="1" applyBorder="1"/>
    <xf numFmtId="43" fontId="0" fillId="0" borderId="13" xfId="1" applyFont="1" applyBorder="1"/>
    <xf numFmtId="43" fontId="0" fillId="0" borderId="3" xfId="1" applyFont="1" applyBorder="1"/>
    <xf numFmtId="43" fontId="0" fillId="0" borderId="5" xfId="1" applyFont="1" applyBorder="1"/>
    <xf numFmtId="0" fontId="2" fillId="9" borderId="1" xfId="0" applyFont="1" applyFill="1" applyBorder="1"/>
    <xf numFmtId="43" fontId="2" fillId="9" borderId="1" xfId="1" applyFont="1" applyFill="1" applyBorder="1"/>
    <xf numFmtId="0" fontId="0" fillId="0" borderId="7" xfId="0" applyFont="1" applyBorder="1"/>
    <xf numFmtId="43" fontId="0" fillId="0" borderId="1" xfId="1" applyFont="1" applyFill="1" applyBorder="1"/>
    <xf numFmtId="43" fontId="0" fillId="0" borderId="6" xfId="1" applyFont="1" applyFill="1" applyBorder="1"/>
    <xf numFmtId="0" fontId="2" fillId="0" borderId="7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4" fillId="0" borderId="0" xfId="0" quotePrefix="1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7" xfId="0" quotePrefix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0" fillId="9" borderId="2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10" borderId="0" xfId="0" applyFill="1" applyAlignment="1">
      <alignment horizontal="left"/>
    </xf>
    <xf numFmtId="43" fontId="0" fillId="10" borderId="0" xfId="1" applyNumberFormat="1" applyFont="1" applyFill="1"/>
    <xf numFmtId="0" fontId="0" fillId="4" borderId="0" xfId="0" applyFill="1" applyAlignment="1">
      <alignment horizontal="left"/>
    </xf>
    <xf numFmtId="43" fontId="0" fillId="4" borderId="0" xfId="1" applyNumberFormat="1" applyFont="1" applyFill="1"/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3"/>
  <sheetViews>
    <sheetView topLeftCell="A10" workbookViewId="0">
      <selection activeCell="E43" sqref="E43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8" width="8.7109375" customWidth="1"/>
    <col min="9" max="9" width="9.7109375" customWidth="1"/>
    <col min="10" max="10" width="9" customWidth="1"/>
  </cols>
  <sheetData>
    <row r="1" spans="1:25" ht="15.75" x14ac:dyDescent="0.25">
      <c r="B1" s="1" t="s">
        <v>0</v>
      </c>
      <c r="C1" s="1"/>
      <c r="D1" s="1"/>
    </row>
    <row r="2" spans="1:25" ht="18" x14ac:dyDescent="0.25">
      <c r="B2" s="2" t="s">
        <v>1</v>
      </c>
      <c r="C2" s="2"/>
      <c r="D2" s="2"/>
    </row>
    <row r="3" spans="1:25" ht="15.75" x14ac:dyDescent="0.25">
      <c r="B3" s="1" t="s">
        <v>77</v>
      </c>
      <c r="C3" s="1"/>
      <c r="D3" s="1"/>
      <c r="H3" s="281"/>
      <c r="I3" s="281"/>
      <c r="J3" s="281"/>
    </row>
    <row r="4" spans="1:25" ht="15.75" x14ac:dyDescent="0.25">
      <c r="B4" s="1"/>
      <c r="C4" s="277" t="s">
        <v>303</v>
      </c>
      <c r="D4" s="277"/>
      <c r="E4" s="277"/>
      <c r="F4" s="277"/>
      <c r="G4" s="277"/>
      <c r="H4" s="277"/>
      <c r="I4" s="277"/>
      <c r="J4" s="277"/>
      <c r="K4" s="277" t="s">
        <v>350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</row>
    <row r="6" spans="1:25" ht="15" x14ac:dyDescent="0.25">
      <c r="A6" s="17" t="s">
        <v>351</v>
      </c>
      <c r="B6" s="163" t="s">
        <v>78</v>
      </c>
      <c r="C6" s="11"/>
      <c r="D6" s="12"/>
      <c r="E6" s="278" t="s">
        <v>79</v>
      </c>
      <c r="F6" s="279"/>
      <c r="G6" s="279"/>
      <c r="H6" s="279"/>
      <c r="I6" s="279"/>
      <c r="J6" s="280"/>
      <c r="K6" s="276" t="s">
        <v>363</v>
      </c>
      <c r="L6" s="276"/>
      <c r="M6" s="276"/>
      <c r="N6" s="276"/>
      <c r="O6" s="276"/>
      <c r="P6" s="276" t="s">
        <v>360</v>
      </c>
      <c r="Q6" s="276"/>
      <c r="R6" s="276"/>
      <c r="S6" s="276"/>
      <c r="T6" s="276"/>
      <c r="U6" s="276" t="s">
        <v>82</v>
      </c>
      <c r="V6" s="276"/>
      <c r="W6" s="276"/>
      <c r="X6" s="276"/>
      <c r="Y6" s="276"/>
    </row>
    <row r="7" spans="1:25" x14ac:dyDescent="0.2">
      <c r="A7" s="15"/>
      <c r="B7" s="162"/>
      <c r="C7" s="13" t="s">
        <v>99</v>
      </c>
      <c r="D7" s="13" t="s">
        <v>98</v>
      </c>
      <c r="E7" s="13" t="s">
        <v>5</v>
      </c>
      <c r="F7" s="13" t="s">
        <v>6</v>
      </c>
      <c r="G7" s="13" t="s">
        <v>80</v>
      </c>
      <c r="H7" s="13" t="s">
        <v>81</v>
      </c>
      <c r="I7" s="192" t="s">
        <v>82</v>
      </c>
      <c r="J7" s="246" t="s">
        <v>311</v>
      </c>
      <c r="K7" s="13" t="s">
        <v>5</v>
      </c>
      <c r="L7" s="247" t="s">
        <v>6</v>
      </c>
      <c r="M7" s="13" t="s">
        <v>80</v>
      </c>
      <c r="N7" s="247" t="s">
        <v>81</v>
      </c>
      <c r="O7" s="13" t="s">
        <v>82</v>
      </c>
      <c r="P7" s="247" t="s">
        <v>5</v>
      </c>
      <c r="Q7" s="13" t="s">
        <v>6</v>
      </c>
      <c r="R7" s="247" t="s">
        <v>80</v>
      </c>
      <c r="S7" s="13" t="s">
        <v>81</v>
      </c>
      <c r="T7" s="247" t="s">
        <v>82</v>
      </c>
      <c r="U7" s="13" t="s">
        <v>5</v>
      </c>
      <c r="V7" s="247" t="s">
        <v>6</v>
      </c>
      <c r="W7" s="13" t="s">
        <v>80</v>
      </c>
      <c r="X7" s="247" t="s">
        <v>81</v>
      </c>
      <c r="Y7" s="13" t="s">
        <v>82</v>
      </c>
    </row>
    <row r="8" spans="1:25" x14ac:dyDescent="0.2">
      <c r="A8" s="15"/>
      <c r="B8" s="164" t="s">
        <v>83</v>
      </c>
      <c r="C8" s="160"/>
      <c r="D8" s="160"/>
      <c r="E8" s="16">
        <f>E9+E10</f>
        <v>20000</v>
      </c>
      <c r="F8" s="16">
        <f t="shared" ref="F8:I8" si="0">F9+F10</f>
        <v>20000</v>
      </c>
      <c r="G8" s="16">
        <f t="shared" si="0"/>
        <v>3000</v>
      </c>
      <c r="H8" s="16">
        <f t="shared" si="0"/>
        <v>2000</v>
      </c>
      <c r="I8" s="16">
        <f t="shared" si="0"/>
        <v>45000</v>
      </c>
      <c r="J8" s="217"/>
      <c r="K8" s="15"/>
      <c r="L8" s="218"/>
      <c r="M8" s="15"/>
      <c r="N8" s="218"/>
      <c r="O8" s="15"/>
      <c r="P8" s="218"/>
      <c r="Q8" s="15"/>
      <c r="R8" s="218"/>
      <c r="S8" s="15"/>
      <c r="T8" s="218"/>
      <c r="U8" s="15"/>
      <c r="V8" s="218"/>
      <c r="W8" s="15"/>
      <c r="X8" s="218"/>
      <c r="Y8" s="15"/>
    </row>
    <row r="9" spans="1:25" x14ac:dyDescent="0.2">
      <c r="A9" s="204">
        <v>0.1</v>
      </c>
      <c r="B9" s="199" t="s">
        <v>115</v>
      </c>
      <c r="C9" s="17"/>
      <c r="D9" s="18"/>
      <c r="E9" s="19">
        <v>12000</v>
      </c>
      <c r="F9" s="19">
        <v>12000</v>
      </c>
      <c r="G9" s="19">
        <v>3000</v>
      </c>
      <c r="H9" s="19">
        <v>2000</v>
      </c>
      <c r="I9" s="19">
        <f>SUM(E9:H9)</f>
        <v>29000</v>
      </c>
      <c r="J9" s="217"/>
      <c r="K9" s="15"/>
      <c r="L9" s="218"/>
      <c r="M9" s="15"/>
      <c r="N9" s="218"/>
      <c r="O9" s="15"/>
      <c r="P9" s="218"/>
      <c r="Q9" s="15"/>
      <c r="R9" s="218"/>
      <c r="S9" s="15"/>
      <c r="T9" s="218"/>
      <c r="U9" s="15"/>
      <c r="V9" s="218"/>
      <c r="W9" s="15"/>
      <c r="X9" s="218"/>
      <c r="Y9" s="15"/>
    </row>
    <row r="10" spans="1:25" x14ac:dyDescent="0.2">
      <c r="A10" s="204">
        <v>0.2</v>
      </c>
      <c r="B10" s="199" t="s">
        <v>314</v>
      </c>
      <c r="C10" s="17"/>
      <c r="D10" s="18"/>
      <c r="E10" s="19">
        <v>8000</v>
      </c>
      <c r="F10" s="19">
        <v>8000</v>
      </c>
      <c r="G10" s="19"/>
      <c r="H10" s="19"/>
      <c r="I10" s="19">
        <f t="shared" ref="I10:I56" si="1">SUM(E10:H10)</f>
        <v>16000</v>
      </c>
      <c r="J10" s="217"/>
      <c r="K10" s="15"/>
      <c r="L10" s="218"/>
      <c r="M10" s="15"/>
      <c r="N10" s="218"/>
      <c r="O10" s="15"/>
      <c r="P10" s="218"/>
      <c r="Q10" s="15"/>
      <c r="R10" s="218"/>
      <c r="S10" s="15"/>
      <c r="T10" s="218"/>
      <c r="U10" s="15"/>
      <c r="V10" s="218"/>
      <c r="W10" s="15"/>
      <c r="X10" s="218"/>
      <c r="Y10" s="15"/>
    </row>
    <row r="11" spans="1:25" x14ac:dyDescent="0.2">
      <c r="A11" s="204"/>
      <c r="B11" s="121"/>
      <c r="C11" s="122"/>
      <c r="D11" s="123"/>
      <c r="E11" s="101"/>
      <c r="F11" s="101"/>
      <c r="G11" s="101"/>
      <c r="H11" s="101"/>
      <c r="I11" s="193"/>
      <c r="J11" s="44"/>
      <c r="K11" s="73"/>
      <c r="M11" s="73"/>
      <c r="O11" s="73"/>
      <c r="Q11" s="73"/>
      <c r="S11" s="73"/>
      <c r="U11" s="73"/>
      <c r="W11" s="73"/>
      <c r="Y11" s="73"/>
    </row>
    <row r="12" spans="1:25" x14ac:dyDescent="0.2">
      <c r="A12" s="204"/>
      <c r="B12" s="164" t="s">
        <v>85</v>
      </c>
      <c r="C12" s="161"/>
      <c r="D12" s="20"/>
      <c r="E12" s="21">
        <f t="shared" ref="E12:H12" si="2">E13+E14+E15</f>
        <v>3000</v>
      </c>
      <c r="F12" s="21">
        <f t="shared" si="2"/>
        <v>0</v>
      </c>
      <c r="G12" s="21">
        <f t="shared" si="2"/>
        <v>0</v>
      </c>
      <c r="H12" s="21">
        <f t="shared" si="2"/>
        <v>15000</v>
      </c>
      <c r="I12" s="21">
        <f>I13+I14+I15</f>
        <v>18000</v>
      </c>
      <c r="J12" s="217"/>
      <c r="K12" s="15"/>
      <c r="L12" s="218"/>
      <c r="M12" s="15"/>
      <c r="N12" s="218"/>
      <c r="O12" s="15"/>
      <c r="P12" s="218"/>
      <c r="Q12" s="15"/>
      <c r="R12" s="218"/>
      <c r="S12" s="15"/>
      <c r="T12" s="218"/>
      <c r="U12" s="15"/>
      <c r="V12" s="218"/>
      <c r="W12" s="15"/>
      <c r="X12" s="218"/>
      <c r="Y12" s="15"/>
    </row>
    <row r="13" spans="1:25" x14ac:dyDescent="0.2">
      <c r="A13" s="209">
        <v>0.11</v>
      </c>
      <c r="B13" s="210" t="s">
        <v>84</v>
      </c>
      <c r="C13" s="17"/>
      <c r="D13" s="18"/>
      <c r="E13" s="19"/>
      <c r="F13" s="19"/>
      <c r="G13" s="19"/>
      <c r="H13" s="19">
        <v>15000</v>
      </c>
      <c r="I13" s="19">
        <f t="shared" si="1"/>
        <v>15000</v>
      </c>
      <c r="J13" s="217"/>
      <c r="K13" s="15"/>
      <c r="L13" s="218"/>
      <c r="M13" s="15"/>
      <c r="N13" s="218"/>
      <c r="O13" s="15"/>
      <c r="P13" s="218"/>
      <c r="Q13" s="15"/>
      <c r="R13" s="218"/>
      <c r="S13" s="15"/>
      <c r="T13" s="218"/>
      <c r="U13" s="15"/>
      <c r="V13" s="218"/>
      <c r="W13" s="15"/>
      <c r="X13" s="218"/>
      <c r="Y13" s="15"/>
    </row>
    <row r="14" spans="1:25" x14ac:dyDescent="0.2">
      <c r="A14" s="209">
        <v>0.12</v>
      </c>
      <c r="B14" s="210" t="s">
        <v>86</v>
      </c>
      <c r="C14" s="17"/>
      <c r="D14" s="18"/>
      <c r="E14" s="19">
        <v>3000</v>
      </c>
      <c r="F14" s="19"/>
      <c r="G14" s="19"/>
      <c r="H14" s="19"/>
      <c r="I14" s="19">
        <f t="shared" si="1"/>
        <v>3000</v>
      </c>
      <c r="J14" s="217"/>
      <c r="K14" s="15"/>
      <c r="L14" s="218"/>
      <c r="M14" s="15"/>
      <c r="N14" s="218"/>
      <c r="O14" s="15"/>
      <c r="P14" s="218"/>
      <c r="Q14" s="15"/>
      <c r="R14" s="218"/>
      <c r="S14" s="15"/>
      <c r="T14" s="218"/>
      <c r="U14" s="15"/>
      <c r="V14" s="218"/>
      <c r="W14" s="15"/>
      <c r="X14" s="218"/>
      <c r="Y14" s="15"/>
    </row>
    <row r="15" spans="1:25" x14ac:dyDescent="0.2">
      <c r="A15" s="209">
        <v>0.13</v>
      </c>
      <c r="B15" s="210" t="s">
        <v>110</v>
      </c>
      <c r="C15" s="17"/>
      <c r="D15" s="18"/>
      <c r="E15" s="19"/>
      <c r="F15" s="19"/>
      <c r="G15" s="19"/>
      <c r="H15" s="19"/>
      <c r="I15" s="19">
        <f t="shared" si="1"/>
        <v>0</v>
      </c>
      <c r="J15" s="217"/>
      <c r="K15" s="73"/>
      <c r="M15" s="73"/>
      <c r="O15" s="73"/>
      <c r="Q15" s="73"/>
      <c r="S15" s="73"/>
      <c r="U15" s="73"/>
      <c r="W15" s="73"/>
      <c r="Y15" s="73"/>
    </row>
    <row r="16" spans="1:25" x14ac:dyDescent="0.2">
      <c r="A16" s="204"/>
      <c r="B16" s="121" t="s">
        <v>87</v>
      </c>
      <c r="C16" s="122"/>
      <c r="D16" s="123"/>
      <c r="E16" s="45"/>
      <c r="F16" s="45"/>
      <c r="G16" s="45"/>
      <c r="H16" s="45"/>
      <c r="I16" s="193"/>
      <c r="J16" s="44"/>
      <c r="K16" s="73"/>
      <c r="M16" s="73"/>
      <c r="O16" s="73"/>
      <c r="Q16" s="73"/>
      <c r="S16" s="73"/>
      <c r="U16" s="73"/>
      <c r="W16" s="73"/>
      <c r="Y16" s="73"/>
    </row>
    <row r="17" spans="1:25" x14ac:dyDescent="0.2">
      <c r="A17" s="204"/>
      <c r="B17" s="164" t="s">
        <v>304</v>
      </c>
      <c r="C17" s="161"/>
      <c r="D17" s="20"/>
      <c r="E17" s="21">
        <f>SUM(E18:E25)</f>
        <v>56000</v>
      </c>
      <c r="F17" s="21">
        <f>SUM(F18:F25)</f>
        <v>46000</v>
      </c>
      <c r="G17" s="21">
        <f>SUM(G18:G25)</f>
        <v>0</v>
      </c>
      <c r="H17" s="21">
        <f>SUM(H18:H25)</f>
        <v>20000</v>
      </c>
      <c r="I17" s="21">
        <f>SUM(I18:I25)</f>
        <v>122000</v>
      </c>
      <c r="J17" s="217"/>
      <c r="K17" s="15"/>
      <c r="L17" s="218"/>
      <c r="M17" s="15"/>
      <c r="N17" s="218"/>
      <c r="O17" s="15"/>
      <c r="P17" s="218"/>
      <c r="Q17" s="15"/>
      <c r="R17" s="218"/>
      <c r="S17" s="15"/>
      <c r="T17" s="218"/>
      <c r="U17" s="15"/>
      <c r="V17" s="218"/>
      <c r="W17" s="15"/>
      <c r="X17" s="218"/>
      <c r="Y17" s="15"/>
    </row>
    <row r="18" spans="1:25" x14ac:dyDescent="0.2">
      <c r="A18" s="204">
        <v>0.3</v>
      </c>
      <c r="B18" s="199" t="s">
        <v>306</v>
      </c>
      <c r="C18" s="17"/>
      <c r="D18" s="18"/>
      <c r="E18" s="22">
        <v>32000</v>
      </c>
      <c r="F18" s="22">
        <v>12000</v>
      </c>
      <c r="G18" s="22"/>
      <c r="H18" s="22"/>
      <c r="I18" s="19">
        <f t="shared" si="1"/>
        <v>44000</v>
      </c>
      <c r="J18" s="217"/>
      <c r="K18" s="15"/>
      <c r="L18" s="218"/>
      <c r="M18" s="15"/>
      <c r="N18" s="218"/>
      <c r="O18" s="15"/>
      <c r="P18" s="218"/>
      <c r="Q18" s="15"/>
      <c r="R18" s="218"/>
      <c r="S18" s="15"/>
      <c r="T18" s="218"/>
      <c r="U18" s="15"/>
      <c r="V18" s="218"/>
      <c r="W18" s="15"/>
      <c r="X18" s="218"/>
      <c r="Y18" s="15"/>
    </row>
    <row r="19" spans="1:25" x14ac:dyDescent="0.2">
      <c r="A19" s="204">
        <v>0.4</v>
      </c>
      <c r="B19" s="199" t="s">
        <v>107</v>
      </c>
      <c r="C19" s="17"/>
      <c r="D19" s="18"/>
      <c r="E19" s="22">
        <v>10000</v>
      </c>
      <c r="F19" s="22">
        <v>24000</v>
      </c>
      <c r="G19" s="22"/>
      <c r="H19" s="22"/>
      <c r="I19" s="19">
        <f t="shared" si="1"/>
        <v>34000</v>
      </c>
      <c r="J19" s="217"/>
      <c r="K19" s="15"/>
      <c r="L19" s="218"/>
      <c r="M19" s="15"/>
      <c r="N19" s="218"/>
      <c r="O19" s="15"/>
      <c r="P19" s="218"/>
      <c r="Q19" s="15"/>
      <c r="R19" s="218"/>
      <c r="S19" s="15"/>
      <c r="T19" s="218"/>
      <c r="U19" s="15"/>
      <c r="V19" s="218"/>
      <c r="W19" s="15"/>
      <c r="X19" s="218"/>
      <c r="Y19" s="15"/>
    </row>
    <row r="20" spans="1:25" x14ac:dyDescent="0.2">
      <c r="A20" s="209">
        <v>0.5</v>
      </c>
      <c r="B20" s="210" t="s">
        <v>305</v>
      </c>
      <c r="C20" s="17"/>
      <c r="D20" s="18"/>
      <c r="E20" s="22">
        <v>4000</v>
      </c>
      <c r="F20" s="22"/>
      <c r="G20" s="22"/>
      <c r="H20" s="22">
        <v>20000</v>
      </c>
      <c r="I20" s="19">
        <f t="shared" si="1"/>
        <v>24000</v>
      </c>
      <c r="J20" s="217"/>
      <c r="K20" s="15"/>
      <c r="L20" s="218"/>
      <c r="M20" s="15"/>
      <c r="N20" s="218"/>
      <c r="O20" s="15"/>
      <c r="P20" s="218"/>
      <c r="Q20" s="15"/>
      <c r="R20" s="218"/>
      <c r="S20" s="15"/>
      <c r="T20" s="218"/>
      <c r="U20" s="15"/>
      <c r="V20" s="218"/>
      <c r="W20" s="15"/>
      <c r="X20" s="218"/>
      <c r="Y20" s="15"/>
    </row>
    <row r="21" spans="1:25" x14ac:dyDescent="0.2">
      <c r="A21" s="209">
        <v>0.6</v>
      </c>
      <c r="B21" s="210" t="s">
        <v>310</v>
      </c>
      <c r="C21" s="167"/>
      <c r="D21" s="168"/>
      <c r="E21" s="190"/>
      <c r="F21" s="190"/>
      <c r="G21" s="190"/>
      <c r="H21" s="190"/>
      <c r="I21" s="190">
        <f t="shared" si="1"/>
        <v>0</v>
      </c>
      <c r="J21" s="217"/>
      <c r="K21" s="73"/>
      <c r="M21" s="73"/>
      <c r="O21" s="73"/>
      <c r="Q21" s="73"/>
      <c r="S21" s="73"/>
      <c r="U21" s="73"/>
      <c r="W21" s="73"/>
      <c r="Y21" s="73"/>
    </row>
    <row r="22" spans="1:25" x14ac:dyDescent="0.2">
      <c r="A22" s="209">
        <v>0.7</v>
      </c>
      <c r="B22" s="212" t="s">
        <v>114</v>
      </c>
      <c r="C22" s="17"/>
      <c r="D22" s="18"/>
      <c r="E22" s="22"/>
      <c r="F22" s="22"/>
      <c r="G22" s="22"/>
      <c r="H22" s="22"/>
      <c r="I22" s="19">
        <f t="shared" si="1"/>
        <v>0</v>
      </c>
      <c r="J22" s="236"/>
      <c r="K22" s="73"/>
      <c r="M22" s="73"/>
      <c r="O22" s="73"/>
      <c r="Q22" s="73"/>
      <c r="S22" s="73"/>
      <c r="U22" s="73"/>
      <c r="W22" s="73"/>
      <c r="Y22" s="73"/>
    </row>
    <row r="23" spans="1:25" x14ac:dyDescent="0.2">
      <c r="A23" s="209">
        <v>0.8</v>
      </c>
      <c r="B23" s="210" t="s">
        <v>111</v>
      </c>
      <c r="C23" s="17"/>
      <c r="D23" s="18"/>
      <c r="E23" s="22"/>
      <c r="F23" s="22"/>
      <c r="G23" s="22"/>
      <c r="H23" s="22"/>
      <c r="I23" s="19">
        <f t="shared" si="1"/>
        <v>0</v>
      </c>
      <c r="J23" s="217"/>
      <c r="K23" s="73"/>
      <c r="M23" s="73"/>
      <c r="O23" s="73"/>
      <c r="Q23" s="73"/>
      <c r="S23" s="73"/>
      <c r="U23" s="73"/>
      <c r="W23" s="73"/>
      <c r="Y23" s="73"/>
    </row>
    <row r="24" spans="1:25" x14ac:dyDescent="0.2">
      <c r="A24" s="209">
        <v>0.9</v>
      </c>
      <c r="B24" s="212" t="s">
        <v>88</v>
      </c>
      <c r="C24" s="17"/>
      <c r="D24" s="18"/>
      <c r="E24" s="22"/>
      <c r="F24" s="22"/>
      <c r="G24" s="22"/>
      <c r="H24" s="22"/>
      <c r="I24" s="19">
        <f t="shared" si="1"/>
        <v>0</v>
      </c>
      <c r="J24" s="236"/>
      <c r="K24" s="73"/>
      <c r="M24" s="73"/>
      <c r="O24" s="73"/>
      <c r="Q24" s="73"/>
      <c r="S24" s="73"/>
      <c r="U24" s="73"/>
      <c r="W24" s="73"/>
      <c r="Y24" s="73"/>
    </row>
    <row r="25" spans="1:25" x14ac:dyDescent="0.2">
      <c r="A25" s="213">
        <v>0.1</v>
      </c>
      <c r="B25" s="214" t="s">
        <v>342</v>
      </c>
      <c r="C25" s="17"/>
      <c r="D25" s="18"/>
      <c r="E25" s="22">
        <v>10000</v>
      </c>
      <c r="F25" s="22">
        <v>10000</v>
      </c>
      <c r="G25" s="22"/>
      <c r="H25" s="22"/>
      <c r="I25" s="19">
        <f t="shared" si="1"/>
        <v>20000</v>
      </c>
      <c r="J25" s="237"/>
      <c r="K25" s="15"/>
      <c r="L25" s="218"/>
      <c r="M25" s="15"/>
      <c r="N25" s="218"/>
      <c r="O25" s="15"/>
      <c r="P25" s="218"/>
      <c r="Q25" s="15"/>
      <c r="R25" s="218"/>
      <c r="S25" s="15"/>
      <c r="T25" s="218"/>
      <c r="U25" s="15"/>
      <c r="V25" s="218"/>
      <c r="W25" s="15"/>
      <c r="X25" s="218"/>
      <c r="Y25" s="15"/>
    </row>
    <row r="26" spans="1:25" x14ac:dyDescent="0.2">
      <c r="A26" s="204"/>
      <c r="B26" s="121"/>
      <c r="C26" s="122"/>
      <c r="D26" s="123"/>
      <c r="E26" s="45"/>
      <c r="F26" s="45"/>
      <c r="G26" s="45"/>
      <c r="H26" s="45"/>
      <c r="I26" s="193"/>
      <c r="J26" s="44"/>
      <c r="K26" s="73"/>
      <c r="M26" s="73"/>
      <c r="O26" s="73"/>
      <c r="Q26" s="73"/>
      <c r="S26" s="73"/>
      <c r="U26" s="73"/>
      <c r="W26" s="73"/>
      <c r="Y26" s="73"/>
    </row>
    <row r="27" spans="1:25" x14ac:dyDescent="0.2">
      <c r="A27" s="204"/>
      <c r="B27" s="164" t="s">
        <v>89</v>
      </c>
      <c r="C27" s="161"/>
      <c r="D27" s="20"/>
      <c r="E27" s="21">
        <f>SUM(E28:E39)</f>
        <v>253600</v>
      </c>
      <c r="F27" s="21">
        <f>SUM(F28:F39)</f>
        <v>180800</v>
      </c>
      <c r="G27" s="21">
        <f>SUM(G28:G39)</f>
        <v>0</v>
      </c>
      <c r="H27" s="21">
        <f>SUM(H28:H39)</f>
        <v>6400</v>
      </c>
      <c r="I27" s="21">
        <f>SUM(I28:I39)</f>
        <v>440800</v>
      </c>
      <c r="J27" s="217"/>
      <c r="K27" s="15"/>
      <c r="L27" s="218"/>
      <c r="M27" s="15"/>
      <c r="N27" s="218"/>
      <c r="O27" s="15"/>
      <c r="P27" s="218"/>
      <c r="Q27" s="15"/>
      <c r="R27" s="218"/>
      <c r="S27" s="15"/>
      <c r="T27" s="218"/>
      <c r="U27" s="15"/>
      <c r="V27" s="218"/>
      <c r="W27" s="15"/>
      <c r="X27" s="218"/>
      <c r="Y27" s="15"/>
    </row>
    <row r="28" spans="1:25" x14ac:dyDescent="0.2">
      <c r="A28" s="204">
        <v>2.1</v>
      </c>
      <c r="B28" s="164" t="s">
        <v>318</v>
      </c>
      <c r="C28" s="161"/>
      <c r="D28" s="20"/>
      <c r="E28" s="170">
        <v>24000</v>
      </c>
      <c r="F28" s="170">
        <v>44000</v>
      </c>
      <c r="G28" s="170">
        <v>0</v>
      </c>
      <c r="H28" s="170">
        <v>0</v>
      </c>
      <c r="I28" s="19">
        <f t="shared" si="1"/>
        <v>68000</v>
      </c>
      <c r="J28" s="217"/>
      <c r="K28" s="15"/>
      <c r="L28" s="218"/>
      <c r="M28" s="15"/>
      <c r="N28" s="218"/>
      <c r="O28" s="15"/>
      <c r="P28" s="218"/>
      <c r="Q28" s="15"/>
      <c r="R28" s="218"/>
      <c r="S28" s="15"/>
      <c r="T28" s="218"/>
      <c r="U28" s="15"/>
      <c r="V28" s="218"/>
      <c r="W28" s="15"/>
      <c r="X28" s="218"/>
      <c r="Y28" s="15"/>
    </row>
    <row r="29" spans="1:25" x14ac:dyDescent="0.2">
      <c r="A29" s="204">
        <v>2.2000000000000002</v>
      </c>
      <c r="B29" s="201" t="s">
        <v>344</v>
      </c>
      <c r="C29" s="161"/>
      <c r="D29" s="20"/>
      <c r="E29" s="170">
        <f>'T-U'!K33*80</f>
        <v>4800</v>
      </c>
      <c r="F29" s="170"/>
      <c r="G29" s="170"/>
      <c r="H29" s="170"/>
      <c r="I29" s="19">
        <f t="shared" si="1"/>
        <v>4800</v>
      </c>
      <c r="J29" s="236"/>
      <c r="K29" s="15"/>
      <c r="L29" s="218"/>
      <c r="M29" s="15"/>
      <c r="N29" s="218"/>
      <c r="O29" s="15"/>
      <c r="P29" s="218"/>
      <c r="Q29" s="15"/>
      <c r="R29" s="218"/>
      <c r="S29" s="15"/>
      <c r="T29" s="218"/>
      <c r="U29" s="15"/>
      <c r="V29" s="218"/>
      <c r="W29" s="15"/>
      <c r="X29" s="218"/>
      <c r="Y29" s="15"/>
    </row>
    <row r="30" spans="1:25" x14ac:dyDescent="0.2">
      <c r="A30" s="204">
        <v>2.2999999999999998</v>
      </c>
      <c r="B30" s="200" t="s">
        <v>343</v>
      </c>
      <c r="C30" s="161"/>
      <c r="D30" s="20"/>
      <c r="E30" s="170"/>
      <c r="F30" s="170">
        <f>'T-U'!K36*80</f>
        <v>52000</v>
      </c>
      <c r="G30" s="170"/>
      <c r="H30" s="170"/>
      <c r="I30" s="19">
        <f t="shared" si="1"/>
        <v>52000</v>
      </c>
      <c r="J30" s="236"/>
      <c r="K30" s="15"/>
      <c r="L30" s="218"/>
      <c r="M30" s="15"/>
      <c r="N30" s="218"/>
      <c r="O30" s="15"/>
      <c r="P30" s="218"/>
      <c r="Q30" s="15"/>
      <c r="R30" s="218"/>
      <c r="S30" s="15"/>
      <c r="T30" s="218"/>
      <c r="U30" s="15"/>
      <c r="V30" s="218"/>
      <c r="W30" s="15"/>
      <c r="X30" s="218"/>
      <c r="Y30" s="15"/>
    </row>
    <row r="31" spans="1:25" x14ac:dyDescent="0.2">
      <c r="A31" s="204">
        <v>2.4</v>
      </c>
      <c r="B31" s="199" t="s">
        <v>319</v>
      </c>
      <c r="C31" s="161"/>
      <c r="D31" s="20"/>
      <c r="E31" s="170"/>
      <c r="F31" s="170">
        <f>'T-U'!K42*80</f>
        <v>12000</v>
      </c>
      <c r="G31" s="170"/>
      <c r="H31" s="170"/>
      <c r="I31" s="19">
        <f t="shared" si="1"/>
        <v>12000</v>
      </c>
      <c r="J31" s="217"/>
      <c r="K31" s="15"/>
      <c r="L31" s="218"/>
      <c r="M31" s="15"/>
      <c r="N31" s="218"/>
      <c r="O31" s="15"/>
      <c r="P31" s="218"/>
      <c r="Q31" s="15"/>
      <c r="R31" s="218"/>
      <c r="S31" s="15"/>
      <c r="T31" s="218"/>
      <c r="U31" s="15"/>
      <c r="V31" s="218"/>
      <c r="W31" s="15"/>
      <c r="X31" s="218"/>
      <c r="Y31" s="15"/>
    </row>
    <row r="32" spans="1:25" x14ac:dyDescent="0.2">
      <c r="A32" s="204">
        <v>2.5</v>
      </c>
      <c r="B32" s="199" t="s">
        <v>91</v>
      </c>
      <c r="C32" s="17"/>
      <c r="D32" s="18"/>
      <c r="E32" s="19"/>
      <c r="F32" s="19">
        <f>'T-U'!K45*80</f>
        <v>52000</v>
      </c>
      <c r="G32" s="19"/>
      <c r="H32" s="19"/>
      <c r="I32" s="19">
        <f t="shared" si="1"/>
        <v>52000</v>
      </c>
      <c r="J32" s="217"/>
      <c r="K32" s="15"/>
      <c r="L32" s="218"/>
      <c r="M32" s="15"/>
      <c r="N32" s="218"/>
      <c r="O32" s="15"/>
      <c r="P32" s="218"/>
      <c r="Q32" s="15"/>
      <c r="R32" s="218"/>
      <c r="S32" s="15"/>
      <c r="T32" s="218"/>
      <c r="U32" s="15"/>
      <c r="V32" s="218"/>
      <c r="W32" s="15"/>
      <c r="X32" s="218"/>
      <c r="Y32" s="15"/>
    </row>
    <row r="33" spans="1:25" x14ac:dyDescent="0.2">
      <c r="A33" s="204">
        <v>2.6</v>
      </c>
      <c r="B33" s="199" t="s">
        <v>112</v>
      </c>
      <c r="C33" s="17"/>
      <c r="D33" s="18"/>
      <c r="E33" s="19">
        <f>'T-U'!G51*80</f>
        <v>95200</v>
      </c>
      <c r="F33" s="19">
        <v>0</v>
      </c>
      <c r="G33" s="19">
        <v>0</v>
      </c>
      <c r="H33" s="19">
        <f>'T-U'!J52*80</f>
        <v>6400</v>
      </c>
      <c r="I33" s="19">
        <f t="shared" si="1"/>
        <v>101600</v>
      </c>
      <c r="J33" s="217"/>
      <c r="K33" s="15"/>
      <c r="L33" s="218"/>
      <c r="M33" s="15"/>
      <c r="N33" s="218"/>
      <c r="O33" s="15"/>
      <c r="P33" s="218"/>
      <c r="Q33" s="15"/>
      <c r="R33" s="218"/>
      <c r="S33" s="15"/>
      <c r="T33" s="218"/>
      <c r="U33" s="15"/>
      <c r="V33" s="218"/>
      <c r="W33" s="15"/>
      <c r="X33" s="218"/>
      <c r="Y33" s="15"/>
    </row>
    <row r="34" spans="1:25" x14ac:dyDescent="0.2">
      <c r="A34" s="204">
        <v>2.7</v>
      </c>
      <c r="B34" s="199" t="s">
        <v>345</v>
      </c>
      <c r="C34" s="17"/>
      <c r="D34" s="18"/>
      <c r="E34" s="19">
        <v>0</v>
      </c>
      <c r="F34" s="19">
        <v>0</v>
      </c>
      <c r="G34" s="19">
        <v>0</v>
      </c>
      <c r="H34" s="19">
        <v>0</v>
      </c>
      <c r="I34" s="19">
        <f t="shared" si="1"/>
        <v>0</v>
      </c>
      <c r="J34" s="217"/>
      <c r="K34" s="73"/>
      <c r="M34" s="73"/>
      <c r="O34" s="73"/>
      <c r="Q34" s="73"/>
      <c r="S34" s="73"/>
      <c r="U34" s="73"/>
      <c r="W34" s="73"/>
      <c r="Y34" s="73"/>
    </row>
    <row r="35" spans="1:25" x14ac:dyDescent="0.2">
      <c r="A35" s="204">
        <v>2.8</v>
      </c>
      <c r="B35" s="199" t="s">
        <v>108</v>
      </c>
      <c r="C35" s="17"/>
      <c r="D35" s="18"/>
      <c r="E35" s="19"/>
      <c r="F35" s="19">
        <f>'T-U'!K57*80</f>
        <v>10400</v>
      </c>
      <c r="G35" s="19"/>
      <c r="H35" s="19"/>
      <c r="I35" s="19">
        <f t="shared" si="1"/>
        <v>10400</v>
      </c>
      <c r="J35" s="217"/>
      <c r="K35" s="15"/>
      <c r="L35" s="218"/>
      <c r="M35" s="15"/>
      <c r="N35" s="218"/>
      <c r="O35" s="15"/>
      <c r="P35" s="218"/>
      <c r="Q35" s="15"/>
      <c r="R35" s="218"/>
      <c r="S35" s="15"/>
      <c r="T35" s="218"/>
      <c r="U35" s="15"/>
      <c r="V35" s="218"/>
      <c r="W35" s="15"/>
      <c r="X35" s="218"/>
      <c r="Y35" s="15"/>
    </row>
    <row r="36" spans="1:25" x14ac:dyDescent="0.2">
      <c r="A36" s="204">
        <v>2.9</v>
      </c>
      <c r="B36" s="199" t="s">
        <v>109</v>
      </c>
      <c r="C36" s="17"/>
      <c r="D36" s="18"/>
      <c r="E36" s="19">
        <f>('T-U'!K61+'T-U'!K65)*80</f>
        <v>37600</v>
      </c>
      <c r="F36" s="19"/>
      <c r="G36" s="19"/>
      <c r="H36" s="19"/>
      <c r="I36" s="19">
        <f t="shared" si="1"/>
        <v>37600</v>
      </c>
      <c r="J36" s="217"/>
      <c r="K36" s="15"/>
      <c r="L36" s="218"/>
      <c r="M36" s="15"/>
      <c r="N36" s="218"/>
      <c r="O36" s="15"/>
      <c r="P36" s="218"/>
      <c r="Q36" s="15"/>
      <c r="R36" s="218"/>
      <c r="S36" s="15"/>
      <c r="T36" s="218"/>
      <c r="U36" s="15"/>
      <c r="V36" s="218"/>
      <c r="W36" s="15"/>
      <c r="X36" s="218"/>
      <c r="Y36" s="15"/>
    </row>
    <row r="37" spans="1:25" x14ac:dyDescent="0.2">
      <c r="A37" s="205">
        <v>2.1</v>
      </c>
      <c r="B37" s="199" t="s">
        <v>320</v>
      </c>
      <c r="C37" s="17"/>
      <c r="D37" s="18"/>
      <c r="E37" s="19"/>
      <c r="F37" s="19">
        <f>'T-U'!K69*80</f>
        <v>10400</v>
      </c>
      <c r="G37" s="19"/>
      <c r="H37" s="19"/>
      <c r="I37" s="19">
        <f t="shared" si="1"/>
        <v>10400</v>
      </c>
      <c r="J37" s="217"/>
      <c r="K37" s="15"/>
      <c r="L37" s="218"/>
      <c r="M37" s="15"/>
      <c r="N37" s="218"/>
      <c r="O37" s="15"/>
      <c r="P37" s="218"/>
      <c r="Q37" s="15"/>
      <c r="R37" s="218"/>
      <c r="S37" s="15"/>
      <c r="T37" s="218"/>
      <c r="U37" s="15"/>
      <c r="V37" s="218"/>
      <c r="W37" s="15"/>
      <c r="X37" s="218"/>
      <c r="Y37" s="15"/>
    </row>
    <row r="38" spans="1:25" x14ac:dyDescent="0.2">
      <c r="A38" s="209">
        <v>2.11</v>
      </c>
      <c r="B38" s="210" t="s">
        <v>100</v>
      </c>
      <c r="C38" s="17">
        <v>12</v>
      </c>
      <c r="D38" s="18">
        <v>3000</v>
      </c>
      <c r="E38" s="19">
        <f>C38*D38</f>
        <v>36000</v>
      </c>
      <c r="F38" s="19"/>
      <c r="G38" s="19"/>
      <c r="H38" s="19"/>
      <c r="I38" s="19">
        <f t="shared" si="1"/>
        <v>36000</v>
      </c>
      <c r="J38" s="217"/>
      <c r="K38" s="15"/>
      <c r="L38" s="218"/>
      <c r="M38" s="15"/>
      <c r="N38" s="218"/>
      <c r="O38" s="15"/>
      <c r="P38" s="218"/>
      <c r="Q38" s="15"/>
      <c r="R38" s="218"/>
      <c r="S38" s="15"/>
      <c r="T38" s="218"/>
      <c r="U38" s="15"/>
      <c r="V38" s="218"/>
      <c r="W38" s="15"/>
      <c r="X38" s="218"/>
      <c r="Y38" s="15"/>
    </row>
    <row r="39" spans="1:25" x14ac:dyDescent="0.2">
      <c r="A39" s="209">
        <v>2.12</v>
      </c>
      <c r="B39" s="210" t="s">
        <v>101</v>
      </c>
      <c r="C39" s="17">
        <v>14</v>
      </c>
      <c r="D39" s="18">
        <v>4000</v>
      </c>
      <c r="E39" s="19">
        <f>C39*D39</f>
        <v>56000</v>
      </c>
      <c r="F39" s="19"/>
      <c r="G39" s="19"/>
      <c r="H39" s="19"/>
      <c r="I39" s="19">
        <f t="shared" si="1"/>
        <v>56000</v>
      </c>
      <c r="J39" s="217"/>
      <c r="K39" s="15"/>
      <c r="L39" s="218"/>
      <c r="M39" s="15"/>
      <c r="N39" s="218"/>
      <c r="O39" s="15"/>
      <c r="P39" s="218"/>
      <c r="Q39" s="15"/>
      <c r="R39" s="218"/>
      <c r="S39" s="15"/>
      <c r="T39" s="218"/>
      <c r="U39" s="15"/>
      <c r="V39" s="218"/>
      <c r="W39" s="15"/>
      <c r="X39" s="218"/>
      <c r="Y39" s="15"/>
    </row>
    <row r="40" spans="1:25" x14ac:dyDescent="0.2">
      <c r="A40" s="206">
        <v>2.13</v>
      </c>
      <c r="B40" s="202" t="s">
        <v>352</v>
      </c>
      <c r="C40" s="122"/>
      <c r="D40" s="123"/>
      <c r="E40" s="101"/>
      <c r="F40" s="101"/>
      <c r="G40" s="101"/>
      <c r="H40" s="101"/>
      <c r="I40" s="193"/>
      <c r="J40" s="44"/>
      <c r="K40" s="73"/>
      <c r="M40" s="73"/>
      <c r="O40" s="73"/>
      <c r="Q40" s="73"/>
      <c r="S40" s="73"/>
      <c r="U40" s="73"/>
      <c r="W40" s="73"/>
      <c r="Y40" s="73"/>
    </row>
    <row r="41" spans="1:25" x14ac:dyDescent="0.2">
      <c r="A41" s="204"/>
      <c r="B41" s="121"/>
      <c r="C41" s="122"/>
      <c r="D41" s="123"/>
      <c r="E41" s="101"/>
      <c r="F41" s="101"/>
      <c r="G41" s="101"/>
      <c r="H41" s="101"/>
      <c r="I41" s="193"/>
      <c r="J41" s="44"/>
      <c r="K41" s="73"/>
      <c r="M41" s="73"/>
      <c r="O41" s="73"/>
      <c r="Q41" s="73"/>
      <c r="S41" s="73"/>
      <c r="U41" s="73"/>
      <c r="W41" s="73"/>
      <c r="Y41" s="73"/>
    </row>
    <row r="42" spans="1:25" x14ac:dyDescent="0.2">
      <c r="A42" s="204"/>
      <c r="B42" s="164" t="s">
        <v>90</v>
      </c>
      <c r="C42" s="161"/>
      <c r="D42" s="20"/>
      <c r="E42" s="21">
        <f>SUM(E43:E48)</f>
        <v>157600</v>
      </c>
      <c r="F42" s="21">
        <f>SUM(F43:F48)</f>
        <v>78800</v>
      </c>
      <c r="G42" s="21">
        <f t="shared" ref="G42:I42" si="3">SUM(G43:G48)</f>
        <v>0</v>
      </c>
      <c r="H42" s="21">
        <f t="shared" si="3"/>
        <v>0</v>
      </c>
      <c r="I42" s="21">
        <f t="shared" si="3"/>
        <v>236400</v>
      </c>
      <c r="J42" s="217"/>
      <c r="K42" s="15"/>
      <c r="L42" s="218"/>
      <c r="M42" s="15"/>
      <c r="N42" s="218"/>
      <c r="O42" s="15"/>
      <c r="P42" s="218"/>
      <c r="Q42" s="15"/>
      <c r="R42" s="218"/>
      <c r="S42" s="15"/>
      <c r="T42" s="218"/>
      <c r="U42" s="15"/>
      <c r="V42" s="218"/>
      <c r="W42" s="15"/>
      <c r="X42" s="218"/>
      <c r="Y42" s="15"/>
    </row>
    <row r="43" spans="1:25" x14ac:dyDescent="0.2">
      <c r="A43" s="204">
        <v>3.1</v>
      </c>
      <c r="B43" s="199" t="s">
        <v>102</v>
      </c>
      <c r="C43" s="17">
        <v>3</v>
      </c>
      <c r="D43" s="18">
        <v>12500</v>
      </c>
      <c r="E43" s="19">
        <f>K!F101*80</f>
        <v>37600</v>
      </c>
      <c r="F43" s="19"/>
      <c r="G43" s="19"/>
      <c r="H43" s="19"/>
      <c r="I43" s="19">
        <f t="shared" si="1"/>
        <v>37600</v>
      </c>
      <c r="J43" s="217"/>
      <c r="K43" s="15"/>
      <c r="L43" s="218"/>
      <c r="M43" s="198"/>
      <c r="N43" s="114"/>
      <c r="O43" s="18"/>
      <c r="P43" s="248"/>
      <c r="Q43" s="22"/>
      <c r="R43" s="248"/>
      <c r="S43" s="22"/>
      <c r="T43" s="65"/>
      <c r="U43" s="15"/>
      <c r="V43" s="218"/>
      <c r="W43" s="15"/>
      <c r="X43" s="218"/>
      <c r="Y43" s="15"/>
    </row>
    <row r="44" spans="1:25" x14ac:dyDescent="0.2">
      <c r="A44" s="204">
        <v>3.2</v>
      </c>
      <c r="B44" s="199" t="s">
        <v>103</v>
      </c>
      <c r="C44" s="17">
        <v>4</v>
      </c>
      <c r="D44" s="18">
        <v>9400</v>
      </c>
      <c r="E44" s="19"/>
      <c r="F44" s="19">
        <f>K!G103*80</f>
        <v>37600</v>
      </c>
      <c r="G44" s="19"/>
      <c r="H44" s="19"/>
      <c r="I44" s="19">
        <f t="shared" si="1"/>
        <v>37600</v>
      </c>
      <c r="J44" s="217"/>
      <c r="K44" s="15"/>
      <c r="L44" s="218"/>
      <c r="M44" s="15"/>
      <c r="N44" s="218"/>
      <c r="O44" s="15"/>
      <c r="P44" s="218"/>
      <c r="Q44" s="15"/>
      <c r="R44" s="218"/>
      <c r="S44" s="15"/>
      <c r="T44" s="218"/>
      <c r="U44" s="15"/>
      <c r="V44" s="218"/>
      <c r="W44" s="15"/>
      <c r="X44" s="218"/>
      <c r="Y44" s="15"/>
    </row>
    <row r="45" spans="1:25" x14ac:dyDescent="0.2">
      <c r="A45" s="204">
        <v>3.2</v>
      </c>
      <c r="B45" s="199" t="s">
        <v>103</v>
      </c>
      <c r="C45" s="17">
        <v>9</v>
      </c>
      <c r="D45" s="18">
        <v>5800</v>
      </c>
      <c r="E45" s="19">
        <f>K!F102*80</f>
        <v>52400</v>
      </c>
      <c r="F45" s="19"/>
      <c r="G45" s="19"/>
      <c r="H45" s="19"/>
      <c r="I45" s="19">
        <f t="shared" si="1"/>
        <v>52400</v>
      </c>
      <c r="J45" s="217"/>
      <c r="K45" s="15"/>
      <c r="L45" s="218"/>
      <c r="M45" s="15"/>
      <c r="N45" s="218"/>
      <c r="O45" s="15"/>
      <c r="P45" s="218"/>
      <c r="Q45" s="15"/>
      <c r="R45" s="218"/>
      <c r="S45" s="15"/>
      <c r="T45" s="218"/>
      <c r="U45" s="15"/>
      <c r="V45" s="218"/>
      <c r="W45" s="15"/>
      <c r="X45" s="218"/>
      <c r="Y45" s="15"/>
    </row>
    <row r="46" spans="1:25" x14ac:dyDescent="0.2">
      <c r="A46" s="204">
        <v>3.3</v>
      </c>
      <c r="B46" s="199" t="s">
        <v>104</v>
      </c>
      <c r="C46" s="17">
        <v>11</v>
      </c>
      <c r="D46" s="18">
        <v>3800</v>
      </c>
      <c r="E46" s="19">
        <f>K!F104*80</f>
        <v>41600</v>
      </c>
      <c r="F46" s="19"/>
      <c r="G46" s="19"/>
      <c r="H46" s="19"/>
      <c r="I46" s="19">
        <f t="shared" si="1"/>
        <v>41600</v>
      </c>
      <c r="J46" s="217"/>
      <c r="K46" s="15"/>
      <c r="L46" s="218"/>
      <c r="M46" s="15"/>
      <c r="N46" s="218"/>
      <c r="O46" s="15"/>
      <c r="P46" s="218"/>
      <c r="Q46" s="15"/>
      <c r="R46" s="218"/>
      <c r="S46" s="15"/>
      <c r="T46" s="218"/>
      <c r="U46" s="15"/>
      <c r="V46" s="218"/>
      <c r="W46" s="15"/>
      <c r="X46" s="218"/>
      <c r="Y46" s="15"/>
    </row>
    <row r="47" spans="1:25" x14ac:dyDescent="0.2">
      <c r="A47" s="204">
        <v>3.4</v>
      </c>
      <c r="B47" s="199" t="s">
        <v>105</v>
      </c>
      <c r="C47" s="17">
        <v>14</v>
      </c>
      <c r="D47" s="18">
        <v>2000</v>
      </c>
      <c r="E47" s="19"/>
      <c r="F47" s="19">
        <f>K!G105*80</f>
        <v>28400</v>
      </c>
      <c r="G47" s="19"/>
      <c r="H47" s="19"/>
      <c r="I47" s="19">
        <f t="shared" si="1"/>
        <v>28400</v>
      </c>
      <c r="J47" s="217"/>
      <c r="K47" s="15"/>
      <c r="L47" s="218"/>
      <c r="M47" s="15"/>
      <c r="N47" s="218"/>
      <c r="O47" s="15"/>
      <c r="P47" s="218"/>
      <c r="Q47" s="15"/>
      <c r="R47" s="218"/>
      <c r="S47" s="15"/>
      <c r="T47" s="218"/>
      <c r="U47" s="15"/>
      <c r="V47" s="218"/>
      <c r="W47" s="15"/>
      <c r="X47" s="218"/>
      <c r="Y47" s="15"/>
    </row>
    <row r="48" spans="1:25" x14ac:dyDescent="0.2">
      <c r="A48" s="204">
        <v>3.5</v>
      </c>
      <c r="B48" s="199" t="s">
        <v>339</v>
      </c>
      <c r="C48" s="17"/>
      <c r="D48" s="18"/>
      <c r="E48" s="19">
        <f>K!F106*80</f>
        <v>26000</v>
      </c>
      <c r="F48" s="19">
        <f>K!G106*80</f>
        <v>12800</v>
      </c>
      <c r="G48" s="19"/>
      <c r="H48" s="19"/>
      <c r="I48" s="19">
        <f t="shared" si="1"/>
        <v>38800</v>
      </c>
      <c r="J48" s="217"/>
      <c r="K48" s="15"/>
      <c r="L48" s="218"/>
      <c r="M48" s="15"/>
      <c r="N48" s="218"/>
      <c r="O48" s="15"/>
      <c r="P48" s="218"/>
      <c r="Q48" s="15"/>
      <c r="R48" s="218"/>
      <c r="S48" s="15"/>
      <c r="T48" s="218"/>
      <c r="U48" s="15"/>
      <c r="V48" s="218"/>
      <c r="W48" s="15"/>
      <c r="X48" s="218"/>
      <c r="Y48" s="15"/>
    </row>
    <row r="49" spans="1:25" x14ac:dyDescent="0.2">
      <c r="A49" s="204"/>
      <c r="B49" s="121"/>
      <c r="C49" s="122"/>
      <c r="D49" s="123"/>
      <c r="E49" s="101"/>
      <c r="F49" s="101"/>
      <c r="G49" s="101"/>
      <c r="H49" s="101"/>
      <c r="I49" s="193"/>
      <c r="J49" s="44"/>
      <c r="K49" s="73"/>
      <c r="M49" s="73"/>
      <c r="O49" s="73"/>
      <c r="Q49" s="73"/>
      <c r="S49" s="73"/>
      <c r="U49" s="73"/>
      <c r="W49" s="73"/>
      <c r="Y49" s="73"/>
    </row>
    <row r="50" spans="1:25" x14ac:dyDescent="0.2">
      <c r="A50" s="204">
        <v>4</v>
      </c>
      <c r="B50" s="164" t="s">
        <v>92</v>
      </c>
      <c r="C50" s="161"/>
      <c r="D50" s="20"/>
      <c r="E50" s="21">
        <f t="shared" ref="E50:H50" si="4">E51</f>
        <v>0</v>
      </c>
      <c r="F50" s="21">
        <f t="shared" si="4"/>
        <v>70800</v>
      </c>
      <c r="G50" s="21">
        <f t="shared" si="4"/>
        <v>0</v>
      </c>
      <c r="H50" s="21">
        <f t="shared" si="4"/>
        <v>0</v>
      </c>
      <c r="I50" s="21">
        <f>I51</f>
        <v>70800</v>
      </c>
      <c r="J50" s="217"/>
      <c r="K50" s="15"/>
      <c r="L50" s="218"/>
      <c r="M50" s="15"/>
      <c r="N50" s="218"/>
      <c r="O50" s="15"/>
      <c r="P50" s="218"/>
      <c r="Q50" s="15"/>
      <c r="R50" s="218"/>
      <c r="S50" s="15"/>
      <c r="T50" s="218"/>
      <c r="U50" s="15"/>
      <c r="V50" s="218"/>
      <c r="W50" s="15"/>
      <c r="X50" s="218"/>
      <c r="Y50" s="15"/>
    </row>
    <row r="51" spans="1:25" x14ac:dyDescent="0.2">
      <c r="A51" s="204"/>
      <c r="B51" s="199" t="s">
        <v>106</v>
      </c>
      <c r="C51" s="17">
        <v>12</v>
      </c>
      <c r="D51" s="18">
        <v>5900</v>
      </c>
      <c r="E51" s="19"/>
      <c r="F51" s="19">
        <f>'T-G'!H28*80</f>
        <v>70800</v>
      </c>
      <c r="G51" s="19"/>
      <c r="H51" s="19"/>
      <c r="I51" s="19">
        <f t="shared" si="1"/>
        <v>70800</v>
      </c>
      <c r="J51" s="217"/>
      <c r="K51" s="15"/>
      <c r="L51" s="218"/>
      <c r="M51" s="15"/>
      <c r="N51" s="218"/>
      <c r="O51" s="15"/>
      <c r="P51" s="218"/>
      <c r="Q51" s="15"/>
      <c r="R51" s="218"/>
      <c r="S51" s="15"/>
      <c r="T51" s="218"/>
      <c r="U51" s="15"/>
      <c r="V51" s="218"/>
      <c r="W51" s="15"/>
      <c r="X51" s="218"/>
      <c r="Y51" s="15"/>
    </row>
    <row r="52" spans="1:25" x14ac:dyDescent="0.2">
      <c r="A52" s="204"/>
      <c r="B52" s="121"/>
      <c r="C52" s="122"/>
      <c r="D52" s="123"/>
      <c r="E52" s="101"/>
      <c r="F52" s="101"/>
      <c r="G52" s="101"/>
      <c r="H52" s="101"/>
      <c r="I52" s="193"/>
      <c r="J52" s="44"/>
      <c r="K52" s="73"/>
      <c r="M52" s="73"/>
      <c r="O52" s="73"/>
      <c r="Q52" s="73"/>
      <c r="S52" s="73"/>
      <c r="U52" s="73"/>
      <c r="W52" s="73"/>
      <c r="Y52" s="73"/>
    </row>
    <row r="53" spans="1:25" x14ac:dyDescent="0.2">
      <c r="A53" s="209">
        <v>5</v>
      </c>
      <c r="B53" s="211" t="s">
        <v>93</v>
      </c>
      <c r="C53" s="161"/>
      <c r="D53" s="20"/>
      <c r="E53" s="21">
        <f t="shared" ref="E53:H53" si="5">E54</f>
        <v>0</v>
      </c>
      <c r="F53" s="21">
        <f t="shared" si="5"/>
        <v>0</v>
      </c>
      <c r="G53" s="21">
        <f t="shared" si="5"/>
        <v>123000</v>
      </c>
      <c r="H53" s="21">
        <f t="shared" si="5"/>
        <v>0</v>
      </c>
      <c r="I53" s="21">
        <f>I54</f>
        <v>123000</v>
      </c>
      <c r="J53" s="217"/>
      <c r="K53" s="15"/>
      <c r="L53" s="218"/>
      <c r="M53" s="15"/>
      <c r="N53" s="218"/>
      <c r="O53" s="15"/>
      <c r="P53" s="218"/>
      <c r="Q53" s="15"/>
      <c r="R53" s="218"/>
      <c r="S53" s="15"/>
      <c r="T53" s="218"/>
      <c r="U53" s="15"/>
      <c r="V53" s="218"/>
      <c r="W53" s="15"/>
      <c r="X53" s="218"/>
      <c r="Y53" s="15"/>
    </row>
    <row r="54" spans="1:25" x14ac:dyDescent="0.2">
      <c r="A54" s="204"/>
      <c r="B54" s="199" t="s">
        <v>94</v>
      </c>
      <c r="C54" s="17"/>
      <c r="D54" s="18"/>
      <c r="E54" s="19"/>
      <c r="F54" s="19"/>
      <c r="G54" s="19">
        <v>123000</v>
      </c>
      <c r="H54" s="19"/>
      <c r="I54" s="19">
        <f t="shared" si="1"/>
        <v>123000</v>
      </c>
      <c r="J54" s="217"/>
      <c r="K54" s="15"/>
      <c r="L54" s="218"/>
      <c r="M54" s="15"/>
      <c r="N54" s="218"/>
      <c r="O54" s="15"/>
      <c r="P54" s="218"/>
      <c r="Q54" s="15"/>
      <c r="R54" s="218"/>
      <c r="S54" s="15"/>
      <c r="T54" s="218"/>
      <c r="U54" s="15"/>
      <c r="V54" s="218"/>
      <c r="W54" s="15"/>
      <c r="X54" s="218"/>
      <c r="Y54" s="15"/>
    </row>
    <row r="55" spans="1:25" x14ac:dyDescent="0.2">
      <c r="A55" s="204"/>
      <c r="B55" s="45"/>
      <c r="C55" s="122"/>
      <c r="D55" s="101"/>
      <c r="E55" s="101"/>
      <c r="F55" s="101"/>
      <c r="G55" s="101"/>
      <c r="H55" s="101"/>
      <c r="I55" s="193"/>
      <c r="J55" s="44"/>
      <c r="K55" s="73"/>
      <c r="M55" s="73"/>
      <c r="O55" s="73"/>
      <c r="Q55" s="73"/>
      <c r="S55" s="73"/>
      <c r="U55" s="73"/>
      <c r="W55" s="73"/>
      <c r="Y55" s="73"/>
    </row>
    <row r="56" spans="1:25" x14ac:dyDescent="0.2">
      <c r="A56" s="204">
        <v>1</v>
      </c>
      <c r="B56" s="203" t="s">
        <v>21</v>
      </c>
      <c r="C56" s="161"/>
      <c r="D56" s="21"/>
      <c r="E56" s="21">
        <v>24000</v>
      </c>
      <c r="F56" s="21">
        <v>4000</v>
      </c>
      <c r="G56" s="19"/>
      <c r="H56" s="19"/>
      <c r="I56" s="21">
        <f t="shared" si="1"/>
        <v>28000</v>
      </c>
      <c r="J56" s="217"/>
      <c r="K56" s="15"/>
      <c r="L56" s="218"/>
      <c r="M56" s="15"/>
      <c r="N56" s="218"/>
      <c r="O56" s="15"/>
      <c r="P56" s="218"/>
      <c r="Q56" s="15"/>
      <c r="R56" s="218"/>
      <c r="S56" s="15"/>
      <c r="T56" s="218"/>
      <c r="U56" s="15"/>
      <c r="V56" s="218"/>
      <c r="W56" s="15"/>
      <c r="X56" s="218"/>
      <c r="Y56" s="15"/>
    </row>
    <row r="57" spans="1:25" x14ac:dyDescent="0.2">
      <c r="B57" s="44"/>
      <c r="C57" s="122"/>
      <c r="D57" s="101"/>
      <c r="E57" s="101"/>
      <c r="F57" s="101"/>
      <c r="G57" s="101"/>
      <c r="H57" s="101"/>
      <c r="I57" s="193"/>
      <c r="J57" s="44"/>
      <c r="K57" s="73"/>
      <c r="M57" s="222"/>
      <c r="O57" s="222"/>
      <c r="Q57" s="222"/>
      <c r="S57" s="222"/>
      <c r="U57" s="222"/>
      <c r="W57" s="222"/>
      <c r="Y57" s="222"/>
    </row>
    <row r="58" spans="1:25" x14ac:dyDescent="0.2">
      <c r="B58" s="113" t="s">
        <v>340</v>
      </c>
      <c r="C58" s="114"/>
      <c r="D58" s="65"/>
      <c r="E58" s="65">
        <f>0.1*(E8+E12+E17+E27+E42+E50+E53+E56)</f>
        <v>51420</v>
      </c>
      <c r="F58" s="65">
        <f>0.1*(F8+F12+F17+F27+F42+F50+F53+F56)</f>
        <v>40040</v>
      </c>
      <c r="G58" s="65">
        <f>0.1*(G8+G12+G17+G27+G42+G50+G53+G56)</f>
        <v>12600</v>
      </c>
      <c r="H58" s="65">
        <f>0.1*(H8+H12+H17+H27+H42+H50+H53+H56)</f>
        <v>4340</v>
      </c>
      <c r="I58" s="194">
        <f>0.1*(I8+I12+I17+I27+I42+I50+I53+I56)</f>
        <v>108400</v>
      </c>
      <c r="J58" s="44"/>
      <c r="K58" s="15"/>
      <c r="L58" s="218"/>
      <c r="M58" s="15"/>
      <c r="N58" s="218"/>
      <c r="O58" s="15"/>
      <c r="P58" s="218"/>
      <c r="Q58" s="15"/>
      <c r="R58" s="218"/>
      <c r="S58" s="15"/>
      <c r="T58" s="218"/>
      <c r="U58" s="15"/>
      <c r="V58" s="218"/>
      <c r="W58" s="15"/>
      <c r="X58" s="218"/>
      <c r="Y58" s="15"/>
    </row>
    <row r="59" spans="1:25" x14ac:dyDescent="0.2">
      <c r="B59" s="44"/>
      <c r="C59" s="122"/>
      <c r="D59" s="101"/>
      <c r="E59" s="101"/>
      <c r="F59" s="101"/>
      <c r="G59" s="101"/>
      <c r="H59" s="101"/>
      <c r="I59" s="184"/>
      <c r="J59" s="44"/>
      <c r="K59" s="73"/>
      <c r="M59" s="73"/>
      <c r="O59" s="73"/>
      <c r="Q59" s="73"/>
      <c r="S59" s="73"/>
      <c r="U59" s="73"/>
      <c r="W59" s="73"/>
      <c r="Y59" s="73"/>
    </row>
    <row r="60" spans="1:25" ht="15" x14ac:dyDescent="0.25">
      <c r="B60" s="24" t="s">
        <v>96</v>
      </c>
      <c r="C60" s="159"/>
      <c r="D60" s="25"/>
      <c r="E60" s="26">
        <f>E58+E56+E54+E50+E42+E27+E12+E17+E8</f>
        <v>565620</v>
      </c>
      <c r="F60" s="26">
        <f>F58+F56+F54+F50+F42+F27+F12+F17+F8</f>
        <v>440440</v>
      </c>
      <c r="G60" s="26">
        <f>G58+G56+G54+G50+G42+G27+G12+G17+G8</f>
        <v>138600</v>
      </c>
      <c r="H60" s="26">
        <f>H58+H56+H54+H50+H42+H27+H12+H17+H8</f>
        <v>47740</v>
      </c>
      <c r="I60" s="16">
        <f>I58+I56+I54+I50+I42+I27+I12+I17+I8</f>
        <v>1192400</v>
      </c>
      <c r="J60" s="44"/>
      <c r="K60" s="15"/>
      <c r="L60" s="218"/>
      <c r="M60" s="15"/>
      <c r="N60" s="218"/>
      <c r="O60" s="15"/>
      <c r="P60" s="218"/>
      <c r="Q60" s="15"/>
      <c r="R60" s="218"/>
      <c r="S60" s="15"/>
      <c r="T60" s="218"/>
      <c r="U60" s="15"/>
      <c r="V60" s="218"/>
      <c r="W60" s="15"/>
      <c r="X60" s="218"/>
      <c r="Y60" s="15"/>
    </row>
    <row r="61" spans="1:25" x14ac:dyDescent="0.2">
      <c r="B61" s="44"/>
      <c r="C61" s="45"/>
      <c r="D61" s="101"/>
      <c r="E61" s="101"/>
      <c r="F61" s="101"/>
      <c r="G61" s="101"/>
      <c r="H61" s="101"/>
      <c r="I61" s="184"/>
      <c r="J61" s="44"/>
      <c r="K61" s="73"/>
      <c r="M61" s="73"/>
      <c r="O61" s="73"/>
      <c r="Q61" s="73"/>
      <c r="S61" s="73"/>
      <c r="U61" s="73"/>
      <c r="W61" s="73"/>
      <c r="Y61" s="73"/>
    </row>
    <row r="62" spans="1:25" x14ac:dyDescent="0.2">
      <c r="B62" s="23" t="s">
        <v>289</v>
      </c>
      <c r="C62" s="23"/>
      <c r="D62" s="21"/>
      <c r="E62" s="19">
        <f>0.8*I62</f>
        <v>95392</v>
      </c>
      <c r="F62" s="19">
        <f>0.2*I62</f>
        <v>23848</v>
      </c>
      <c r="G62" s="19"/>
      <c r="H62" s="19"/>
      <c r="I62" s="16">
        <f>0.1*I60</f>
        <v>119240</v>
      </c>
      <c r="J62" s="44"/>
      <c r="K62" s="15"/>
      <c r="L62" s="218"/>
      <c r="M62" s="73"/>
      <c r="O62" s="73"/>
      <c r="P62" s="218"/>
      <c r="Q62" s="15"/>
      <c r="S62" s="73"/>
      <c r="U62" s="15"/>
      <c r="V62" s="218"/>
      <c r="W62" s="73"/>
      <c r="Y62" s="73"/>
    </row>
    <row r="63" spans="1:25" x14ac:dyDescent="0.2">
      <c r="B63" s="44"/>
      <c r="C63" s="45"/>
      <c r="D63" s="45"/>
      <c r="E63" s="101"/>
      <c r="F63" s="101"/>
      <c r="G63" s="101"/>
      <c r="H63" s="101"/>
      <c r="I63" s="193"/>
      <c r="J63" s="44"/>
      <c r="K63" s="73"/>
      <c r="M63" s="73"/>
      <c r="O63" s="73"/>
      <c r="Q63" s="73"/>
      <c r="S63" s="73"/>
      <c r="U63" s="73"/>
      <c r="W63" s="73"/>
      <c r="Y63" s="73"/>
    </row>
    <row r="64" spans="1:25" ht="15" x14ac:dyDescent="0.25">
      <c r="B64" s="195" t="s">
        <v>97</v>
      </c>
      <c r="C64" s="24"/>
      <c r="D64" s="24"/>
      <c r="E64" s="16">
        <f t="shared" ref="E64:H64" si="6">E60+E62</f>
        <v>661012</v>
      </c>
      <c r="F64" s="16">
        <f t="shared" si="6"/>
        <v>464288</v>
      </c>
      <c r="G64" s="16">
        <f t="shared" si="6"/>
        <v>138600</v>
      </c>
      <c r="H64" s="16">
        <f t="shared" si="6"/>
        <v>47740</v>
      </c>
      <c r="I64" s="196">
        <f>I60+I62</f>
        <v>1311640</v>
      </c>
      <c r="J64" s="223"/>
      <c r="K64" s="15"/>
      <c r="L64" s="218"/>
      <c r="M64" s="15"/>
      <c r="N64" s="218"/>
      <c r="O64" s="15"/>
      <c r="P64" s="218"/>
      <c r="Q64" s="15"/>
      <c r="R64" s="218"/>
      <c r="S64" s="15"/>
      <c r="T64" s="218"/>
      <c r="U64" s="15"/>
      <c r="V64" s="218"/>
      <c r="W64" s="15"/>
      <c r="X64" s="218"/>
      <c r="Y64" s="15"/>
    </row>
    <row r="65" spans="1:25" ht="15" x14ac:dyDescent="0.25">
      <c r="B65" s="188"/>
      <c r="C65" s="188"/>
      <c r="D65" s="188"/>
      <c r="E65" s="189"/>
      <c r="F65" s="189"/>
      <c r="G65" s="189"/>
      <c r="H65" s="189"/>
      <c r="I65" s="189"/>
      <c r="K65" s="73"/>
      <c r="M65" s="73"/>
      <c r="O65" s="73"/>
      <c r="Q65" s="73"/>
      <c r="S65" s="73"/>
      <c r="U65" s="73"/>
      <c r="W65" s="73"/>
      <c r="Y65" s="73"/>
    </row>
    <row r="66" spans="1:25" ht="15" x14ac:dyDescent="0.25">
      <c r="B66" s="195" t="s">
        <v>341</v>
      </c>
      <c r="C66" s="24"/>
      <c r="D66" s="24"/>
      <c r="E66" s="16"/>
      <c r="F66" s="16"/>
      <c r="G66" s="16"/>
      <c r="H66" s="16"/>
      <c r="I66" s="196">
        <v>1030475</v>
      </c>
      <c r="J66" s="189"/>
      <c r="K66" s="15"/>
      <c r="L66" s="218"/>
      <c r="M66" s="15"/>
      <c r="N66" s="218"/>
      <c r="O66" s="15"/>
      <c r="P66" s="218"/>
      <c r="Q66" s="15"/>
      <c r="R66" s="218"/>
      <c r="S66" s="15"/>
      <c r="T66" s="218"/>
      <c r="U66" s="15"/>
      <c r="V66" s="218"/>
      <c r="W66" s="15"/>
      <c r="X66" s="218"/>
      <c r="Y66" s="15"/>
    </row>
    <row r="67" spans="1:25" ht="12.75" customHeight="1" x14ac:dyDescent="0.2">
      <c r="E67" s="5"/>
      <c r="F67" s="5"/>
      <c r="G67" s="5"/>
      <c r="H67" s="5"/>
      <c r="I67" s="5"/>
      <c r="J67" s="10"/>
    </row>
    <row r="68" spans="1:25" hidden="1" x14ac:dyDescent="0.2">
      <c r="B68" s="15" t="s">
        <v>113</v>
      </c>
      <c r="C68" s="15"/>
      <c r="D68" s="15"/>
      <c r="E68" s="19">
        <f>100*E64/$I64</f>
        <v>50.395840322039582</v>
      </c>
      <c r="F68" s="19">
        <f t="shared" ref="F68:H68" si="7">100*F64/$I64</f>
        <v>35.397517611539755</v>
      </c>
      <c r="G68" s="19">
        <f t="shared" si="7"/>
        <v>10.566923851056693</v>
      </c>
      <c r="H68" s="19">
        <f t="shared" si="7"/>
        <v>3.6397182153639718</v>
      </c>
      <c r="I68" s="5"/>
    </row>
    <row r="69" spans="1:25" ht="12.75" customHeight="1" x14ac:dyDescent="0.2">
      <c r="B69" s="282" t="s">
        <v>354</v>
      </c>
      <c r="C69" s="282"/>
      <c r="D69" s="282"/>
      <c r="E69" s="282"/>
      <c r="F69" s="282"/>
      <c r="G69" s="282"/>
      <c r="H69" s="282"/>
      <c r="I69" s="282"/>
    </row>
    <row r="70" spans="1:25" x14ac:dyDescent="0.2">
      <c r="B70" s="283" t="s">
        <v>355</v>
      </c>
      <c r="C70" s="283"/>
      <c r="D70" s="283"/>
      <c r="E70" s="283"/>
      <c r="F70" s="283"/>
      <c r="G70" s="283"/>
      <c r="H70" s="283"/>
      <c r="I70" s="283"/>
    </row>
    <row r="71" spans="1:25" x14ac:dyDescent="0.2">
      <c r="B71" s="7"/>
      <c r="C71" s="7"/>
      <c r="D71" s="7"/>
    </row>
    <row r="72" spans="1:25" x14ac:dyDescent="0.2">
      <c r="A72" s="23" t="s">
        <v>366</v>
      </c>
      <c r="B72" s="250" t="s">
        <v>365</v>
      </c>
      <c r="C72" s="251"/>
      <c r="D72" s="251"/>
      <c r="E72" s="220"/>
      <c r="F72" s="220"/>
      <c r="G72" s="220"/>
      <c r="H72" s="220"/>
      <c r="I72" s="23">
        <v>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x14ac:dyDescent="0.2">
      <c r="A73" s="23" t="s">
        <v>368</v>
      </c>
      <c r="B73" s="250" t="s">
        <v>367</v>
      </c>
      <c r="C73" s="252"/>
      <c r="D73" s="252"/>
      <c r="E73" s="224"/>
      <c r="F73" s="224"/>
      <c r="G73" s="224"/>
      <c r="H73" s="224"/>
      <c r="I73" s="23">
        <v>0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</sheetData>
  <mergeCells count="9">
    <mergeCell ref="B69:I69"/>
    <mergeCell ref="B70:I70"/>
    <mergeCell ref="C4:J4"/>
    <mergeCell ref="K6:O6"/>
    <mergeCell ref="P6:T6"/>
    <mergeCell ref="U6:Y6"/>
    <mergeCell ref="K4:Y4"/>
    <mergeCell ref="E6:J6"/>
    <mergeCell ref="H3:J3"/>
  </mergeCells>
  <pageMargins left="0.70866141732283472" right="0.70866141732283472" top="0.78740157480314965" bottom="0.78740157480314965" header="0.31496062992125984" footer="0.31496062992125984"/>
  <pageSetup paperSize="8" scale="68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6"/>
  <sheetViews>
    <sheetView topLeftCell="L1" workbookViewId="0">
      <selection activeCell="B98" sqref="B1:T98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29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1.85546875" customWidth="1"/>
    <col min="13" max="13" width="59" customWidth="1"/>
    <col min="20" max="20" width="55.7109375" customWidth="1"/>
  </cols>
  <sheetData>
    <row r="1" spans="1:20" ht="15.75" x14ac:dyDescent="0.25">
      <c r="B1" s="1" t="s">
        <v>0</v>
      </c>
    </row>
    <row r="2" spans="1:20" ht="18" x14ac:dyDescent="0.25">
      <c r="B2" s="2" t="s">
        <v>1</v>
      </c>
    </row>
    <row r="3" spans="1:20" ht="15.75" x14ac:dyDescent="0.25">
      <c r="B3" s="1" t="s">
        <v>278</v>
      </c>
    </row>
    <row r="4" spans="1:20" ht="15.75" x14ac:dyDescent="0.25">
      <c r="B4" s="1"/>
      <c r="E4" s="284" t="s">
        <v>303</v>
      </c>
      <c r="F4" s="285"/>
      <c r="G4" s="285"/>
      <c r="H4" s="285"/>
      <c r="I4" s="285"/>
      <c r="J4" s="285"/>
      <c r="K4" s="285"/>
      <c r="L4" s="285"/>
      <c r="M4" s="286"/>
      <c r="N4" s="284" t="s">
        <v>350</v>
      </c>
      <c r="O4" s="285"/>
      <c r="P4" s="285"/>
      <c r="Q4" s="285"/>
      <c r="R4" s="285"/>
      <c r="S4" s="285"/>
      <c r="T4" s="286"/>
    </row>
    <row r="6" spans="1:20" x14ac:dyDescent="0.2">
      <c r="A6" s="204" t="s">
        <v>351</v>
      </c>
      <c r="B6" s="40" t="s">
        <v>2</v>
      </c>
      <c r="C6" s="40" t="s">
        <v>3</v>
      </c>
      <c r="D6" s="23" t="s">
        <v>4</v>
      </c>
      <c r="E6" s="286" t="s">
        <v>9</v>
      </c>
      <c r="F6" s="291"/>
      <c r="G6" s="63" t="s">
        <v>5</v>
      </c>
      <c r="H6" s="38" t="s">
        <v>6</v>
      </c>
      <c r="I6" s="64" t="s">
        <v>7</v>
      </c>
      <c r="J6" s="39" t="s">
        <v>8</v>
      </c>
      <c r="K6" s="72" t="s">
        <v>82</v>
      </c>
      <c r="L6" s="23" t="s">
        <v>69</v>
      </c>
      <c r="M6" s="14" t="s">
        <v>70</v>
      </c>
      <c r="N6" s="276" t="s">
        <v>363</v>
      </c>
      <c r="O6" s="276"/>
      <c r="P6" s="276" t="s">
        <v>360</v>
      </c>
      <c r="Q6" s="276"/>
      <c r="R6" s="276" t="s">
        <v>82</v>
      </c>
      <c r="S6" s="276"/>
      <c r="T6" s="15" t="s">
        <v>364</v>
      </c>
    </row>
    <row r="7" spans="1:20" x14ac:dyDescent="0.2">
      <c r="A7" s="208"/>
      <c r="B7" s="41"/>
      <c r="C7" s="42"/>
      <c r="D7" s="43"/>
      <c r="E7" s="55" t="s">
        <v>5</v>
      </c>
      <c r="F7" s="38" t="s">
        <v>6</v>
      </c>
      <c r="G7" s="34"/>
      <c r="H7" s="66"/>
      <c r="I7" s="35"/>
      <c r="J7" s="68"/>
      <c r="K7" s="9"/>
      <c r="L7" s="73"/>
      <c r="M7" s="287" t="s">
        <v>290</v>
      </c>
      <c r="N7" s="216" t="s">
        <v>361</v>
      </c>
      <c r="O7" s="215" t="s">
        <v>362</v>
      </c>
      <c r="P7" s="114" t="s">
        <v>361</v>
      </c>
      <c r="Q7" s="215" t="s">
        <v>362</v>
      </c>
      <c r="R7" s="114" t="s">
        <v>361</v>
      </c>
      <c r="S7" s="215" t="s">
        <v>362</v>
      </c>
      <c r="T7" s="73"/>
    </row>
    <row r="8" spans="1:20" ht="15" x14ac:dyDescent="0.25">
      <c r="A8" s="208"/>
      <c r="B8" s="292" t="s">
        <v>71</v>
      </c>
      <c r="C8" s="292"/>
      <c r="D8" s="292"/>
      <c r="E8" s="81"/>
      <c r="F8" s="82"/>
      <c r="G8" s="166">
        <f>SUM(G9:G13)</f>
        <v>920</v>
      </c>
      <c r="H8" s="166">
        <f>SUM(H9:H13)</f>
        <v>800</v>
      </c>
      <c r="I8" s="166">
        <f>SUM(I9:I13)</f>
        <v>40</v>
      </c>
      <c r="J8" s="166">
        <f>SUM(J9:J13)</f>
        <v>275</v>
      </c>
      <c r="K8" s="56">
        <f>SUM(E8:J8)</f>
        <v>2035</v>
      </c>
      <c r="L8" s="73"/>
      <c r="M8" s="288"/>
      <c r="N8" s="44"/>
      <c r="O8" s="73"/>
      <c r="P8" s="45"/>
      <c r="Q8" s="73"/>
      <c r="R8" s="45"/>
      <c r="S8" s="73"/>
      <c r="T8" s="73"/>
    </row>
    <row r="9" spans="1:20" x14ac:dyDescent="0.2">
      <c r="A9" s="204">
        <v>0.1</v>
      </c>
      <c r="B9" s="249">
        <v>0.1</v>
      </c>
      <c r="C9" s="45"/>
      <c r="D9" s="46" t="s">
        <v>313</v>
      </c>
      <c r="E9" s="89"/>
      <c r="F9" s="90"/>
      <c r="G9" s="29">
        <v>250</v>
      </c>
      <c r="H9" s="67">
        <v>250</v>
      </c>
      <c r="I9" s="32">
        <v>40</v>
      </c>
      <c r="J9" s="69">
        <v>25</v>
      </c>
      <c r="K9" s="5"/>
      <c r="L9" s="73"/>
      <c r="M9" s="73"/>
      <c r="N9" s="225"/>
      <c r="O9" s="226"/>
      <c r="P9" s="227"/>
      <c r="Q9" s="226"/>
      <c r="R9" s="227"/>
      <c r="S9" s="226"/>
      <c r="T9" s="226"/>
    </row>
    <row r="10" spans="1:20" x14ac:dyDescent="0.2">
      <c r="A10" s="204">
        <v>0.2</v>
      </c>
      <c r="B10" s="249">
        <v>0.2</v>
      </c>
      <c r="C10" s="45"/>
      <c r="D10" s="46" t="s">
        <v>312</v>
      </c>
      <c r="E10" s="89"/>
      <c r="F10" s="90"/>
      <c r="G10" s="29">
        <v>100</v>
      </c>
      <c r="H10" s="165">
        <v>100</v>
      </c>
      <c r="I10" s="32"/>
      <c r="J10" s="69"/>
      <c r="K10" s="5"/>
      <c r="L10" s="73"/>
      <c r="M10" s="73"/>
      <c r="N10" s="225"/>
      <c r="O10" s="226"/>
      <c r="P10" s="227"/>
      <c r="Q10" s="226"/>
      <c r="R10" s="227"/>
      <c r="S10" s="226"/>
      <c r="T10" s="228"/>
    </row>
    <row r="11" spans="1:20" x14ac:dyDescent="0.2">
      <c r="A11" s="204">
        <v>0.3</v>
      </c>
      <c r="B11" s="249">
        <v>0.3</v>
      </c>
      <c r="C11" s="45"/>
      <c r="D11" s="46" t="s">
        <v>72</v>
      </c>
      <c r="E11" s="89"/>
      <c r="F11" s="90"/>
      <c r="G11" s="29">
        <v>400</v>
      </c>
      <c r="H11" s="165">
        <v>150</v>
      </c>
      <c r="I11" s="32"/>
      <c r="J11" s="69"/>
      <c r="K11" s="5"/>
      <c r="L11" s="73" t="s">
        <v>117</v>
      </c>
      <c r="M11" s="73" t="s">
        <v>307</v>
      </c>
      <c r="N11" s="229"/>
      <c r="O11" s="230"/>
      <c r="P11" s="231"/>
      <c r="Q11" s="230"/>
      <c r="R11" s="231"/>
      <c r="S11" s="230"/>
      <c r="T11" s="226"/>
    </row>
    <row r="12" spans="1:20" x14ac:dyDescent="0.2">
      <c r="A12" s="204">
        <v>0.4</v>
      </c>
      <c r="B12" s="249">
        <v>0.4</v>
      </c>
      <c r="C12" s="45"/>
      <c r="D12" s="46" t="s">
        <v>72</v>
      </c>
      <c r="E12" s="89"/>
      <c r="F12" s="90"/>
      <c r="G12" s="29">
        <v>120</v>
      </c>
      <c r="H12" s="165">
        <v>300</v>
      </c>
      <c r="I12" s="32"/>
      <c r="J12" s="69"/>
      <c r="K12" s="5"/>
      <c r="L12" s="73" t="s">
        <v>116</v>
      </c>
      <c r="M12" s="73" t="s">
        <v>315</v>
      </c>
      <c r="N12" s="225"/>
      <c r="O12" s="226"/>
      <c r="P12" s="227"/>
      <c r="Q12" s="226"/>
      <c r="R12" s="227"/>
      <c r="S12" s="226"/>
      <c r="T12" s="232"/>
    </row>
    <row r="13" spans="1:20" x14ac:dyDescent="0.2">
      <c r="A13" s="204"/>
      <c r="B13" s="249">
        <v>0.5</v>
      </c>
      <c r="C13" s="45"/>
      <c r="D13" s="46" t="s">
        <v>308</v>
      </c>
      <c r="E13" s="89"/>
      <c r="F13" s="90"/>
      <c r="G13" s="29">
        <v>50</v>
      </c>
      <c r="H13" s="67"/>
      <c r="I13" s="32"/>
      <c r="J13" s="69">
        <v>250</v>
      </c>
      <c r="K13" s="5"/>
      <c r="L13" s="73"/>
      <c r="M13" s="73" t="s">
        <v>309</v>
      </c>
      <c r="N13" s="225"/>
      <c r="O13" s="226"/>
      <c r="P13" s="227"/>
      <c r="Q13" s="226"/>
      <c r="R13" s="227"/>
      <c r="S13" s="226"/>
      <c r="T13" s="232"/>
    </row>
    <row r="14" spans="1:20" ht="15" x14ac:dyDescent="0.25">
      <c r="A14" s="204">
        <v>1</v>
      </c>
      <c r="B14" s="292" t="s">
        <v>359</v>
      </c>
      <c r="C14" s="292"/>
      <c r="D14" s="292"/>
      <c r="E14" s="81"/>
      <c r="F14" s="82"/>
      <c r="G14" s="174">
        <f>SUM(G15:G20)</f>
        <v>385</v>
      </c>
      <c r="H14" s="174">
        <f t="shared" ref="H14:J14" si="0">SUM(H15:H20)</f>
        <v>50</v>
      </c>
      <c r="I14" s="174">
        <f t="shared" si="0"/>
        <v>0</v>
      </c>
      <c r="J14" s="174">
        <f t="shared" si="0"/>
        <v>0</v>
      </c>
      <c r="K14" s="58">
        <f>SUM(E14:J14)</f>
        <v>435</v>
      </c>
      <c r="L14" s="73"/>
      <c r="M14" s="73"/>
      <c r="N14" s="44"/>
      <c r="O14" s="73"/>
      <c r="P14" s="45"/>
      <c r="Q14" s="73"/>
      <c r="R14" s="45"/>
      <c r="S14" s="73"/>
      <c r="T14" s="73"/>
    </row>
    <row r="15" spans="1:20" x14ac:dyDescent="0.2">
      <c r="A15" s="208"/>
      <c r="B15" s="48" t="s">
        <v>10</v>
      </c>
      <c r="C15" s="45"/>
      <c r="D15" s="46" t="s">
        <v>11</v>
      </c>
      <c r="E15" s="91"/>
      <c r="F15" s="92"/>
      <c r="G15" s="30">
        <v>120</v>
      </c>
      <c r="H15" s="60">
        <v>50</v>
      </c>
      <c r="I15" s="33"/>
      <c r="J15" s="70"/>
      <c r="K15" s="5"/>
      <c r="L15" s="73"/>
      <c r="M15" s="73" t="s">
        <v>286</v>
      </c>
      <c r="N15" s="44"/>
      <c r="O15" s="73"/>
      <c r="P15" s="45"/>
      <c r="Q15" s="73"/>
      <c r="R15" s="45"/>
      <c r="S15" s="73"/>
      <c r="T15" s="73"/>
    </row>
    <row r="16" spans="1:20" x14ac:dyDescent="0.2">
      <c r="A16" s="208"/>
      <c r="B16" s="48" t="s">
        <v>12</v>
      </c>
      <c r="C16" s="45"/>
      <c r="D16" s="46" t="s">
        <v>13</v>
      </c>
      <c r="E16" s="91"/>
      <c r="F16" s="92"/>
      <c r="G16" s="30">
        <v>10</v>
      </c>
      <c r="H16" s="92"/>
      <c r="I16" s="91"/>
      <c r="J16" s="92"/>
      <c r="K16" s="5"/>
      <c r="L16" s="73"/>
      <c r="M16" s="73"/>
      <c r="N16" s="225"/>
      <c r="O16" s="226"/>
      <c r="P16" s="227"/>
      <c r="Q16" s="226"/>
      <c r="R16" s="227"/>
      <c r="S16" s="226"/>
      <c r="T16" s="226"/>
    </row>
    <row r="17" spans="1:20" x14ac:dyDescent="0.2">
      <c r="A17" s="208"/>
      <c r="B17" s="48" t="s">
        <v>14</v>
      </c>
      <c r="C17" s="45"/>
      <c r="D17" s="46" t="s">
        <v>15</v>
      </c>
      <c r="E17" s="91"/>
      <c r="F17" s="92"/>
      <c r="G17" s="30">
        <v>70</v>
      </c>
      <c r="H17" s="92"/>
      <c r="I17" s="91"/>
      <c r="J17" s="92"/>
      <c r="K17" s="5"/>
      <c r="L17" s="73"/>
      <c r="M17" s="44"/>
      <c r="N17" s="222"/>
      <c r="O17" s="45"/>
      <c r="P17" s="222"/>
      <c r="Q17" s="45"/>
      <c r="R17" s="222"/>
      <c r="S17" s="45"/>
      <c r="T17" s="222"/>
    </row>
    <row r="18" spans="1:20" x14ac:dyDescent="0.2">
      <c r="A18" s="208"/>
      <c r="B18" s="48" t="s">
        <v>16</v>
      </c>
      <c r="C18" s="45"/>
      <c r="D18" s="46" t="s">
        <v>17</v>
      </c>
      <c r="E18" s="91"/>
      <c r="F18" s="92"/>
      <c r="G18" s="30">
        <v>5</v>
      </c>
      <c r="H18" s="92"/>
      <c r="I18" s="91"/>
      <c r="J18" s="92"/>
      <c r="K18" s="5"/>
      <c r="L18" s="73" t="s">
        <v>20</v>
      </c>
      <c r="M18" s="44"/>
      <c r="N18" s="73"/>
      <c r="O18" s="45"/>
      <c r="P18" s="73"/>
      <c r="Q18" s="45"/>
      <c r="R18" s="73"/>
      <c r="S18" s="45"/>
      <c r="T18" s="73"/>
    </row>
    <row r="19" spans="1:20" x14ac:dyDescent="0.2">
      <c r="A19" s="208"/>
      <c r="B19" s="48" t="s">
        <v>18</v>
      </c>
      <c r="C19" s="45"/>
      <c r="D19" s="46" t="s">
        <v>19</v>
      </c>
      <c r="E19" s="91"/>
      <c r="F19" s="92"/>
      <c r="G19" s="30">
        <v>100</v>
      </c>
      <c r="H19" s="92"/>
      <c r="I19" s="91"/>
      <c r="J19" s="92"/>
      <c r="K19" s="5"/>
      <c r="L19" s="73"/>
      <c r="M19" s="44"/>
      <c r="N19" s="73"/>
      <c r="O19" s="45"/>
      <c r="P19" s="73"/>
      <c r="Q19" s="45"/>
      <c r="R19" s="73"/>
      <c r="S19" s="45"/>
      <c r="T19" s="73"/>
    </row>
    <row r="20" spans="1:20" x14ac:dyDescent="0.2">
      <c r="A20" s="208"/>
      <c r="B20" s="44"/>
      <c r="C20" s="45"/>
      <c r="D20" s="46" t="s">
        <v>316</v>
      </c>
      <c r="E20" s="91"/>
      <c r="F20" s="92"/>
      <c r="G20" s="30">
        <v>80</v>
      </c>
      <c r="H20" s="60"/>
      <c r="I20" s="33"/>
      <c r="J20" s="70"/>
      <c r="K20" s="5"/>
      <c r="L20" s="73"/>
      <c r="M20" s="44"/>
      <c r="N20" s="73"/>
      <c r="O20" s="45"/>
      <c r="P20" s="73"/>
      <c r="Q20" s="45"/>
      <c r="R20" s="73"/>
      <c r="S20" s="45"/>
      <c r="T20" s="73"/>
    </row>
    <row r="21" spans="1:20" ht="15" x14ac:dyDescent="0.25">
      <c r="A21" s="208"/>
      <c r="B21" s="293" t="s">
        <v>358</v>
      </c>
      <c r="C21" s="294"/>
      <c r="D21" s="295"/>
      <c r="E21" s="91"/>
      <c r="F21" s="92"/>
      <c r="G21" s="30"/>
      <c r="H21" s="60"/>
      <c r="I21" s="33"/>
      <c r="J21" s="70"/>
      <c r="K21" s="5"/>
      <c r="L21" s="73"/>
      <c r="M21" s="44"/>
      <c r="N21" s="73"/>
      <c r="O21" s="45"/>
      <c r="P21" s="73"/>
      <c r="Q21" s="45"/>
      <c r="R21" s="73"/>
      <c r="S21" s="45"/>
      <c r="T21" s="73"/>
    </row>
    <row r="22" spans="1:20" x14ac:dyDescent="0.2">
      <c r="A22" s="204">
        <v>2.1</v>
      </c>
      <c r="B22" s="14"/>
      <c r="C22" s="289" t="s">
        <v>41</v>
      </c>
      <c r="D22" s="289"/>
      <c r="E22" s="81"/>
      <c r="F22" s="82"/>
      <c r="G22" s="55">
        <f>SUM(G23:G32)</f>
        <v>302</v>
      </c>
      <c r="H22" s="38">
        <f>SUM(H23:H32)</f>
        <v>540</v>
      </c>
      <c r="I22" s="64">
        <f t="shared" ref="I22:J22" si="1">SUM(I24:I32)</f>
        <v>0</v>
      </c>
      <c r="J22" s="39">
        <f t="shared" si="1"/>
        <v>0</v>
      </c>
      <c r="K22" s="58">
        <f>SUM(E22:J22)</f>
        <v>842</v>
      </c>
      <c r="L22" s="73"/>
      <c r="M22" s="44"/>
      <c r="N22" s="226"/>
      <c r="O22" s="227"/>
      <c r="P22" s="226"/>
      <c r="Q22" s="227"/>
      <c r="R22" s="226"/>
      <c r="S22" s="227"/>
      <c r="T22" s="226"/>
    </row>
    <row r="23" spans="1:20" x14ac:dyDescent="0.2">
      <c r="A23" s="208"/>
      <c r="B23" s="151"/>
      <c r="C23" s="152"/>
      <c r="D23" s="169" t="s">
        <v>298</v>
      </c>
      <c r="E23" s="87"/>
      <c r="F23" s="88"/>
      <c r="G23" s="30"/>
      <c r="H23" s="60">
        <v>275</v>
      </c>
      <c r="I23" s="153"/>
      <c r="J23" s="154"/>
      <c r="K23" s="155"/>
      <c r="L23" s="73"/>
      <c r="M23" s="44" t="s">
        <v>317</v>
      </c>
      <c r="N23" s="73"/>
      <c r="O23" s="45"/>
      <c r="P23" s="73"/>
      <c r="Q23" s="45"/>
      <c r="R23" s="73"/>
      <c r="S23" s="45"/>
      <c r="T23" s="73"/>
    </row>
    <row r="24" spans="1:20" x14ac:dyDescent="0.2">
      <c r="A24" s="208"/>
      <c r="B24" s="44"/>
      <c r="C24" s="49">
        <v>10.1</v>
      </c>
      <c r="D24" s="46" t="s">
        <v>23</v>
      </c>
      <c r="E24" s="91"/>
      <c r="F24" s="92"/>
      <c r="G24" s="30">
        <v>5</v>
      </c>
      <c r="H24" s="60"/>
      <c r="I24" s="91"/>
      <c r="J24" s="92"/>
      <c r="K24" s="5"/>
      <c r="L24" s="73"/>
      <c r="M24" s="44"/>
      <c r="N24" s="73"/>
      <c r="O24" s="45"/>
      <c r="P24" s="73"/>
      <c r="Q24" s="45"/>
      <c r="R24" s="73"/>
      <c r="S24" s="45"/>
      <c r="T24" s="73"/>
    </row>
    <row r="25" spans="1:20" x14ac:dyDescent="0.2">
      <c r="A25" s="208"/>
      <c r="B25" s="44"/>
      <c r="C25" s="49">
        <v>10.199999999999999</v>
      </c>
      <c r="D25" s="46" t="s">
        <v>24</v>
      </c>
      <c r="E25" s="91"/>
      <c r="F25" s="92"/>
      <c r="G25" s="30">
        <v>5</v>
      </c>
      <c r="H25" s="60"/>
      <c r="I25" s="91"/>
      <c r="J25" s="92"/>
      <c r="K25" s="5"/>
      <c r="L25" s="73" t="s">
        <v>22</v>
      </c>
      <c r="M25" s="44"/>
      <c r="N25" s="73"/>
      <c r="O25" s="45"/>
      <c r="P25" s="73"/>
      <c r="Q25" s="45"/>
      <c r="R25" s="73"/>
      <c r="S25" s="45"/>
      <c r="T25" s="73"/>
    </row>
    <row r="26" spans="1:20" x14ac:dyDescent="0.2">
      <c r="A26" s="208"/>
      <c r="B26" s="44"/>
      <c r="C26" s="49">
        <v>10.3</v>
      </c>
      <c r="D26" s="46" t="s">
        <v>25</v>
      </c>
      <c r="E26" s="91"/>
      <c r="F26" s="92"/>
      <c r="G26" s="30">
        <v>100</v>
      </c>
      <c r="H26" s="60">
        <v>50</v>
      </c>
      <c r="I26" s="91"/>
      <c r="J26" s="70"/>
      <c r="K26" s="5"/>
      <c r="L26" s="73"/>
      <c r="M26" s="44" t="s">
        <v>287</v>
      </c>
      <c r="N26" s="73"/>
      <c r="O26" s="45"/>
      <c r="P26" s="73"/>
      <c r="Q26" s="45"/>
      <c r="R26" s="73"/>
      <c r="S26" s="45"/>
      <c r="T26" s="73"/>
    </row>
    <row r="27" spans="1:20" x14ac:dyDescent="0.2">
      <c r="A27" s="208"/>
      <c r="B27" s="44"/>
      <c r="C27" s="49">
        <v>10.4</v>
      </c>
      <c r="D27" s="46" t="s">
        <v>26</v>
      </c>
      <c r="E27" s="91"/>
      <c r="F27" s="92"/>
      <c r="G27" s="30">
        <v>2</v>
      </c>
      <c r="H27" s="60">
        <v>55</v>
      </c>
      <c r="I27" s="91"/>
      <c r="J27" s="92"/>
      <c r="K27" s="5"/>
      <c r="L27" s="73" t="s">
        <v>27</v>
      </c>
      <c r="M27" s="44" t="s">
        <v>73</v>
      </c>
      <c r="N27" s="73"/>
      <c r="O27" s="45"/>
      <c r="P27" s="73"/>
      <c r="Q27" s="45"/>
      <c r="R27" s="73"/>
      <c r="S27" s="45"/>
      <c r="T27" s="73"/>
    </row>
    <row r="28" spans="1:20" x14ac:dyDescent="0.2">
      <c r="A28" s="208"/>
      <c r="B28" s="44"/>
      <c r="C28" s="49">
        <v>10.5</v>
      </c>
      <c r="D28" s="46" t="s">
        <v>28</v>
      </c>
      <c r="E28" s="91"/>
      <c r="F28" s="92"/>
      <c r="G28" s="30">
        <v>30</v>
      </c>
      <c r="H28" s="60">
        <v>15</v>
      </c>
      <c r="I28" s="91"/>
      <c r="J28" s="92"/>
      <c r="K28" s="5"/>
      <c r="L28" s="73"/>
      <c r="M28" s="44" t="s">
        <v>299</v>
      </c>
      <c r="N28" s="73"/>
      <c r="O28" s="45"/>
      <c r="P28" s="73"/>
      <c r="Q28" s="45"/>
      <c r="R28" s="73"/>
      <c r="S28" s="45"/>
      <c r="T28" s="73"/>
    </row>
    <row r="29" spans="1:20" x14ac:dyDescent="0.2">
      <c r="A29" s="208"/>
      <c r="B29" s="44"/>
      <c r="C29" s="49">
        <v>10.6</v>
      </c>
      <c r="D29" s="46" t="s">
        <v>29</v>
      </c>
      <c r="E29" s="91"/>
      <c r="F29" s="92"/>
      <c r="G29" s="30">
        <v>60</v>
      </c>
      <c r="H29" s="60">
        <v>120</v>
      </c>
      <c r="I29" s="91"/>
      <c r="J29" s="92"/>
      <c r="K29" s="5"/>
      <c r="L29" s="73"/>
      <c r="M29" s="44" t="s">
        <v>73</v>
      </c>
      <c r="N29" s="73"/>
      <c r="O29" s="45"/>
      <c r="P29" s="73"/>
      <c r="Q29" s="45"/>
      <c r="R29" s="73"/>
      <c r="S29" s="45"/>
      <c r="T29" s="73"/>
    </row>
    <row r="30" spans="1:20" x14ac:dyDescent="0.2">
      <c r="A30" s="208"/>
      <c r="B30" s="44"/>
      <c r="C30" s="49">
        <v>10.7</v>
      </c>
      <c r="D30" s="46" t="s">
        <v>30</v>
      </c>
      <c r="E30" s="91"/>
      <c r="F30" s="92"/>
      <c r="G30" s="30">
        <v>80</v>
      </c>
      <c r="H30" s="60"/>
      <c r="I30" s="91"/>
      <c r="J30" s="92"/>
      <c r="K30" s="5"/>
      <c r="L30" s="73"/>
      <c r="M30" s="44" t="s">
        <v>74</v>
      </c>
      <c r="N30" s="73"/>
      <c r="O30" s="45"/>
      <c r="P30" s="73"/>
      <c r="Q30" s="45"/>
      <c r="R30" s="73"/>
      <c r="S30" s="45"/>
      <c r="T30" s="73"/>
    </row>
    <row r="31" spans="1:20" x14ac:dyDescent="0.2">
      <c r="A31" s="208"/>
      <c r="B31" s="44"/>
      <c r="C31" s="49">
        <v>10.8</v>
      </c>
      <c r="D31" s="46" t="s">
        <v>31</v>
      </c>
      <c r="E31" s="91"/>
      <c r="F31" s="92"/>
      <c r="G31" s="30">
        <v>5</v>
      </c>
      <c r="H31" s="60">
        <v>5</v>
      </c>
      <c r="I31" s="91"/>
      <c r="J31" s="92"/>
      <c r="K31" s="5"/>
      <c r="L31" s="73"/>
      <c r="M31" s="44" t="s">
        <v>75</v>
      </c>
      <c r="N31" s="73"/>
      <c r="O31" s="45"/>
      <c r="P31" s="73"/>
      <c r="Q31" s="45"/>
      <c r="R31" s="73"/>
      <c r="S31" s="45"/>
      <c r="T31" s="73"/>
    </row>
    <row r="32" spans="1:20" x14ac:dyDescent="0.2">
      <c r="A32" s="208"/>
      <c r="B32" s="44"/>
      <c r="C32" s="49">
        <v>10.9</v>
      </c>
      <c r="D32" s="46" t="s">
        <v>32</v>
      </c>
      <c r="E32" s="91"/>
      <c r="F32" s="92"/>
      <c r="G32" s="30">
        <v>15</v>
      </c>
      <c r="H32" s="60">
        <v>20</v>
      </c>
      <c r="I32" s="91"/>
      <c r="J32" s="92"/>
      <c r="K32" s="5"/>
      <c r="L32" s="73"/>
      <c r="M32" s="44" t="s">
        <v>74</v>
      </c>
      <c r="N32" s="78"/>
      <c r="O32" s="45"/>
      <c r="P32" s="78"/>
      <c r="Q32" s="45"/>
      <c r="R32" s="78"/>
      <c r="S32" s="45"/>
      <c r="T32" s="78"/>
    </row>
    <row r="33" spans="1:20" x14ac:dyDescent="0.2">
      <c r="A33" s="204">
        <v>2.2000000000000002</v>
      </c>
      <c r="B33" s="15"/>
      <c r="C33" s="289" t="s">
        <v>42</v>
      </c>
      <c r="D33" s="289"/>
      <c r="E33" s="81"/>
      <c r="F33" s="82"/>
      <c r="G33" s="55">
        <f t="shared" ref="G33:J33" si="2">SUM(G34:G35)</f>
        <v>60</v>
      </c>
      <c r="H33" s="38">
        <f t="shared" si="2"/>
        <v>0</v>
      </c>
      <c r="I33" s="64">
        <f t="shared" si="2"/>
        <v>0</v>
      </c>
      <c r="J33" s="39">
        <f t="shared" si="2"/>
        <v>0</v>
      </c>
      <c r="K33" s="58">
        <f>SUM(E33:J33)</f>
        <v>60</v>
      </c>
      <c r="L33" s="73"/>
      <c r="M33" s="73"/>
      <c r="N33" s="233"/>
      <c r="O33" s="226"/>
      <c r="P33" s="234"/>
      <c r="Q33" s="226"/>
      <c r="R33" s="234"/>
      <c r="S33" s="226"/>
      <c r="T33" s="232"/>
    </row>
    <row r="34" spans="1:20" x14ac:dyDescent="0.2">
      <c r="A34" s="208"/>
      <c r="B34" s="44"/>
      <c r="C34" s="49">
        <v>11.2</v>
      </c>
      <c r="D34" s="46" t="s">
        <v>34</v>
      </c>
      <c r="E34" s="91"/>
      <c r="F34" s="92"/>
      <c r="G34" s="30">
        <v>60</v>
      </c>
      <c r="H34" s="92"/>
      <c r="I34" s="91"/>
      <c r="J34" s="92"/>
      <c r="K34" s="5"/>
      <c r="L34" s="73" t="s">
        <v>346</v>
      </c>
      <c r="M34" s="76" t="s">
        <v>122</v>
      </c>
      <c r="N34" s="44"/>
      <c r="O34" s="73"/>
      <c r="P34" s="45"/>
      <c r="Q34" s="73"/>
      <c r="R34" s="45"/>
      <c r="S34" s="73"/>
      <c r="T34" s="73"/>
    </row>
    <row r="35" spans="1:20" x14ac:dyDescent="0.2">
      <c r="A35" s="208"/>
      <c r="B35" s="44"/>
      <c r="C35" s="49">
        <v>11.2</v>
      </c>
      <c r="D35" s="46" t="s">
        <v>33</v>
      </c>
      <c r="E35" s="91"/>
      <c r="F35" s="92"/>
      <c r="G35" s="30"/>
      <c r="H35" s="92"/>
      <c r="I35" s="91"/>
      <c r="J35" s="92"/>
      <c r="K35" s="5"/>
      <c r="L35" s="73" t="s">
        <v>346</v>
      </c>
      <c r="M35" s="73"/>
      <c r="N35" s="44"/>
      <c r="O35" s="73"/>
      <c r="P35" s="45"/>
      <c r="Q35" s="73"/>
      <c r="R35" s="45"/>
      <c r="S35" s="73"/>
      <c r="T35" s="73"/>
    </row>
    <row r="36" spans="1:20" x14ac:dyDescent="0.2">
      <c r="A36" s="204">
        <v>2.2999999999999998</v>
      </c>
      <c r="B36" s="15"/>
      <c r="C36" s="289" t="s">
        <v>35</v>
      </c>
      <c r="D36" s="289"/>
      <c r="E36" s="81"/>
      <c r="F36" s="82"/>
      <c r="G36" s="55">
        <f>SUM(G37:G41)</f>
        <v>0</v>
      </c>
      <c r="H36" s="38">
        <f>SUM(H37:H41)</f>
        <v>650</v>
      </c>
      <c r="I36" s="64">
        <f t="shared" ref="I36:J36" si="3">SUM(I38:I41)</f>
        <v>0</v>
      </c>
      <c r="J36" s="39">
        <f t="shared" si="3"/>
        <v>0</v>
      </c>
      <c r="K36" s="72">
        <f>SUM(E36:J36)</f>
        <v>650</v>
      </c>
      <c r="L36" s="73"/>
      <c r="M36" s="73" t="s">
        <v>119</v>
      </c>
      <c r="N36" s="44"/>
      <c r="O36" s="73"/>
      <c r="P36" s="45"/>
      <c r="Q36" s="73"/>
      <c r="R36" s="45"/>
      <c r="S36" s="73"/>
      <c r="T36" s="73"/>
    </row>
    <row r="37" spans="1:20" x14ac:dyDescent="0.2">
      <c r="A37" s="208"/>
      <c r="B37" s="44"/>
      <c r="C37" s="152"/>
      <c r="D37" s="169" t="s">
        <v>298</v>
      </c>
      <c r="E37" s="87"/>
      <c r="F37" s="88"/>
      <c r="G37" s="89"/>
      <c r="H37" s="156">
        <v>200</v>
      </c>
      <c r="I37" s="153"/>
      <c r="J37" s="154"/>
      <c r="K37" s="84"/>
      <c r="L37" s="73"/>
      <c r="M37" s="73"/>
      <c r="N37" s="44"/>
      <c r="O37" s="73"/>
      <c r="P37" s="45"/>
      <c r="Q37" s="73"/>
      <c r="R37" s="45"/>
      <c r="S37" s="73"/>
      <c r="T37" s="73"/>
    </row>
    <row r="38" spans="1:20" x14ac:dyDescent="0.2">
      <c r="A38" s="208"/>
      <c r="B38" s="44"/>
      <c r="C38" s="49">
        <v>12.1</v>
      </c>
      <c r="D38" s="46" t="s">
        <v>35</v>
      </c>
      <c r="E38" s="89"/>
      <c r="F38" s="90"/>
      <c r="G38" s="89"/>
      <c r="H38" s="59">
        <v>250</v>
      </c>
      <c r="I38" s="31"/>
      <c r="J38" s="71"/>
      <c r="K38" s="4"/>
      <c r="L38" s="73"/>
      <c r="M38" s="73"/>
      <c r="N38" s="44"/>
      <c r="O38" s="73"/>
      <c r="P38" s="45"/>
      <c r="Q38" s="73"/>
      <c r="R38" s="45"/>
      <c r="S38" s="73"/>
      <c r="T38" s="73"/>
    </row>
    <row r="39" spans="1:20" x14ac:dyDescent="0.2">
      <c r="A39" s="208"/>
      <c r="B39" s="44"/>
      <c r="C39" s="49">
        <v>12.2</v>
      </c>
      <c r="D39" s="46" t="s">
        <v>36</v>
      </c>
      <c r="E39" s="89"/>
      <c r="F39" s="90"/>
      <c r="G39" s="89"/>
      <c r="H39" s="59">
        <v>200</v>
      </c>
      <c r="I39" s="31"/>
      <c r="J39" s="71"/>
      <c r="K39" s="4"/>
      <c r="L39" s="73"/>
      <c r="M39" s="73"/>
      <c r="N39" s="44"/>
      <c r="O39" s="73"/>
      <c r="P39" s="45"/>
      <c r="Q39" s="73"/>
      <c r="R39" s="45"/>
      <c r="S39" s="73"/>
      <c r="T39" s="73"/>
    </row>
    <row r="40" spans="1:20" x14ac:dyDescent="0.2">
      <c r="A40" s="208"/>
      <c r="B40" s="44"/>
      <c r="C40" s="49">
        <v>12.3</v>
      </c>
      <c r="D40" s="46" t="s">
        <v>37</v>
      </c>
      <c r="E40" s="89"/>
      <c r="F40" s="90"/>
      <c r="G40" s="89"/>
      <c r="H40" s="90"/>
      <c r="I40" s="89"/>
      <c r="J40" s="90"/>
      <c r="K40" s="4"/>
      <c r="L40" s="73" t="s">
        <v>39</v>
      </c>
      <c r="M40" s="73"/>
      <c r="N40" s="44"/>
      <c r="O40" s="73"/>
      <c r="P40" s="45"/>
      <c r="Q40" s="73"/>
      <c r="R40" s="45"/>
      <c r="S40" s="73"/>
      <c r="T40" s="73"/>
    </row>
    <row r="41" spans="1:20" x14ac:dyDescent="0.2">
      <c r="A41" s="208"/>
      <c r="B41" s="44"/>
      <c r="C41" s="49">
        <v>12.4</v>
      </c>
      <c r="D41" s="46" t="s">
        <v>38</v>
      </c>
      <c r="E41" s="89"/>
      <c r="F41" s="90"/>
      <c r="G41" s="89"/>
      <c r="H41" s="90"/>
      <c r="I41" s="89"/>
      <c r="J41" s="90"/>
      <c r="K41" s="4"/>
      <c r="L41" s="73" t="s">
        <v>39</v>
      </c>
      <c r="M41" s="73"/>
      <c r="N41" s="44"/>
      <c r="O41" s="73"/>
      <c r="P41" s="45"/>
      <c r="Q41" s="73"/>
      <c r="R41" s="45"/>
      <c r="S41" s="73"/>
      <c r="T41" s="73"/>
    </row>
    <row r="42" spans="1:20" x14ac:dyDescent="0.2">
      <c r="A42" s="204">
        <v>2.4</v>
      </c>
      <c r="B42" s="15"/>
      <c r="C42" s="289" t="s">
        <v>43</v>
      </c>
      <c r="D42" s="289"/>
      <c r="E42" s="81"/>
      <c r="F42" s="82"/>
      <c r="G42" s="55">
        <f t="shared" ref="G42:J42" si="4">SUM(G43:G44)</f>
        <v>0</v>
      </c>
      <c r="H42" s="38">
        <f t="shared" si="4"/>
        <v>150</v>
      </c>
      <c r="I42" s="64">
        <f t="shared" si="4"/>
        <v>0</v>
      </c>
      <c r="J42" s="39">
        <f t="shared" si="4"/>
        <v>0</v>
      </c>
      <c r="K42" s="72">
        <f>SUM(E42:J42)</f>
        <v>150</v>
      </c>
      <c r="L42" s="73"/>
      <c r="M42" s="73" t="s">
        <v>6</v>
      </c>
      <c r="N42" s="225"/>
      <c r="O42" s="226"/>
      <c r="P42" s="227"/>
      <c r="Q42" s="226"/>
      <c r="R42" s="227"/>
      <c r="S42" s="226"/>
      <c r="T42" s="226"/>
    </row>
    <row r="43" spans="1:20" x14ac:dyDescent="0.2">
      <c r="A43" s="208"/>
      <c r="B43" s="44"/>
      <c r="C43" s="49">
        <v>13.1</v>
      </c>
      <c r="D43" s="46" t="s">
        <v>123</v>
      </c>
      <c r="E43" s="89"/>
      <c r="F43" s="90"/>
      <c r="G43" s="89"/>
      <c r="H43" s="59">
        <v>50</v>
      </c>
      <c r="I43" s="31"/>
      <c r="J43" s="71"/>
      <c r="K43" s="4"/>
      <c r="L43" s="73"/>
      <c r="M43" s="73"/>
      <c r="N43" s="44"/>
      <c r="O43" s="73"/>
      <c r="P43" s="45"/>
      <c r="Q43" s="73"/>
      <c r="R43" s="45"/>
      <c r="S43" s="73"/>
      <c r="T43" s="73"/>
    </row>
    <row r="44" spans="1:20" x14ac:dyDescent="0.2">
      <c r="A44" s="208"/>
      <c r="B44" s="44"/>
      <c r="C44" s="49">
        <v>13.2</v>
      </c>
      <c r="D44" s="46" t="s">
        <v>40</v>
      </c>
      <c r="E44" s="89"/>
      <c r="F44" s="90"/>
      <c r="G44" s="89"/>
      <c r="H44" s="59">
        <v>100</v>
      </c>
      <c r="I44" s="31"/>
      <c r="J44" s="71"/>
      <c r="K44" s="4"/>
      <c r="L44" s="73"/>
      <c r="M44" s="73"/>
      <c r="N44" s="44"/>
      <c r="O44" s="73"/>
      <c r="P44" s="45"/>
      <c r="Q44" s="73"/>
      <c r="R44" s="45"/>
      <c r="S44" s="73"/>
      <c r="T44" s="73"/>
    </row>
    <row r="45" spans="1:20" x14ac:dyDescent="0.2">
      <c r="A45" s="204">
        <v>2.5</v>
      </c>
      <c r="B45" s="15"/>
      <c r="C45" s="289" t="s">
        <v>44</v>
      </c>
      <c r="D45" s="289"/>
      <c r="E45" s="81"/>
      <c r="F45" s="82"/>
      <c r="G45" s="166">
        <f>SUM(G46:G50)</f>
        <v>0</v>
      </c>
      <c r="H45" s="166">
        <f t="shared" ref="H45:J45" si="5">SUM(H46:H50)</f>
        <v>650</v>
      </c>
      <c r="I45" s="166">
        <f t="shared" si="5"/>
        <v>0</v>
      </c>
      <c r="J45" s="166">
        <f t="shared" si="5"/>
        <v>0</v>
      </c>
      <c r="K45" s="72">
        <f>SUM(E45:J45)</f>
        <v>650</v>
      </c>
      <c r="L45" s="73"/>
      <c r="M45" s="73" t="s">
        <v>347</v>
      </c>
      <c r="N45" s="225"/>
      <c r="O45" s="226"/>
      <c r="P45" s="227"/>
      <c r="Q45" s="226"/>
      <c r="R45" s="227"/>
      <c r="S45" s="226"/>
      <c r="T45" s="226"/>
    </row>
    <row r="46" spans="1:20" x14ac:dyDescent="0.2">
      <c r="A46" s="208"/>
      <c r="B46" s="44"/>
      <c r="C46" s="171"/>
      <c r="D46" s="169" t="s">
        <v>298</v>
      </c>
      <c r="E46" s="87"/>
      <c r="F46" s="88"/>
      <c r="G46" s="89"/>
      <c r="H46" s="156">
        <v>200</v>
      </c>
      <c r="I46" s="153"/>
      <c r="J46" s="154"/>
      <c r="K46" s="84"/>
      <c r="L46" s="73"/>
      <c r="M46" s="73" t="s">
        <v>348</v>
      </c>
      <c r="N46" s="44"/>
      <c r="O46" s="73"/>
      <c r="P46" s="45"/>
      <c r="Q46" s="73"/>
      <c r="R46" s="45"/>
      <c r="S46" s="73"/>
      <c r="T46" s="73"/>
    </row>
    <row r="47" spans="1:20" x14ac:dyDescent="0.2">
      <c r="A47" s="208"/>
      <c r="B47" s="44"/>
      <c r="C47" s="172">
        <v>20.100000000000001</v>
      </c>
      <c r="D47" s="173" t="s">
        <v>45</v>
      </c>
      <c r="E47" s="89"/>
      <c r="F47" s="90"/>
      <c r="G47" s="89"/>
      <c r="H47" s="59">
        <v>200</v>
      </c>
      <c r="I47" s="89"/>
      <c r="J47" s="90"/>
      <c r="K47" s="4"/>
      <c r="L47" s="73"/>
      <c r="M47" s="73"/>
      <c r="N47" s="44"/>
      <c r="O47" s="73"/>
      <c r="P47" s="45"/>
      <c r="Q47" s="73"/>
      <c r="R47" s="45"/>
      <c r="S47" s="73"/>
      <c r="T47" s="73"/>
    </row>
    <row r="48" spans="1:20" x14ac:dyDescent="0.2">
      <c r="A48" s="208"/>
      <c r="B48" s="44"/>
      <c r="C48" s="172">
        <v>20.2</v>
      </c>
      <c r="D48" s="173" t="s">
        <v>46</v>
      </c>
      <c r="E48" s="89"/>
      <c r="F48" s="90"/>
      <c r="G48" s="89"/>
      <c r="H48" s="59">
        <v>80</v>
      </c>
      <c r="I48" s="89"/>
      <c r="J48" s="90"/>
      <c r="K48" s="4"/>
      <c r="L48" s="73"/>
      <c r="M48" s="73"/>
      <c r="N48" s="44"/>
      <c r="O48" s="73"/>
      <c r="P48" s="45"/>
      <c r="Q48" s="73"/>
      <c r="R48" s="45"/>
      <c r="S48" s="73"/>
      <c r="T48" s="73"/>
    </row>
    <row r="49" spans="1:20" x14ac:dyDescent="0.2">
      <c r="A49" s="208"/>
      <c r="B49" s="44"/>
      <c r="C49" s="172">
        <v>20.3</v>
      </c>
      <c r="D49" s="173" t="s">
        <v>47</v>
      </c>
      <c r="E49" s="89"/>
      <c r="F49" s="90"/>
      <c r="G49" s="89"/>
      <c r="H49" s="59">
        <v>110</v>
      </c>
      <c r="I49" s="89"/>
      <c r="J49" s="90"/>
      <c r="K49" s="4"/>
      <c r="L49" s="73"/>
      <c r="M49" s="73"/>
      <c r="N49" s="44"/>
      <c r="O49" s="73"/>
      <c r="P49" s="45"/>
      <c r="Q49" s="73"/>
      <c r="R49" s="45"/>
      <c r="S49" s="73"/>
      <c r="T49" s="73"/>
    </row>
    <row r="50" spans="1:20" x14ac:dyDescent="0.2">
      <c r="A50" s="208"/>
      <c r="B50" s="44"/>
      <c r="C50" s="172">
        <v>20.399999999999999</v>
      </c>
      <c r="D50" s="173" t="s">
        <v>48</v>
      </c>
      <c r="E50" s="89"/>
      <c r="F50" s="90"/>
      <c r="G50" s="89"/>
      <c r="H50" s="59">
        <v>60</v>
      </c>
      <c r="I50" s="89"/>
      <c r="J50" s="90"/>
      <c r="K50" s="4"/>
      <c r="L50" s="73"/>
      <c r="M50" s="73"/>
      <c r="N50" s="44"/>
      <c r="O50" s="73"/>
      <c r="P50" s="45"/>
      <c r="Q50" s="73"/>
      <c r="R50" s="45"/>
      <c r="S50" s="73"/>
      <c r="T50" s="73"/>
    </row>
    <row r="51" spans="1:20" x14ac:dyDescent="0.2">
      <c r="A51" s="204">
        <v>2.6</v>
      </c>
      <c r="B51" s="15"/>
      <c r="C51" s="296" t="s">
        <v>49</v>
      </c>
      <c r="D51" s="296"/>
      <c r="E51" s="81"/>
      <c r="F51" s="82"/>
      <c r="G51" s="166">
        <f>SUM(G52:G56)</f>
        <v>1190</v>
      </c>
      <c r="H51" s="166">
        <f t="shared" ref="H51:J51" si="6">SUM(H52:H56)</f>
        <v>0</v>
      </c>
      <c r="I51" s="166">
        <f t="shared" si="6"/>
        <v>0</v>
      </c>
      <c r="J51" s="166">
        <f t="shared" si="6"/>
        <v>80</v>
      </c>
      <c r="K51" s="72">
        <f>SUM(E51:J51)</f>
        <v>1270</v>
      </c>
      <c r="L51" s="73"/>
      <c r="M51" s="73" t="s">
        <v>76</v>
      </c>
      <c r="N51" s="225"/>
      <c r="O51" s="226"/>
      <c r="P51" s="227"/>
      <c r="Q51" s="226"/>
      <c r="R51" s="227"/>
      <c r="S51" s="226"/>
      <c r="T51" s="226"/>
    </row>
    <row r="52" spans="1:20" x14ac:dyDescent="0.2">
      <c r="A52" s="208"/>
      <c r="B52" s="44"/>
      <c r="C52" s="171"/>
      <c r="D52" s="169" t="s">
        <v>298</v>
      </c>
      <c r="E52" s="87"/>
      <c r="F52" s="88"/>
      <c r="G52" s="79">
        <v>750</v>
      </c>
      <c r="H52" s="90"/>
      <c r="I52" s="153"/>
      <c r="J52" s="154">
        <v>80</v>
      </c>
      <c r="K52" s="84"/>
      <c r="L52" s="73"/>
      <c r="M52" s="73"/>
      <c r="N52" s="44"/>
      <c r="O52" s="73"/>
      <c r="P52" s="45"/>
      <c r="Q52" s="73"/>
      <c r="R52" s="45"/>
      <c r="S52" s="73"/>
      <c r="T52" s="73"/>
    </row>
    <row r="53" spans="1:20" ht="12.75" customHeight="1" x14ac:dyDescent="0.2">
      <c r="A53" s="208"/>
      <c r="B53" s="44"/>
      <c r="C53" s="49">
        <v>30.1</v>
      </c>
      <c r="D53" s="46" t="s">
        <v>50</v>
      </c>
      <c r="E53" s="89"/>
      <c r="F53" s="90"/>
      <c r="G53" s="28">
        <v>120</v>
      </c>
      <c r="H53" s="90"/>
      <c r="I53" s="89"/>
      <c r="J53" s="71"/>
      <c r="K53" s="4"/>
      <c r="L53" s="73"/>
      <c r="M53" s="290" t="s">
        <v>321</v>
      </c>
      <c r="N53" s="44"/>
      <c r="O53" s="73"/>
      <c r="P53" s="45"/>
      <c r="Q53" s="73"/>
      <c r="R53" s="45"/>
      <c r="S53" s="73"/>
      <c r="T53" s="73"/>
    </row>
    <row r="54" spans="1:20" x14ac:dyDescent="0.2">
      <c r="A54" s="208"/>
      <c r="B54" s="44"/>
      <c r="C54" s="49">
        <v>30.2</v>
      </c>
      <c r="D54" s="46" t="s">
        <v>45</v>
      </c>
      <c r="E54" s="89"/>
      <c r="F54" s="90"/>
      <c r="G54" s="28">
        <v>120</v>
      </c>
      <c r="H54" s="90"/>
      <c r="I54" s="89"/>
      <c r="J54" s="71"/>
      <c r="K54" s="4"/>
      <c r="L54" s="73"/>
      <c r="M54" s="290"/>
      <c r="N54" s="44"/>
      <c r="O54" s="73"/>
      <c r="P54" s="45"/>
      <c r="Q54" s="73"/>
      <c r="R54" s="45"/>
      <c r="S54" s="73"/>
      <c r="T54" s="73"/>
    </row>
    <row r="55" spans="1:20" x14ac:dyDescent="0.2">
      <c r="A55" s="208"/>
      <c r="B55" s="44"/>
      <c r="C55" s="49">
        <v>30.3</v>
      </c>
      <c r="D55" s="46" t="s">
        <v>51</v>
      </c>
      <c r="E55" s="89"/>
      <c r="F55" s="90"/>
      <c r="G55" s="28">
        <v>100</v>
      </c>
      <c r="H55" s="90"/>
      <c r="I55" s="89"/>
      <c r="J55" s="71"/>
      <c r="K55" s="4"/>
      <c r="L55" s="73" t="s">
        <v>52</v>
      </c>
      <c r="M55" s="290"/>
      <c r="N55" s="44"/>
      <c r="O55" s="73"/>
      <c r="P55" s="45"/>
      <c r="Q55" s="73"/>
      <c r="R55" s="45"/>
      <c r="S55" s="73"/>
      <c r="T55" s="73"/>
    </row>
    <row r="56" spans="1:20" x14ac:dyDescent="0.2">
      <c r="A56" s="208"/>
      <c r="B56" s="44"/>
      <c r="C56" s="49">
        <v>30.4</v>
      </c>
      <c r="D56" s="46" t="s">
        <v>53</v>
      </c>
      <c r="E56" s="89"/>
      <c r="F56" s="90"/>
      <c r="G56" s="28">
        <v>100</v>
      </c>
      <c r="H56" s="90"/>
      <c r="I56" s="89"/>
      <c r="J56" s="71"/>
      <c r="K56" s="4"/>
      <c r="L56" s="73"/>
      <c r="M56" s="290"/>
      <c r="N56" s="44"/>
      <c r="O56" s="73"/>
      <c r="P56" s="45"/>
      <c r="Q56" s="73"/>
      <c r="R56" s="45"/>
      <c r="S56" s="73"/>
      <c r="T56" s="73"/>
    </row>
    <row r="57" spans="1:20" x14ac:dyDescent="0.2">
      <c r="A57" s="204">
        <v>2.8</v>
      </c>
      <c r="B57" s="15"/>
      <c r="C57" s="289" t="s">
        <v>54</v>
      </c>
      <c r="D57" s="289"/>
      <c r="E57" s="81"/>
      <c r="F57" s="82"/>
      <c r="G57" s="55">
        <f>SUM(G58:G60)</f>
        <v>0</v>
      </c>
      <c r="H57" s="38">
        <f>SUM(H58:H60)</f>
        <v>130</v>
      </c>
      <c r="I57" s="64">
        <f t="shared" ref="I57:J57" si="7">SUM(I59:I60)</f>
        <v>0</v>
      </c>
      <c r="J57" s="39">
        <f t="shared" si="7"/>
        <v>0</v>
      </c>
      <c r="K57" s="72">
        <f>SUM(E57:J57)</f>
        <v>130</v>
      </c>
      <c r="L57" s="73"/>
      <c r="M57" s="77" t="s">
        <v>6</v>
      </c>
      <c r="N57" s="225"/>
      <c r="O57" s="226"/>
      <c r="P57" s="227"/>
      <c r="Q57" s="226"/>
      <c r="R57" s="227"/>
      <c r="S57" s="226"/>
      <c r="T57" s="226"/>
    </row>
    <row r="58" spans="1:20" x14ac:dyDescent="0.2">
      <c r="A58" s="208"/>
      <c r="B58" s="44"/>
      <c r="C58" s="152"/>
      <c r="D58" s="169" t="s">
        <v>298</v>
      </c>
      <c r="E58" s="87"/>
      <c r="F58" s="88"/>
      <c r="G58" s="89"/>
      <c r="H58" s="156">
        <v>70</v>
      </c>
      <c r="I58" s="153"/>
      <c r="J58" s="154"/>
      <c r="K58" s="84"/>
      <c r="L58" s="73"/>
      <c r="M58" s="77"/>
      <c r="N58" s="44"/>
      <c r="O58" s="73"/>
      <c r="P58" s="45"/>
      <c r="Q58" s="73"/>
      <c r="R58" s="45"/>
      <c r="S58" s="73"/>
      <c r="T58" s="73"/>
    </row>
    <row r="59" spans="1:20" x14ac:dyDescent="0.2">
      <c r="A59" s="208"/>
      <c r="B59" s="44"/>
      <c r="C59" s="49">
        <v>40.1</v>
      </c>
      <c r="D59" s="46" t="s">
        <v>45</v>
      </c>
      <c r="E59" s="89"/>
      <c r="F59" s="90"/>
      <c r="G59" s="89"/>
      <c r="H59" s="59">
        <v>60</v>
      </c>
      <c r="I59" s="89"/>
      <c r="J59" s="90"/>
      <c r="K59" s="4"/>
      <c r="L59" s="73"/>
      <c r="M59" s="73"/>
      <c r="N59" s="44"/>
      <c r="O59" s="73"/>
      <c r="P59" s="45"/>
      <c r="Q59" s="73"/>
      <c r="R59" s="45"/>
      <c r="S59" s="73"/>
      <c r="T59" s="73"/>
    </row>
    <row r="60" spans="1:20" x14ac:dyDescent="0.2">
      <c r="A60" s="208"/>
      <c r="B60" s="44"/>
      <c r="C60" s="49">
        <v>40.200000000000003</v>
      </c>
      <c r="D60" s="46" t="s">
        <v>51</v>
      </c>
      <c r="E60" s="89"/>
      <c r="F60" s="90"/>
      <c r="G60" s="89"/>
      <c r="H60" s="59"/>
      <c r="I60" s="89"/>
      <c r="J60" s="90"/>
      <c r="K60" s="4"/>
      <c r="L60" s="73" t="s">
        <v>52</v>
      </c>
      <c r="M60" s="73"/>
      <c r="N60" s="44"/>
      <c r="O60" s="73"/>
      <c r="P60" s="45"/>
      <c r="Q60" s="73"/>
      <c r="R60" s="45"/>
      <c r="S60" s="73"/>
      <c r="T60" s="73"/>
    </row>
    <row r="61" spans="1:20" x14ac:dyDescent="0.2">
      <c r="A61" s="207" t="s">
        <v>353</v>
      </c>
      <c r="B61" s="15"/>
      <c r="C61" s="289" t="s">
        <v>55</v>
      </c>
      <c r="D61" s="289"/>
      <c r="E61" s="81"/>
      <c r="F61" s="82"/>
      <c r="G61" s="55">
        <f>SUM(G62:G64)</f>
        <v>310</v>
      </c>
      <c r="H61" s="38">
        <f>SUM(H62:H64)</f>
        <v>0</v>
      </c>
      <c r="I61" s="64">
        <f t="shared" ref="I61:J61" si="8">SUM(I63:I64)</f>
        <v>0</v>
      </c>
      <c r="J61" s="39">
        <f t="shared" si="8"/>
        <v>0</v>
      </c>
      <c r="K61" s="72">
        <f>SUM(E61:J61)</f>
        <v>310</v>
      </c>
      <c r="L61" s="73"/>
      <c r="M61" s="73" t="s">
        <v>5</v>
      </c>
      <c r="N61" s="225"/>
      <c r="O61" s="226"/>
      <c r="P61" s="227"/>
      <c r="Q61" s="226"/>
      <c r="R61" s="227"/>
      <c r="S61" s="226"/>
      <c r="T61" s="226"/>
    </row>
    <row r="62" spans="1:20" x14ac:dyDescent="0.2">
      <c r="A62" s="208"/>
      <c r="B62" s="44"/>
      <c r="C62" s="152"/>
      <c r="D62" s="169" t="s">
        <v>298</v>
      </c>
      <c r="E62" s="87"/>
      <c r="F62" s="88"/>
      <c r="G62" s="79">
        <v>160</v>
      </c>
      <c r="H62" s="90"/>
      <c r="I62" s="153"/>
      <c r="J62" s="154"/>
      <c r="K62" s="84"/>
      <c r="L62" s="73"/>
      <c r="M62" s="73"/>
      <c r="N62" s="44"/>
      <c r="O62" s="73"/>
      <c r="P62" s="45"/>
      <c r="Q62" s="73"/>
      <c r="R62" s="45"/>
      <c r="S62" s="73"/>
      <c r="T62" s="73"/>
    </row>
    <row r="63" spans="1:20" x14ac:dyDescent="0.2">
      <c r="A63" s="208"/>
      <c r="B63" s="44"/>
      <c r="C63" s="45">
        <v>50.1</v>
      </c>
      <c r="D63" s="47" t="s">
        <v>45</v>
      </c>
      <c r="E63" s="89"/>
      <c r="F63" s="90"/>
      <c r="G63" s="28">
        <v>100</v>
      </c>
      <c r="H63" s="90"/>
      <c r="I63" s="89"/>
      <c r="J63" s="90"/>
      <c r="K63" s="4"/>
      <c r="L63" s="73"/>
      <c r="M63" s="73"/>
      <c r="N63" s="44"/>
      <c r="O63" s="73"/>
      <c r="P63" s="45"/>
      <c r="Q63" s="73"/>
      <c r="R63" s="45"/>
      <c r="S63" s="73"/>
      <c r="T63" s="73"/>
    </row>
    <row r="64" spans="1:20" x14ac:dyDescent="0.2">
      <c r="A64" s="208"/>
      <c r="B64" s="44"/>
      <c r="C64" s="45">
        <v>50.2</v>
      </c>
      <c r="D64" s="47" t="s">
        <v>51</v>
      </c>
      <c r="E64" s="89"/>
      <c r="F64" s="90"/>
      <c r="G64" s="28">
        <v>50</v>
      </c>
      <c r="H64" s="90"/>
      <c r="I64" s="89"/>
      <c r="J64" s="90"/>
      <c r="K64" s="4"/>
      <c r="L64" s="73" t="s">
        <v>52</v>
      </c>
      <c r="M64" s="73"/>
      <c r="N64" s="44"/>
      <c r="O64" s="73"/>
      <c r="P64" s="45"/>
      <c r="Q64" s="73"/>
      <c r="R64" s="45"/>
      <c r="S64" s="73"/>
      <c r="T64" s="73"/>
    </row>
    <row r="65" spans="1:20" x14ac:dyDescent="0.2">
      <c r="A65" s="204">
        <v>2.9</v>
      </c>
      <c r="B65" s="15"/>
      <c r="C65" s="289" t="s">
        <v>56</v>
      </c>
      <c r="D65" s="289"/>
      <c r="E65" s="81"/>
      <c r="F65" s="82"/>
      <c r="G65" s="55">
        <f>SUM(G66:G68)</f>
        <v>160</v>
      </c>
      <c r="H65" s="38">
        <f>SUM(H66:H68)</f>
        <v>0</v>
      </c>
      <c r="I65" s="64">
        <f t="shared" ref="I65:J65" si="9">SUM(I67:I68)</f>
        <v>0</v>
      </c>
      <c r="J65" s="39">
        <f t="shared" si="9"/>
        <v>0</v>
      </c>
      <c r="K65" s="72">
        <f>SUM(E65:J65)</f>
        <v>160</v>
      </c>
      <c r="L65" s="73"/>
      <c r="M65" s="73" t="s">
        <v>5</v>
      </c>
      <c r="N65" s="225"/>
      <c r="O65" s="226"/>
      <c r="P65" s="227"/>
      <c r="Q65" s="226"/>
      <c r="R65" s="235"/>
      <c r="S65" s="226"/>
      <c r="T65" s="226"/>
    </row>
    <row r="66" spans="1:20" x14ac:dyDescent="0.2">
      <c r="A66" s="208"/>
      <c r="B66" s="44"/>
      <c r="C66" s="152"/>
      <c r="D66" s="169" t="s">
        <v>298</v>
      </c>
      <c r="E66" s="87"/>
      <c r="F66" s="88"/>
      <c r="G66" s="79">
        <v>60</v>
      </c>
      <c r="H66" s="90"/>
      <c r="I66" s="153"/>
      <c r="J66" s="154"/>
      <c r="K66" s="84"/>
      <c r="L66" s="73"/>
      <c r="M66" s="73"/>
      <c r="N66" s="44"/>
      <c r="O66" s="73"/>
      <c r="P66" s="45"/>
      <c r="Q66" s="44"/>
      <c r="R66" s="222"/>
      <c r="S66" s="47"/>
      <c r="T66" s="73"/>
    </row>
    <row r="67" spans="1:20" x14ac:dyDescent="0.2">
      <c r="A67" s="208"/>
      <c r="B67" s="44"/>
      <c r="C67" s="45">
        <v>60.1</v>
      </c>
      <c r="D67" s="47" t="s">
        <v>45</v>
      </c>
      <c r="E67" s="89"/>
      <c r="F67" s="90"/>
      <c r="G67" s="28">
        <v>70</v>
      </c>
      <c r="H67" s="90"/>
      <c r="I67" s="89"/>
      <c r="J67" s="90"/>
      <c r="K67" s="4"/>
      <c r="L67" s="73"/>
      <c r="M67" s="73"/>
      <c r="N67" s="44"/>
      <c r="O67" s="73"/>
      <c r="P67" s="45"/>
      <c r="Q67" s="44"/>
      <c r="R67" s="73"/>
      <c r="S67" s="47"/>
      <c r="T67" s="73"/>
    </row>
    <row r="68" spans="1:20" x14ac:dyDescent="0.2">
      <c r="A68" s="208"/>
      <c r="B68" s="44"/>
      <c r="C68" s="45">
        <v>60.2</v>
      </c>
      <c r="D68" s="47" t="s">
        <v>51</v>
      </c>
      <c r="E68" s="89"/>
      <c r="F68" s="90"/>
      <c r="G68" s="28">
        <v>30</v>
      </c>
      <c r="H68" s="90"/>
      <c r="I68" s="89"/>
      <c r="J68" s="90"/>
      <c r="K68" s="4"/>
      <c r="L68" s="73" t="s">
        <v>52</v>
      </c>
      <c r="M68" s="73"/>
      <c r="N68" s="44"/>
      <c r="O68" s="73"/>
      <c r="P68" s="45"/>
      <c r="Q68" s="44"/>
      <c r="R68" s="78"/>
      <c r="S68" s="47"/>
      <c r="T68" s="73"/>
    </row>
    <row r="69" spans="1:20" x14ac:dyDescent="0.2">
      <c r="A69" s="204">
        <v>2.1</v>
      </c>
      <c r="B69" s="15"/>
      <c r="C69" s="289" t="s">
        <v>57</v>
      </c>
      <c r="D69" s="289"/>
      <c r="E69" s="81"/>
      <c r="F69" s="82"/>
      <c r="G69" s="55">
        <f>SUM(G70:G72)</f>
        <v>0</v>
      </c>
      <c r="H69" s="38">
        <f>SUM(H70:H72)</f>
        <v>130</v>
      </c>
      <c r="I69" s="64">
        <f t="shared" ref="I69:J69" si="10">SUM(I71:I72)</f>
        <v>0</v>
      </c>
      <c r="J69" s="39">
        <f t="shared" si="10"/>
        <v>0</v>
      </c>
      <c r="K69" s="72">
        <f>SUM(E69:J69)</f>
        <v>130</v>
      </c>
      <c r="L69" s="73"/>
      <c r="M69" s="73" t="s">
        <v>6</v>
      </c>
      <c r="N69" s="225"/>
      <c r="O69" s="226"/>
      <c r="P69" s="227"/>
      <c r="Q69" s="226"/>
      <c r="R69" s="227"/>
      <c r="S69" s="226"/>
      <c r="T69" s="226"/>
    </row>
    <row r="70" spans="1:20" x14ac:dyDescent="0.2">
      <c r="A70" s="208"/>
      <c r="B70" s="44"/>
      <c r="C70" s="152"/>
      <c r="D70" s="169" t="s">
        <v>298</v>
      </c>
      <c r="E70" s="87"/>
      <c r="F70" s="88"/>
      <c r="G70" s="89"/>
      <c r="H70" s="156">
        <v>80</v>
      </c>
      <c r="I70" s="153"/>
      <c r="J70" s="154"/>
      <c r="K70" s="84"/>
      <c r="L70" s="73"/>
      <c r="M70" s="73"/>
      <c r="N70" s="44"/>
      <c r="O70" s="73"/>
      <c r="P70" s="45"/>
      <c r="Q70" s="73"/>
      <c r="R70" s="45"/>
      <c r="S70" s="73"/>
      <c r="T70" s="73"/>
    </row>
    <row r="71" spans="1:20" x14ac:dyDescent="0.2">
      <c r="A71" s="208"/>
      <c r="B71" s="44"/>
      <c r="C71" s="49">
        <v>70.099999999999994</v>
      </c>
      <c r="D71" s="46" t="s">
        <v>45</v>
      </c>
      <c r="E71" s="89"/>
      <c r="F71" s="90"/>
      <c r="G71" s="89"/>
      <c r="H71" s="59">
        <v>50</v>
      </c>
      <c r="I71" s="89"/>
      <c r="J71" s="90"/>
      <c r="K71" s="4"/>
      <c r="L71" s="73"/>
      <c r="M71" s="73"/>
      <c r="N71" s="44"/>
      <c r="O71" s="73"/>
      <c r="P71" s="45"/>
      <c r="Q71" s="73"/>
      <c r="R71" s="45"/>
      <c r="S71" s="73"/>
      <c r="T71" s="73"/>
    </row>
    <row r="72" spans="1:20" x14ac:dyDescent="0.2">
      <c r="A72" s="208"/>
      <c r="B72" s="44"/>
      <c r="C72" s="49">
        <v>70.2</v>
      </c>
      <c r="D72" s="46" t="s">
        <v>51</v>
      </c>
      <c r="E72" s="89"/>
      <c r="F72" s="90"/>
      <c r="G72" s="89"/>
      <c r="H72" s="59"/>
      <c r="I72" s="89"/>
      <c r="J72" s="90"/>
      <c r="K72" s="4"/>
      <c r="L72" s="73" t="s">
        <v>52</v>
      </c>
      <c r="M72" s="73"/>
      <c r="N72" s="44"/>
      <c r="O72" s="73"/>
      <c r="P72" s="45"/>
      <c r="Q72" s="73"/>
      <c r="R72" s="45"/>
      <c r="S72" s="73"/>
      <c r="T72" s="73"/>
    </row>
    <row r="73" spans="1:20" x14ac:dyDescent="0.2">
      <c r="A73" s="204">
        <v>2.13</v>
      </c>
      <c r="B73" s="15"/>
      <c r="C73" s="289" t="s">
        <v>58</v>
      </c>
      <c r="D73" s="289"/>
      <c r="E73" s="81"/>
      <c r="F73" s="82"/>
      <c r="G73" s="55">
        <v>40</v>
      </c>
      <c r="H73" s="38">
        <f t="shared" ref="H73:J73" si="11">SUM(H74:H83)</f>
        <v>0</v>
      </c>
      <c r="I73" s="64">
        <f t="shared" si="11"/>
        <v>0</v>
      </c>
      <c r="J73" s="39">
        <f t="shared" si="11"/>
        <v>0</v>
      </c>
      <c r="K73" s="72">
        <f>SUM(E73:J73)</f>
        <v>40</v>
      </c>
      <c r="L73" s="73"/>
      <c r="M73" s="73" t="s">
        <v>121</v>
      </c>
      <c r="N73" s="225"/>
      <c r="O73" s="226"/>
      <c r="P73" s="227"/>
      <c r="Q73" s="226"/>
      <c r="R73" s="227"/>
      <c r="S73" s="226"/>
      <c r="T73" s="226"/>
    </row>
    <row r="74" spans="1:20" x14ac:dyDescent="0.2">
      <c r="B74" s="44"/>
      <c r="C74" s="50">
        <v>80.099999999999994</v>
      </c>
      <c r="D74" s="46" t="s">
        <v>59</v>
      </c>
      <c r="E74" s="89"/>
      <c r="F74" s="90"/>
      <c r="G74" s="89"/>
      <c r="H74" s="90"/>
      <c r="I74" s="89"/>
      <c r="J74" s="90"/>
      <c r="K74" s="4"/>
      <c r="L74" s="298" t="s">
        <v>68</v>
      </c>
      <c r="M74" s="44"/>
      <c r="N74" s="222"/>
      <c r="O74" s="45"/>
      <c r="P74" s="222"/>
      <c r="Q74" s="45"/>
      <c r="R74" s="222"/>
      <c r="S74" s="45"/>
      <c r="T74" s="222"/>
    </row>
    <row r="75" spans="1:20" x14ac:dyDescent="0.2">
      <c r="B75" s="44"/>
      <c r="C75" s="50">
        <v>80.2</v>
      </c>
      <c r="D75" s="46" t="s">
        <v>120</v>
      </c>
      <c r="E75" s="89"/>
      <c r="F75" s="90"/>
      <c r="G75" s="89"/>
      <c r="H75" s="90"/>
      <c r="I75" s="89"/>
      <c r="J75" s="90"/>
      <c r="K75" s="4"/>
      <c r="L75" s="298"/>
      <c r="M75" s="44"/>
      <c r="N75" s="73"/>
      <c r="O75" s="45"/>
      <c r="P75" s="73"/>
      <c r="Q75" s="45"/>
      <c r="R75" s="73"/>
      <c r="S75" s="45"/>
      <c r="T75" s="73"/>
    </row>
    <row r="76" spans="1:20" x14ac:dyDescent="0.2">
      <c r="B76" s="44"/>
      <c r="C76" s="50">
        <v>80.3</v>
      </c>
      <c r="D76" s="46" t="s">
        <v>60</v>
      </c>
      <c r="E76" s="89"/>
      <c r="F76" s="90"/>
      <c r="G76" s="89"/>
      <c r="H76" s="90"/>
      <c r="I76" s="89"/>
      <c r="J76" s="90"/>
      <c r="K76" s="4"/>
      <c r="L76" s="298"/>
      <c r="M76" s="44"/>
      <c r="N76" s="73"/>
      <c r="O76" s="45"/>
      <c r="P76" s="73"/>
      <c r="Q76" s="45"/>
      <c r="R76" s="73"/>
      <c r="S76" s="45"/>
      <c r="T76" s="73"/>
    </row>
    <row r="77" spans="1:20" ht="13.5" x14ac:dyDescent="0.25">
      <c r="B77" s="44"/>
      <c r="C77" s="50">
        <v>80.400000000000006</v>
      </c>
      <c r="D77" s="51" t="s">
        <v>61</v>
      </c>
      <c r="E77" s="89"/>
      <c r="F77" s="90"/>
      <c r="G77" s="89"/>
      <c r="H77" s="90"/>
      <c r="I77" s="89"/>
      <c r="J77" s="90"/>
      <c r="K77" s="4"/>
      <c r="L77" s="298"/>
      <c r="M77" s="44"/>
      <c r="N77" s="73"/>
      <c r="O77" s="45"/>
      <c r="P77" s="73"/>
      <c r="Q77" s="45"/>
      <c r="R77" s="73"/>
      <c r="S77" s="45"/>
      <c r="T77" s="73"/>
    </row>
    <row r="78" spans="1:20" ht="13.5" x14ac:dyDescent="0.25">
      <c r="B78" s="44"/>
      <c r="C78" s="50">
        <v>80.5</v>
      </c>
      <c r="D78" s="51" t="s">
        <v>64</v>
      </c>
      <c r="E78" s="89"/>
      <c r="F78" s="90"/>
      <c r="G78" s="89"/>
      <c r="H78" s="90"/>
      <c r="I78" s="89"/>
      <c r="J78" s="90"/>
      <c r="K78" s="4"/>
      <c r="L78" s="298"/>
      <c r="M78" s="44"/>
      <c r="N78" s="73"/>
      <c r="O78" s="45"/>
      <c r="P78" s="73"/>
      <c r="Q78" s="45"/>
      <c r="R78" s="73"/>
      <c r="S78" s="45"/>
      <c r="T78" s="73"/>
    </row>
    <row r="79" spans="1:20" ht="13.5" x14ac:dyDescent="0.25">
      <c r="B79" s="44"/>
      <c r="C79" s="50">
        <v>80.599999999999994</v>
      </c>
      <c r="D79" s="51" t="s">
        <v>63</v>
      </c>
      <c r="E79" s="89"/>
      <c r="F79" s="90"/>
      <c r="G79" s="89"/>
      <c r="H79" s="90"/>
      <c r="I79" s="89"/>
      <c r="J79" s="90"/>
      <c r="K79" s="4"/>
      <c r="L79" s="298"/>
      <c r="M79" s="44"/>
      <c r="N79" s="73"/>
      <c r="O79" s="45"/>
      <c r="P79" s="73"/>
      <c r="Q79" s="45"/>
      <c r="R79" s="73"/>
      <c r="S79" s="45"/>
      <c r="T79" s="73"/>
    </row>
    <row r="80" spans="1:20" x14ac:dyDescent="0.2">
      <c r="B80" s="44"/>
      <c r="C80" s="50">
        <v>80.7</v>
      </c>
      <c r="D80" s="46" t="s">
        <v>62</v>
      </c>
      <c r="E80" s="89"/>
      <c r="F80" s="90"/>
      <c r="G80" s="89"/>
      <c r="H80" s="90"/>
      <c r="I80" s="89"/>
      <c r="J80" s="90"/>
      <c r="K80" s="4"/>
      <c r="L80" s="298"/>
      <c r="M80" s="44"/>
      <c r="N80" s="73"/>
      <c r="O80" s="45"/>
      <c r="P80" s="73"/>
      <c r="Q80" s="45"/>
      <c r="R80" s="73"/>
      <c r="S80" s="45"/>
      <c r="T80" s="73"/>
    </row>
    <row r="81" spans="2:20" ht="13.5" x14ac:dyDescent="0.25">
      <c r="B81" s="44"/>
      <c r="C81" s="50">
        <v>80.800000000000097</v>
      </c>
      <c r="D81" s="51" t="s">
        <v>65</v>
      </c>
      <c r="E81" s="89"/>
      <c r="F81" s="90"/>
      <c r="G81" s="89"/>
      <c r="H81" s="90"/>
      <c r="I81" s="89"/>
      <c r="J81" s="90"/>
      <c r="K81" s="4"/>
      <c r="L81" s="298"/>
      <c r="M81" s="44"/>
      <c r="N81" s="73"/>
      <c r="O81" s="45"/>
      <c r="P81" s="73"/>
      <c r="Q81" s="45"/>
      <c r="R81" s="73"/>
      <c r="S81" s="45"/>
      <c r="T81" s="73"/>
    </row>
    <row r="82" spans="2:20" ht="13.5" x14ac:dyDescent="0.25">
      <c r="B82" s="44"/>
      <c r="C82" s="50">
        <v>80.900000000000105</v>
      </c>
      <c r="D82" s="51" t="s">
        <v>66</v>
      </c>
      <c r="E82" s="89"/>
      <c r="F82" s="90"/>
      <c r="G82" s="89"/>
      <c r="H82" s="90"/>
      <c r="I82" s="89"/>
      <c r="J82" s="90"/>
      <c r="K82" s="4"/>
      <c r="L82" s="298"/>
      <c r="M82" s="44"/>
      <c r="N82" s="73"/>
      <c r="O82" s="45"/>
      <c r="P82" s="73"/>
      <c r="Q82" s="45"/>
      <c r="R82" s="73"/>
      <c r="S82" s="45"/>
      <c r="T82" s="73"/>
    </row>
    <row r="83" spans="2:20" ht="13.5" x14ac:dyDescent="0.25">
      <c r="B83" s="44"/>
      <c r="C83" s="52">
        <v>80.099999999999994</v>
      </c>
      <c r="D83" s="51" t="s">
        <v>67</v>
      </c>
      <c r="E83" s="89"/>
      <c r="F83" s="90"/>
      <c r="G83" s="89"/>
      <c r="H83" s="90"/>
      <c r="I83" s="89"/>
      <c r="J83" s="90"/>
      <c r="K83" s="4"/>
      <c r="L83" s="298"/>
      <c r="M83" s="44"/>
      <c r="N83" s="73"/>
      <c r="O83" s="45"/>
      <c r="P83" s="73"/>
      <c r="Q83" s="45"/>
      <c r="R83" s="73"/>
      <c r="S83" s="45"/>
      <c r="T83" s="73"/>
    </row>
    <row r="84" spans="2:20" x14ac:dyDescent="0.2">
      <c r="B84" s="44"/>
      <c r="C84" s="53"/>
      <c r="D84" s="54"/>
      <c r="E84" s="91"/>
      <c r="F84" s="92"/>
      <c r="G84" s="27"/>
      <c r="H84" s="62"/>
      <c r="I84" s="5"/>
      <c r="J84" s="62"/>
      <c r="K84" s="5"/>
      <c r="L84" s="74"/>
      <c r="M84" s="44"/>
      <c r="N84" s="78"/>
      <c r="O84" s="45"/>
      <c r="P84" s="78"/>
      <c r="Q84" s="45"/>
      <c r="R84" s="78"/>
      <c r="S84" s="45"/>
      <c r="T84" s="78"/>
    </row>
    <row r="85" spans="2:20" x14ac:dyDescent="0.2">
      <c r="B85" s="15"/>
      <c r="C85" s="299" t="s">
        <v>124</v>
      </c>
      <c r="D85" s="299"/>
      <c r="E85" s="83"/>
      <c r="F85" s="93"/>
      <c r="G85" s="56">
        <f>G8+G14+G22+G33+G36+G42+G45+G51+G57+G61+G65+G69+G73</f>
        <v>3367</v>
      </c>
      <c r="H85" s="37">
        <f>H8+H14+H22+H33+H36+H42+H45+H51+H57+H61+H65+H69+H73</f>
        <v>3100</v>
      </c>
      <c r="I85" s="56">
        <f>I8+I14+I22+I33+I36+I42+I45+I51+I57+I61+I65+I69+I73</f>
        <v>40</v>
      </c>
      <c r="J85" s="37">
        <f>J8+J14+J22+J33+J36+J42+J45+J51+J57+J61+J65+J69+J73</f>
        <v>355</v>
      </c>
      <c r="K85" s="56">
        <f>K8+K14+K22+K33+K36+K42+K45+K51+K57+K61+K65+K69+K73</f>
        <v>6862</v>
      </c>
      <c r="L85" s="74"/>
      <c r="M85" s="73"/>
      <c r="N85" s="226"/>
      <c r="O85" s="226"/>
      <c r="P85" s="226"/>
      <c r="Q85" s="226"/>
      <c r="R85" s="226"/>
      <c r="S85" s="226"/>
      <c r="T85" s="226"/>
    </row>
    <row r="86" spans="2:20" x14ac:dyDescent="0.2">
      <c r="B86" s="44"/>
      <c r="C86" s="53"/>
      <c r="D86" s="54"/>
      <c r="E86" s="27"/>
      <c r="F86" s="61"/>
      <c r="G86" s="27"/>
      <c r="H86" s="62"/>
      <c r="I86" s="5"/>
      <c r="J86" s="62"/>
      <c r="K86" s="5"/>
      <c r="L86" s="74"/>
      <c r="M86" s="73"/>
      <c r="N86" s="44"/>
      <c r="O86" s="44"/>
      <c r="P86" s="222"/>
      <c r="Q86" s="45"/>
      <c r="R86" s="222"/>
      <c r="S86" s="45"/>
      <c r="T86" s="222"/>
    </row>
    <row r="87" spans="2:20" x14ac:dyDescent="0.2">
      <c r="B87" s="289" t="s">
        <v>95</v>
      </c>
      <c r="C87" s="289"/>
      <c r="D87" s="289"/>
      <c r="E87" s="57">
        <f>0.1*0.8*K85</f>
        <v>548.96000000000015</v>
      </c>
      <c r="F87" s="36">
        <f>0.1*0.2*K85</f>
        <v>137.24000000000004</v>
      </c>
      <c r="G87" s="115"/>
      <c r="H87" s="116"/>
      <c r="I87" s="115"/>
      <c r="J87" s="116"/>
      <c r="K87" s="58">
        <f>SUM(E87:F87)</f>
        <v>686.20000000000016</v>
      </c>
      <c r="L87" s="74"/>
      <c r="M87" s="73" t="s">
        <v>288</v>
      </c>
      <c r="N87" s="226"/>
      <c r="O87" s="225"/>
      <c r="P87" s="73"/>
      <c r="Q87" s="45"/>
      <c r="R87" s="73"/>
      <c r="S87" s="45"/>
      <c r="T87" s="73"/>
    </row>
    <row r="88" spans="2:20" x14ac:dyDescent="0.2">
      <c r="B88" s="44"/>
      <c r="C88" s="53"/>
      <c r="D88" s="54"/>
      <c r="E88" s="5"/>
      <c r="F88" s="62"/>
      <c r="G88" s="5"/>
      <c r="H88" s="62"/>
      <c r="I88" s="5"/>
      <c r="J88" s="62"/>
      <c r="K88" s="5"/>
      <c r="L88" s="74"/>
      <c r="M88" s="44"/>
      <c r="N88" s="45"/>
      <c r="O88" s="45"/>
      <c r="P88" s="242"/>
      <c r="Q88" s="241"/>
      <c r="R88" s="242"/>
      <c r="S88" s="241"/>
      <c r="T88" s="78"/>
    </row>
    <row r="89" spans="2:20" x14ac:dyDescent="0.2">
      <c r="B89" s="289" t="s">
        <v>125</v>
      </c>
      <c r="C89" s="289"/>
      <c r="D89" s="289"/>
      <c r="E89" s="58">
        <f>E85+E87</f>
        <v>548.96000000000015</v>
      </c>
      <c r="F89" s="21">
        <f t="shared" ref="F89:K89" si="12">F85+F87</f>
        <v>137.24000000000004</v>
      </c>
      <c r="G89" s="58">
        <f t="shared" si="12"/>
        <v>3367</v>
      </c>
      <c r="H89" s="21">
        <f t="shared" si="12"/>
        <v>3100</v>
      </c>
      <c r="I89" s="58">
        <f t="shared" si="12"/>
        <v>40</v>
      </c>
      <c r="J89" s="21">
        <f t="shared" si="12"/>
        <v>355</v>
      </c>
      <c r="K89" s="58">
        <f t="shared" si="12"/>
        <v>7548.2</v>
      </c>
      <c r="L89" s="75"/>
      <c r="M89" s="78"/>
      <c r="N89" s="226"/>
      <c r="O89" s="226"/>
      <c r="P89" s="226"/>
      <c r="Q89" s="226"/>
      <c r="R89" s="226"/>
      <c r="S89" s="226"/>
      <c r="T89" s="226"/>
    </row>
    <row r="90" spans="2:20" x14ac:dyDescent="0.2">
      <c r="C90" s="3"/>
      <c r="E90" s="5"/>
      <c r="F90" s="5"/>
      <c r="G90" s="5"/>
      <c r="H90" s="5"/>
      <c r="I90" s="5"/>
      <c r="J90" s="5"/>
      <c r="K90" s="5"/>
      <c r="N90" s="45"/>
      <c r="O90" s="45"/>
      <c r="P90" s="45"/>
      <c r="Q90" s="45"/>
      <c r="R90" s="45"/>
      <c r="S90" s="45"/>
      <c r="T90" s="45"/>
    </row>
    <row r="91" spans="2:20" x14ac:dyDescent="0.2">
      <c r="B91" s="297" t="s">
        <v>118</v>
      </c>
      <c r="C91" s="297"/>
      <c r="D91" s="297"/>
      <c r="E91" s="15">
        <v>99.5</v>
      </c>
      <c r="F91" s="99">
        <v>99.5</v>
      </c>
      <c r="G91" s="103">
        <v>80</v>
      </c>
      <c r="H91" s="103">
        <v>80</v>
      </c>
      <c r="I91" s="103">
        <v>80</v>
      </c>
      <c r="J91" s="103">
        <v>80</v>
      </c>
      <c r="N91" s="45"/>
      <c r="O91" s="45"/>
      <c r="P91" s="45"/>
      <c r="Q91" s="45"/>
      <c r="R91" s="45"/>
      <c r="S91" s="45"/>
      <c r="T91" s="45"/>
    </row>
    <row r="92" spans="2:20" x14ac:dyDescent="0.2">
      <c r="C92" s="3"/>
      <c r="E92" s="5"/>
      <c r="F92" s="5"/>
      <c r="G92" s="5"/>
      <c r="H92" s="5"/>
      <c r="I92" s="5"/>
      <c r="J92" s="5"/>
      <c r="K92" s="5"/>
      <c r="N92" s="45"/>
      <c r="O92" s="45"/>
      <c r="P92" s="45"/>
      <c r="Q92" s="45"/>
      <c r="R92" s="45"/>
      <c r="S92" s="45"/>
      <c r="T92" s="45"/>
    </row>
    <row r="93" spans="2:20" x14ac:dyDescent="0.2">
      <c r="B93" s="289" t="s">
        <v>280</v>
      </c>
      <c r="C93" s="289"/>
      <c r="D93" s="289"/>
      <c r="E93" s="104">
        <f>E91*E89</f>
        <v>54621.520000000011</v>
      </c>
      <c r="F93" s="104">
        <f t="shared" ref="F93:J93" si="13">F91*F89</f>
        <v>13655.380000000003</v>
      </c>
      <c r="G93" s="104">
        <f t="shared" si="13"/>
        <v>269360</v>
      </c>
      <c r="H93" s="104">
        <f t="shared" si="13"/>
        <v>248000</v>
      </c>
      <c r="I93" s="104">
        <f t="shared" si="13"/>
        <v>3200</v>
      </c>
      <c r="J93" s="104">
        <f t="shared" si="13"/>
        <v>28400</v>
      </c>
      <c r="K93" s="104">
        <f>SUM(E93:J93)</f>
        <v>617236.9</v>
      </c>
    </row>
    <row r="94" spans="2:20" x14ac:dyDescent="0.2">
      <c r="E94" s="5"/>
      <c r="F94" s="5"/>
      <c r="G94" s="5"/>
      <c r="H94" s="5"/>
      <c r="I94" s="5"/>
      <c r="J94" s="5"/>
      <c r="K94" s="5"/>
    </row>
    <row r="95" spans="2:20" x14ac:dyDescent="0.2">
      <c r="B95" s="9" t="s">
        <v>300</v>
      </c>
      <c r="C95" s="9"/>
      <c r="D95" s="9"/>
      <c r="E95" s="10"/>
      <c r="F95" s="10"/>
      <c r="G95" s="10"/>
      <c r="H95" s="10"/>
      <c r="I95" s="10"/>
      <c r="J95" s="10"/>
      <c r="K95" s="158">
        <f>K!H96</f>
        <v>265802.25</v>
      </c>
    </row>
    <row r="96" spans="2:20" x14ac:dyDescent="0.2">
      <c r="B96" s="9" t="s">
        <v>301</v>
      </c>
      <c r="C96" s="9"/>
      <c r="D96" s="9"/>
      <c r="E96" s="10"/>
      <c r="F96" s="10"/>
      <c r="G96" s="10"/>
      <c r="H96" s="10"/>
      <c r="I96" s="10"/>
      <c r="J96" s="10"/>
      <c r="K96" s="158">
        <f>'T-G'!H36</f>
        <v>79605.75</v>
      </c>
    </row>
    <row r="97" spans="2:11" x14ac:dyDescent="0.2">
      <c r="B97" s="9"/>
      <c r="C97" s="9"/>
      <c r="D97" s="9"/>
      <c r="E97" s="10"/>
      <c r="F97" s="10"/>
      <c r="G97" s="10"/>
      <c r="H97" s="10"/>
      <c r="I97" s="10"/>
      <c r="J97" s="10"/>
      <c r="K97" s="10"/>
    </row>
    <row r="98" spans="2:11" x14ac:dyDescent="0.2">
      <c r="B98" s="9" t="s">
        <v>302</v>
      </c>
      <c r="C98" s="9"/>
      <c r="D98" s="9"/>
      <c r="E98" s="10"/>
      <c r="F98" s="10"/>
      <c r="G98" s="10"/>
      <c r="H98" s="10"/>
      <c r="I98" s="10"/>
      <c r="J98" s="10"/>
      <c r="K98" s="10">
        <f>K93+K95+K96</f>
        <v>962644.9</v>
      </c>
    </row>
    <row r="99" spans="2:11" x14ac:dyDescent="0.2">
      <c r="E99" s="5"/>
      <c r="F99" s="5"/>
      <c r="G99" s="5"/>
      <c r="H99" s="5"/>
      <c r="I99" s="5"/>
      <c r="J99" s="5"/>
      <c r="K99" s="5"/>
    </row>
    <row r="100" spans="2:11" x14ac:dyDescent="0.2">
      <c r="E100" s="5"/>
      <c r="F100" s="5"/>
      <c r="G100" s="5"/>
      <c r="H100" s="5"/>
      <c r="I100" s="5"/>
      <c r="J100" s="5"/>
      <c r="K100" s="5"/>
    </row>
    <row r="101" spans="2:11" x14ac:dyDescent="0.2">
      <c r="E101" s="5"/>
      <c r="F101" s="5"/>
      <c r="G101" s="5"/>
      <c r="H101" s="5"/>
      <c r="I101" s="5"/>
      <c r="J101" s="5"/>
      <c r="K101" s="5"/>
    </row>
    <row r="102" spans="2:11" x14ac:dyDescent="0.2">
      <c r="E102" s="5"/>
      <c r="F102" s="5"/>
      <c r="G102" s="5"/>
      <c r="H102" s="5"/>
      <c r="I102" s="5"/>
      <c r="J102" s="5"/>
      <c r="K102" s="5"/>
    </row>
    <row r="103" spans="2:11" x14ac:dyDescent="0.2">
      <c r="E103" s="5"/>
      <c r="F103" s="5"/>
      <c r="G103" s="5"/>
      <c r="H103" s="5"/>
      <c r="I103" s="5"/>
      <c r="J103" s="5"/>
      <c r="K103" s="5"/>
    </row>
    <row r="104" spans="2:11" x14ac:dyDescent="0.2">
      <c r="E104" s="5"/>
      <c r="F104" s="5"/>
      <c r="G104" s="5"/>
      <c r="H104" s="5"/>
      <c r="I104" s="5"/>
      <c r="J104" s="5"/>
      <c r="K104" s="5"/>
    </row>
    <row r="105" spans="2:11" x14ac:dyDescent="0.2">
      <c r="E105" s="5"/>
      <c r="F105" s="5"/>
      <c r="G105" s="5"/>
      <c r="H105" s="5"/>
      <c r="I105" s="5"/>
      <c r="J105" s="5"/>
      <c r="K105" s="5"/>
    </row>
    <row r="106" spans="2:11" x14ac:dyDescent="0.2">
      <c r="E106" s="5"/>
      <c r="F106" s="5"/>
      <c r="G106" s="5"/>
      <c r="H106" s="5"/>
      <c r="I106" s="5"/>
      <c r="J106" s="5"/>
      <c r="K106" s="5"/>
    </row>
    <row r="107" spans="2:11" x14ac:dyDescent="0.2">
      <c r="E107" s="5"/>
      <c r="F107" s="5"/>
      <c r="G107" s="5"/>
      <c r="H107" s="5"/>
      <c r="I107" s="5"/>
      <c r="J107" s="5"/>
      <c r="K107" s="5"/>
    </row>
    <row r="108" spans="2:11" x14ac:dyDescent="0.2">
      <c r="E108" s="5"/>
      <c r="F108" s="5"/>
      <c r="G108" s="5"/>
      <c r="H108" s="5"/>
      <c r="I108" s="5"/>
      <c r="J108" s="5"/>
      <c r="K108" s="5"/>
    </row>
    <row r="109" spans="2:11" x14ac:dyDescent="0.2">
      <c r="E109" s="5"/>
      <c r="F109" s="5"/>
      <c r="G109" s="5"/>
      <c r="H109" s="5"/>
      <c r="I109" s="5"/>
      <c r="J109" s="5"/>
      <c r="K109" s="5"/>
    </row>
    <row r="110" spans="2:11" x14ac:dyDescent="0.2">
      <c r="E110" s="5"/>
      <c r="F110" s="5"/>
      <c r="G110" s="5"/>
      <c r="H110" s="5"/>
      <c r="I110" s="5"/>
      <c r="J110" s="5"/>
      <c r="K110" s="5"/>
    </row>
    <row r="111" spans="2:11" x14ac:dyDescent="0.2">
      <c r="E111" s="5"/>
      <c r="F111" s="5"/>
      <c r="G111" s="5"/>
      <c r="H111" s="5"/>
      <c r="I111" s="5"/>
      <c r="J111" s="5"/>
      <c r="K111" s="5"/>
    </row>
    <row r="112" spans="2:11" x14ac:dyDescent="0.2">
      <c r="E112" s="5"/>
      <c r="F112" s="5"/>
      <c r="G112" s="5"/>
      <c r="H112" s="5"/>
      <c r="I112" s="5"/>
      <c r="J112" s="5"/>
      <c r="K112" s="5"/>
    </row>
    <row r="113" spans="5:11" x14ac:dyDescent="0.2">
      <c r="E113" s="5"/>
      <c r="F113" s="5"/>
      <c r="G113" s="5"/>
      <c r="H113" s="5"/>
      <c r="I113" s="5"/>
      <c r="J113" s="5"/>
      <c r="K113" s="5"/>
    </row>
    <row r="114" spans="5:11" x14ac:dyDescent="0.2">
      <c r="E114" s="5"/>
      <c r="F114" s="5"/>
      <c r="G114" s="5"/>
      <c r="H114" s="5"/>
      <c r="I114" s="5"/>
      <c r="J114" s="5"/>
      <c r="K114" s="5"/>
    </row>
    <row r="115" spans="5:11" x14ac:dyDescent="0.2">
      <c r="E115" s="5"/>
      <c r="F115" s="5"/>
      <c r="G115" s="5"/>
      <c r="H115" s="5"/>
      <c r="I115" s="5"/>
      <c r="J115" s="5"/>
      <c r="K115" s="5"/>
    </row>
    <row r="116" spans="5:11" x14ac:dyDescent="0.2">
      <c r="E116" s="5"/>
      <c r="F116" s="5"/>
      <c r="G116" s="5"/>
      <c r="H116" s="5"/>
      <c r="I116" s="5"/>
      <c r="J116" s="5"/>
      <c r="K116" s="5"/>
    </row>
    <row r="117" spans="5:11" x14ac:dyDescent="0.2">
      <c r="E117" s="5"/>
      <c r="F117" s="5"/>
      <c r="G117" s="5"/>
      <c r="H117" s="5"/>
      <c r="I117" s="5"/>
      <c r="J117" s="5"/>
      <c r="K117" s="5"/>
    </row>
    <row r="118" spans="5:11" x14ac:dyDescent="0.2">
      <c r="E118" s="5"/>
      <c r="F118" s="5"/>
      <c r="G118" s="5"/>
      <c r="H118" s="5"/>
      <c r="I118" s="5"/>
      <c r="J118" s="5"/>
      <c r="K118" s="5"/>
    </row>
    <row r="119" spans="5:11" x14ac:dyDescent="0.2">
      <c r="E119" s="5"/>
      <c r="F119" s="5"/>
      <c r="G119" s="5"/>
      <c r="H119" s="5"/>
      <c r="I119" s="5"/>
      <c r="J119" s="5"/>
      <c r="K119" s="5"/>
    </row>
    <row r="120" spans="5:11" x14ac:dyDescent="0.2">
      <c r="E120" s="5"/>
      <c r="F120" s="5"/>
      <c r="G120" s="5"/>
      <c r="H120" s="5"/>
      <c r="I120" s="5"/>
      <c r="J120" s="5"/>
      <c r="K120" s="5"/>
    </row>
    <row r="121" spans="5:11" x14ac:dyDescent="0.2">
      <c r="E121" s="5"/>
      <c r="F121" s="5"/>
      <c r="G121" s="5"/>
      <c r="H121" s="5"/>
      <c r="I121" s="5"/>
      <c r="J121" s="5"/>
      <c r="K121" s="5"/>
    </row>
    <row r="122" spans="5:11" x14ac:dyDescent="0.2">
      <c r="E122" s="5"/>
      <c r="F122" s="5"/>
      <c r="G122" s="5"/>
      <c r="H122" s="5"/>
      <c r="I122" s="5"/>
      <c r="J122" s="5"/>
      <c r="K122" s="5"/>
    </row>
    <row r="123" spans="5:11" x14ac:dyDescent="0.2">
      <c r="E123" s="5"/>
      <c r="F123" s="5"/>
      <c r="G123" s="5"/>
      <c r="H123" s="5"/>
      <c r="I123" s="5"/>
      <c r="J123" s="5"/>
      <c r="K123" s="5"/>
    </row>
    <row r="124" spans="5:11" x14ac:dyDescent="0.2">
      <c r="E124" s="5"/>
      <c r="F124" s="5"/>
      <c r="G124" s="5"/>
      <c r="H124" s="5"/>
      <c r="I124" s="5"/>
      <c r="J124" s="5"/>
      <c r="K124" s="5"/>
    </row>
    <row r="125" spans="5:11" x14ac:dyDescent="0.2">
      <c r="E125" s="5"/>
      <c r="F125" s="5"/>
      <c r="G125" s="5"/>
      <c r="H125" s="5"/>
      <c r="I125" s="5"/>
      <c r="J125" s="5"/>
      <c r="K125" s="5"/>
    </row>
    <row r="126" spans="5:11" x14ac:dyDescent="0.2">
      <c r="E126" s="5"/>
      <c r="F126" s="5"/>
      <c r="G126" s="5"/>
      <c r="H126" s="5"/>
      <c r="I126" s="5"/>
      <c r="J126" s="5"/>
      <c r="K126" s="5"/>
    </row>
    <row r="127" spans="5:11" x14ac:dyDescent="0.2">
      <c r="E127" s="5"/>
      <c r="F127" s="5"/>
      <c r="G127" s="5"/>
      <c r="H127" s="5"/>
      <c r="I127" s="5"/>
      <c r="J127" s="5"/>
      <c r="K127" s="5"/>
    </row>
    <row r="128" spans="5:11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</sheetData>
  <mergeCells count="28">
    <mergeCell ref="B93:D93"/>
    <mergeCell ref="B91:D91"/>
    <mergeCell ref="C69:D69"/>
    <mergeCell ref="C73:D73"/>
    <mergeCell ref="L74:L83"/>
    <mergeCell ref="C85:D85"/>
    <mergeCell ref="B87:D87"/>
    <mergeCell ref="M7:M8"/>
    <mergeCell ref="C33:D33"/>
    <mergeCell ref="M53:M56"/>
    <mergeCell ref="B89:D89"/>
    <mergeCell ref="E6:F6"/>
    <mergeCell ref="B8:D8"/>
    <mergeCell ref="B14:D14"/>
    <mergeCell ref="B21:D21"/>
    <mergeCell ref="C22:D22"/>
    <mergeCell ref="C36:D36"/>
    <mergeCell ref="C42:D42"/>
    <mergeCell ref="C45:D45"/>
    <mergeCell ref="C51:D51"/>
    <mergeCell ref="C57:D57"/>
    <mergeCell ref="C61:D61"/>
    <mergeCell ref="C65:D65"/>
    <mergeCell ref="E4:M4"/>
    <mergeCell ref="N6:O6"/>
    <mergeCell ref="P6:Q6"/>
    <mergeCell ref="R6:S6"/>
    <mergeCell ref="N4:T4"/>
  </mergeCells>
  <pageMargins left="0.70866141732283472" right="0.70866141732283472" top="0.78740157480314965" bottom="0.78740157480314965" header="0.31496062992125984" footer="0.31496062992125984"/>
  <pageSetup paperSize="8" scale="58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67"/>
  <sheetViews>
    <sheetView tabSelected="1" zoomScaleNormal="100" workbookViewId="0">
      <pane xSplit="8" ySplit="9" topLeftCell="J10" activePane="bottomRight" state="frozen"/>
      <selection pane="topRight" activeCell="I1" sqref="I1"/>
      <selection pane="bottomLeft" activeCell="A10" sqref="A10"/>
      <selection pane="bottomRight" activeCell="P92" sqref="P92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7.140625" customWidth="1"/>
    <col min="7" max="7" width="6.28515625" customWidth="1"/>
    <col min="8" max="8" width="7.7109375" customWidth="1"/>
    <col min="9" max="9" width="41.85546875" customWidth="1"/>
    <col min="10" max="10" width="56.425781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279</v>
      </c>
      <c r="J3" s="157"/>
    </row>
    <row r="4" spans="1:17" ht="15.75" x14ac:dyDescent="0.25">
      <c r="A4" s="1"/>
      <c r="D4" s="291" t="s">
        <v>303</v>
      </c>
      <c r="E4" s="291"/>
      <c r="F4" s="291"/>
      <c r="G4" s="291"/>
      <c r="H4" s="291"/>
      <c r="I4" s="291"/>
      <c r="J4" s="291"/>
      <c r="K4" s="284" t="s">
        <v>350</v>
      </c>
      <c r="L4" s="285"/>
      <c r="M4" s="285"/>
      <c r="N4" s="285"/>
      <c r="O4" s="285"/>
      <c r="P4" s="285"/>
      <c r="Q4" s="286"/>
    </row>
    <row r="6" spans="1:17" x14ac:dyDescent="0.2">
      <c r="A6" s="40" t="s">
        <v>2</v>
      </c>
      <c r="B6" s="40" t="s">
        <v>3</v>
      </c>
      <c r="C6" s="23" t="s">
        <v>4</v>
      </c>
      <c r="D6" s="286" t="s">
        <v>9</v>
      </c>
      <c r="E6" s="291"/>
      <c r="F6" s="63" t="s">
        <v>5</v>
      </c>
      <c r="G6" s="38" t="s">
        <v>6</v>
      </c>
      <c r="H6" s="72" t="s">
        <v>82</v>
      </c>
      <c r="I6" s="23" t="s">
        <v>69</v>
      </c>
      <c r="J6" s="14" t="s">
        <v>70</v>
      </c>
      <c r="K6" s="276" t="s">
        <v>363</v>
      </c>
      <c r="L6" s="276"/>
      <c r="M6" s="276" t="s">
        <v>360</v>
      </c>
      <c r="N6" s="276"/>
      <c r="O6" s="276" t="s">
        <v>82</v>
      </c>
      <c r="P6" s="276"/>
      <c r="Q6" s="15" t="s">
        <v>364</v>
      </c>
    </row>
    <row r="7" spans="1:17" ht="12.75" customHeight="1" x14ac:dyDescent="0.2">
      <c r="A7" s="41"/>
      <c r="B7" s="42"/>
      <c r="C7" s="43"/>
      <c r="D7" s="55" t="s">
        <v>5</v>
      </c>
      <c r="E7" s="38" t="s">
        <v>6</v>
      </c>
      <c r="F7" s="34"/>
      <c r="G7" s="66"/>
      <c r="H7" s="9"/>
      <c r="I7" s="73"/>
      <c r="J7" s="305" t="s">
        <v>126</v>
      </c>
      <c r="K7" s="216" t="s">
        <v>361</v>
      </c>
      <c r="L7" s="321" t="s">
        <v>362</v>
      </c>
      <c r="M7" s="114" t="s">
        <v>361</v>
      </c>
      <c r="N7" s="320" t="s">
        <v>362</v>
      </c>
      <c r="O7" s="114" t="s">
        <v>361</v>
      </c>
      <c r="P7" s="17" t="s">
        <v>362</v>
      </c>
      <c r="Q7" s="73"/>
    </row>
    <row r="8" spans="1:17" x14ac:dyDescent="0.2">
      <c r="A8" s="41"/>
      <c r="B8" s="42"/>
      <c r="C8" s="43"/>
      <c r="D8" s="79"/>
      <c r="E8" s="80"/>
      <c r="F8" s="34"/>
      <c r="G8" s="66"/>
      <c r="H8" s="9"/>
      <c r="I8" s="73"/>
      <c r="J8" s="306"/>
      <c r="K8" s="44"/>
      <c r="L8" s="256" t="s">
        <v>369</v>
      </c>
      <c r="M8" s="257"/>
      <c r="N8" s="256" t="s">
        <v>369</v>
      </c>
      <c r="O8" s="257"/>
      <c r="P8" s="256" t="s">
        <v>369</v>
      </c>
      <c r="Q8" s="275" t="s">
        <v>378</v>
      </c>
    </row>
    <row r="9" spans="1:17" ht="15" x14ac:dyDescent="0.25">
      <c r="A9" s="293" t="s">
        <v>357</v>
      </c>
      <c r="B9" s="294"/>
      <c r="C9" s="295"/>
      <c r="D9" s="30"/>
      <c r="E9" s="60"/>
      <c r="F9" s="30"/>
      <c r="G9" s="60"/>
      <c r="H9" s="5"/>
      <c r="I9" s="73"/>
      <c r="J9" s="197" t="s">
        <v>136</v>
      </c>
      <c r="K9" s="44"/>
      <c r="L9" s="73"/>
      <c r="M9" s="45"/>
      <c r="N9" s="73"/>
      <c r="O9" s="45"/>
      <c r="P9" s="73"/>
      <c r="Q9" s="73"/>
    </row>
    <row r="10" spans="1:17" x14ac:dyDescent="0.2">
      <c r="A10" s="14" t="s">
        <v>127</v>
      </c>
      <c r="B10" s="289" t="s">
        <v>128</v>
      </c>
      <c r="C10" s="289"/>
      <c r="D10" s="81"/>
      <c r="E10" s="82"/>
      <c r="F10" s="55">
        <v>5</v>
      </c>
      <c r="G10" s="82">
        <v>0</v>
      </c>
      <c r="H10" s="58">
        <f>SUM(D10:G10)</f>
        <v>5</v>
      </c>
      <c r="I10" s="73"/>
      <c r="J10" s="44" t="s">
        <v>5</v>
      </c>
      <c r="K10" s="226">
        <v>0</v>
      </c>
      <c r="L10" s="258">
        <f>80*K10</f>
        <v>0</v>
      </c>
      <c r="M10" s="226">
        <v>4</v>
      </c>
      <c r="N10" s="258">
        <f>80*M10</f>
        <v>320</v>
      </c>
      <c r="O10" s="226">
        <f>K10+M10</f>
        <v>4</v>
      </c>
      <c r="P10" s="258">
        <f>L10+N10</f>
        <v>320</v>
      </c>
      <c r="Q10" s="228"/>
    </row>
    <row r="11" spans="1:17" x14ac:dyDescent="0.2">
      <c r="A11" s="23" t="s">
        <v>129</v>
      </c>
      <c r="B11" s="289" t="s">
        <v>130</v>
      </c>
      <c r="C11" s="289"/>
      <c r="D11" s="81"/>
      <c r="E11" s="82"/>
      <c r="F11" s="81"/>
      <c r="G11" s="82"/>
      <c r="H11" s="83"/>
      <c r="I11" s="73" t="s">
        <v>131</v>
      </c>
      <c r="J11" s="44"/>
      <c r="K11" s="240"/>
      <c r="L11" s="259"/>
      <c r="M11" s="240"/>
      <c r="N11" s="259"/>
      <c r="O11" s="240"/>
      <c r="P11" s="259"/>
      <c r="Q11" s="240"/>
    </row>
    <row r="12" spans="1:17" x14ac:dyDescent="0.2">
      <c r="A12" s="23" t="s">
        <v>132</v>
      </c>
      <c r="B12" s="289" t="s">
        <v>133</v>
      </c>
      <c r="C12" s="289"/>
      <c r="D12" s="81"/>
      <c r="E12" s="82"/>
      <c r="F12" s="141">
        <f>SUM(F13:F16)</f>
        <v>330</v>
      </c>
      <c r="G12" s="141">
        <f>SUM(G13:G16)</f>
        <v>240</v>
      </c>
      <c r="H12" s="72">
        <f>SUM(D12:G12)</f>
        <v>570</v>
      </c>
      <c r="I12" s="73" t="s">
        <v>157</v>
      </c>
      <c r="J12" s="44"/>
      <c r="K12" s="226">
        <v>20</v>
      </c>
      <c r="L12" s="258">
        <f>K12*90.2</f>
        <v>1804</v>
      </c>
      <c r="M12" s="226">
        <v>430</v>
      </c>
      <c r="N12" s="258">
        <f>80*M12</f>
        <v>34400</v>
      </c>
      <c r="O12" s="226">
        <f>K12+M12</f>
        <v>450</v>
      </c>
      <c r="P12" s="258">
        <f>L12+N12</f>
        <v>36204</v>
      </c>
      <c r="Q12" s="232" t="s">
        <v>374</v>
      </c>
    </row>
    <row r="13" spans="1:17" x14ac:dyDescent="0.2">
      <c r="A13" s="44"/>
      <c r="B13" s="85" t="s">
        <v>160</v>
      </c>
      <c r="C13" s="86" t="s">
        <v>161</v>
      </c>
      <c r="D13" s="87"/>
      <c r="E13" s="88"/>
      <c r="F13" s="79">
        <v>80</v>
      </c>
      <c r="G13" s="88"/>
      <c r="H13" s="84"/>
      <c r="I13" s="73"/>
      <c r="J13" s="73" t="s">
        <v>5</v>
      </c>
      <c r="K13" s="44"/>
      <c r="L13" s="260"/>
      <c r="M13" s="45"/>
      <c r="N13" s="260"/>
      <c r="O13" s="45"/>
      <c r="P13" s="260"/>
      <c r="Q13" s="73"/>
    </row>
    <row r="14" spans="1:17" x14ac:dyDescent="0.2">
      <c r="A14" s="44"/>
      <c r="B14" s="85" t="s">
        <v>165</v>
      </c>
      <c r="C14" s="86" t="s">
        <v>162</v>
      </c>
      <c r="D14" s="87"/>
      <c r="E14" s="88"/>
      <c r="F14" s="79">
        <v>150</v>
      </c>
      <c r="G14" s="80">
        <v>100</v>
      </c>
      <c r="H14" s="84"/>
      <c r="I14" s="73"/>
      <c r="J14" s="73" t="s">
        <v>327</v>
      </c>
      <c r="K14" s="44"/>
      <c r="L14" s="260"/>
      <c r="M14" s="45"/>
      <c r="N14" s="260"/>
      <c r="O14" s="45"/>
      <c r="P14" s="260"/>
      <c r="Q14" s="73"/>
    </row>
    <row r="15" spans="1:17" x14ac:dyDescent="0.2">
      <c r="A15" s="44"/>
      <c r="B15" s="85" t="s">
        <v>166</v>
      </c>
      <c r="C15" s="86" t="s">
        <v>163</v>
      </c>
      <c r="D15" s="87"/>
      <c r="E15" s="88"/>
      <c r="F15" s="79">
        <v>100</v>
      </c>
      <c r="G15" s="88"/>
      <c r="H15" s="84"/>
      <c r="I15" s="73"/>
      <c r="J15" s="73" t="s">
        <v>5</v>
      </c>
      <c r="K15" s="44"/>
      <c r="L15" s="260"/>
      <c r="M15" s="45"/>
      <c r="N15" s="260"/>
      <c r="O15" s="45"/>
      <c r="P15" s="260"/>
      <c r="Q15" s="73"/>
    </row>
    <row r="16" spans="1:17" ht="27" customHeight="1" x14ac:dyDescent="0.2">
      <c r="A16" s="44"/>
      <c r="B16" s="85" t="s">
        <v>167</v>
      </c>
      <c r="C16" s="46" t="s">
        <v>164</v>
      </c>
      <c r="D16" s="89"/>
      <c r="E16" s="90"/>
      <c r="F16" s="88"/>
      <c r="G16" s="80">
        <v>140</v>
      </c>
      <c r="H16" s="8"/>
      <c r="I16" s="73"/>
      <c r="J16" s="175" t="s">
        <v>328</v>
      </c>
      <c r="K16" s="44"/>
      <c r="L16" s="260"/>
      <c r="M16" s="45"/>
      <c r="N16" s="260"/>
      <c r="O16" s="45"/>
      <c r="P16" s="260"/>
      <c r="Q16" s="73"/>
    </row>
    <row r="17" spans="1:17" x14ac:dyDescent="0.2">
      <c r="A17" s="23" t="s">
        <v>134</v>
      </c>
      <c r="B17" s="289" t="s">
        <v>135</v>
      </c>
      <c r="C17" s="289"/>
      <c r="D17" s="81"/>
      <c r="E17" s="81"/>
      <c r="F17" s="55">
        <f t="shared" ref="F17:G17" si="0">SUM(F18:F21)</f>
        <v>55</v>
      </c>
      <c r="G17" s="141">
        <f t="shared" si="0"/>
        <v>45</v>
      </c>
      <c r="H17" s="72">
        <f>SUM(D17:G17)</f>
        <v>100</v>
      </c>
      <c r="I17" s="73" t="s">
        <v>156</v>
      </c>
      <c r="J17" s="73"/>
      <c r="K17" s="191"/>
      <c r="L17" s="273">
        <f t="shared" ref="L17:L26" si="1">80*K17</f>
        <v>0</v>
      </c>
      <c r="M17" s="191"/>
      <c r="N17" s="273">
        <f t="shared" ref="N17:N26" si="2">80*M17</f>
        <v>0</v>
      </c>
      <c r="O17" s="191">
        <f t="shared" ref="O17:O26" si="3">K17+M17</f>
        <v>0</v>
      </c>
      <c r="P17" s="274">
        <f t="shared" ref="P17:P26" si="4">80*O17</f>
        <v>0</v>
      </c>
      <c r="Q17" s="191"/>
    </row>
    <row r="18" spans="1:17" x14ac:dyDescent="0.2">
      <c r="A18" s="44"/>
      <c r="B18" s="85" t="s">
        <v>168</v>
      </c>
      <c r="C18" s="86" t="s">
        <v>161</v>
      </c>
      <c r="D18" s="87"/>
      <c r="E18" s="88"/>
      <c r="F18" s="79">
        <v>20</v>
      </c>
      <c r="G18" s="88"/>
      <c r="H18" s="84"/>
      <c r="I18" s="73"/>
      <c r="J18" s="73" t="s">
        <v>5</v>
      </c>
      <c r="K18" s="226"/>
      <c r="L18" s="258">
        <f t="shared" si="1"/>
        <v>0</v>
      </c>
      <c r="M18" s="226">
        <v>20</v>
      </c>
      <c r="N18" s="258">
        <f t="shared" si="2"/>
        <v>1600</v>
      </c>
      <c r="O18" s="226">
        <f t="shared" si="3"/>
        <v>20</v>
      </c>
      <c r="P18" s="258">
        <f t="shared" ref="P18:P20" si="5">L18+N18</f>
        <v>1600</v>
      </c>
      <c r="Q18" s="226"/>
    </row>
    <row r="19" spans="1:17" x14ac:dyDescent="0.2">
      <c r="A19" s="44"/>
      <c r="B19" s="85" t="s">
        <v>169</v>
      </c>
      <c r="C19" s="86" t="s">
        <v>162</v>
      </c>
      <c r="D19" s="87"/>
      <c r="E19" s="88"/>
      <c r="F19" s="79">
        <v>15</v>
      </c>
      <c r="G19" s="80">
        <v>10</v>
      </c>
      <c r="H19" s="84"/>
      <c r="I19" s="73"/>
      <c r="J19" s="73" t="s">
        <v>329</v>
      </c>
      <c r="K19" s="226"/>
      <c r="L19" s="258">
        <f t="shared" si="1"/>
        <v>0</v>
      </c>
      <c r="M19" s="226">
        <v>15</v>
      </c>
      <c r="N19" s="258">
        <f t="shared" si="2"/>
        <v>1200</v>
      </c>
      <c r="O19" s="226">
        <f t="shared" si="3"/>
        <v>15</v>
      </c>
      <c r="P19" s="258">
        <f t="shared" si="5"/>
        <v>1200</v>
      </c>
      <c r="Q19" s="226"/>
    </row>
    <row r="20" spans="1:17" x14ac:dyDescent="0.2">
      <c r="A20" s="44"/>
      <c r="B20" s="85" t="s">
        <v>170</v>
      </c>
      <c r="C20" s="86" t="s">
        <v>163</v>
      </c>
      <c r="D20" s="87"/>
      <c r="E20" s="88"/>
      <c r="F20" s="79">
        <v>20</v>
      </c>
      <c r="G20" s="88"/>
      <c r="H20" s="84"/>
      <c r="I20" s="73"/>
      <c r="J20" s="73" t="s">
        <v>5</v>
      </c>
      <c r="K20" s="226"/>
      <c r="L20" s="258">
        <f t="shared" si="1"/>
        <v>0</v>
      </c>
      <c r="M20" s="226">
        <v>20</v>
      </c>
      <c r="N20" s="258">
        <f t="shared" si="2"/>
        <v>1600</v>
      </c>
      <c r="O20" s="226">
        <f t="shared" si="3"/>
        <v>20</v>
      </c>
      <c r="P20" s="258">
        <f t="shared" si="5"/>
        <v>1600</v>
      </c>
      <c r="Q20" s="226"/>
    </row>
    <row r="21" spans="1:17" x14ac:dyDescent="0.2">
      <c r="A21" s="44"/>
      <c r="B21" s="85" t="s">
        <v>171</v>
      </c>
      <c r="C21" s="46" t="s">
        <v>164</v>
      </c>
      <c r="D21" s="89"/>
      <c r="E21" s="90"/>
      <c r="F21" s="89"/>
      <c r="G21" s="80">
        <v>35</v>
      </c>
      <c r="H21" s="8"/>
      <c r="I21" s="73"/>
      <c r="J21" s="73" t="s">
        <v>6</v>
      </c>
      <c r="K21" s="226"/>
      <c r="L21" s="258">
        <f t="shared" si="1"/>
        <v>0</v>
      </c>
      <c r="M21" s="226"/>
      <c r="N21" s="258">
        <f t="shared" si="2"/>
        <v>0</v>
      </c>
      <c r="O21" s="226">
        <f t="shared" si="3"/>
        <v>0</v>
      </c>
      <c r="P21" s="258">
        <f t="shared" si="4"/>
        <v>0</v>
      </c>
      <c r="Q21" s="226"/>
    </row>
    <row r="22" spans="1:17" x14ac:dyDescent="0.2">
      <c r="A22" s="23" t="s">
        <v>138</v>
      </c>
      <c r="B22" s="289" t="s">
        <v>25</v>
      </c>
      <c r="C22" s="289"/>
      <c r="D22" s="81"/>
      <c r="E22" s="81"/>
      <c r="F22" s="55">
        <f t="shared" ref="F22:G22" si="6">SUM(F23:F26)</f>
        <v>290</v>
      </c>
      <c r="G22" s="141">
        <f t="shared" si="6"/>
        <v>140</v>
      </c>
      <c r="H22" s="72">
        <f>SUM(D22:G22)</f>
        <v>430</v>
      </c>
      <c r="I22" s="73" t="s">
        <v>158</v>
      </c>
      <c r="J22" s="73"/>
      <c r="K22" s="191"/>
      <c r="L22" s="274">
        <f t="shared" si="1"/>
        <v>0</v>
      </c>
      <c r="M22" s="191"/>
      <c r="N22" s="274">
        <f t="shared" si="2"/>
        <v>0</v>
      </c>
      <c r="O22" s="191">
        <f t="shared" si="3"/>
        <v>0</v>
      </c>
      <c r="P22" s="274">
        <f t="shared" si="4"/>
        <v>0</v>
      </c>
      <c r="Q22" s="191"/>
    </row>
    <row r="23" spans="1:17" x14ac:dyDescent="0.2">
      <c r="A23" s="44"/>
      <c r="B23" s="85" t="s">
        <v>172</v>
      </c>
      <c r="C23" s="86" t="s">
        <v>161</v>
      </c>
      <c r="D23" s="87"/>
      <c r="E23" s="88"/>
      <c r="F23" s="79">
        <v>100</v>
      </c>
      <c r="G23" s="88"/>
      <c r="H23" s="84"/>
      <c r="I23" s="73"/>
      <c r="J23" s="73" t="s">
        <v>5</v>
      </c>
      <c r="K23" s="226"/>
      <c r="L23" s="258">
        <f t="shared" si="1"/>
        <v>0</v>
      </c>
      <c r="M23" s="226">
        <v>80</v>
      </c>
      <c r="N23" s="258">
        <f t="shared" si="2"/>
        <v>6400</v>
      </c>
      <c r="O23" s="226">
        <f t="shared" si="3"/>
        <v>80</v>
      </c>
      <c r="P23" s="258">
        <f t="shared" ref="P23:P25" si="7">L23+N23</f>
        <v>6400</v>
      </c>
      <c r="Q23" s="300" t="s">
        <v>375</v>
      </c>
    </row>
    <row r="24" spans="1:17" x14ac:dyDescent="0.2">
      <c r="A24" s="44"/>
      <c r="B24" s="85" t="s">
        <v>173</v>
      </c>
      <c r="C24" s="86" t="s">
        <v>162</v>
      </c>
      <c r="D24" s="87"/>
      <c r="E24" s="88"/>
      <c r="F24" s="79">
        <v>90</v>
      </c>
      <c r="G24" s="80">
        <v>60</v>
      </c>
      <c r="H24" s="84"/>
      <c r="I24" s="73"/>
      <c r="J24" s="73" t="s">
        <v>137</v>
      </c>
      <c r="K24" s="226"/>
      <c r="L24" s="258">
        <f t="shared" si="1"/>
        <v>0</v>
      </c>
      <c r="M24" s="226">
        <v>70</v>
      </c>
      <c r="N24" s="258">
        <f t="shared" si="2"/>
        <v>5600</v>
      </c>
      <c r="O24" s="226">
        <f t="shared" si="3"/>
        <v>70</v>
      </c>
      <c r="P24" s="258">
        <f t="shared" si="7"/>
        <v>5600</v>
      </c>
      <c r="Q24" s="301"/>
    </row>
    <row r="25" spans="1:17" x14ac:dyDescent="0.2">
      <c r="A25" s="44"/>
      <c r="B25" s="85" t="s">
        <v>174</v>
      </c>
      <c r="C25" s="86" t="s">
        <v>163</v>
      </c>
      <c r="D25" s="87"/>
      <c r="E25" s="88"/>
      <c r="F25" s="79">
        <v>100</v>
      </c>
      <c r="G25" s="88"/>
      <c r="H25" s="84"/>
      <c r="I25" s="73"/>
      <c r="J25" s="73" t="s">
        <v>5</v>
      </c>
      <c r="K25" s="228"/>
      <c r="L25" s="258">
        <f t="shared" si="1"/>
        <v>0</v>
      </c>
      <c r="M25" s="228">
        <v>70</v>
      </c>
      <c r="N25" s="258">
        <f t="shared" si="2"/>
        <v>5600</v>
      </c>
      <c r="O25" s="226">
        <f t="shared" si="3"/>
        <v>70</v>
      </c>
      <c r="P25" s="258">
        <f t="shared" si="7"/>
        <v>5600</v>
      </c>
      <c r="Q25" s="302"/>
    </row>
    <row r="26" spans="1:17" ht="12.75" customHeight="1" x14ac:dyDescent="0.2">
      <c r="A26" s="44"/>
      <c r="B26" s="85" t="s">
        <v>175</v>
      </c>
      <c r="C26" s="46" t="s">
        <v>164</v>
      </c>
      <c r="D26" s="89"/>
      <c r="E26" s="90"/>
      <c r="F26" s="89"/>
      <c r="G26" s="80">
        <v>80</v>
      </c>
      <c r="H26" s="8"/>
      <c r="I26" s="73"/>
      <c r="J26" s="255" t="s">
        <v>330</v>
      </c>
      <c r="K26" s="226"/>
      <c r="L26" s="258">
        <f t="shared" si="1"/>
        <v>0</v>
      </c>
      <c r="M26" s="226"/>
      <c r="N26" s="258">
        <f t="shared" si="2"/>
        <v>0</v>
      </c>
      <c r="O26" s="226">
        <f t="shared" si="3"/>
        <v>0</v>
      </c>
      <c r="P26" s="258">
        <f t="shared" si="4"/>
        <v>0</v>
      </c>
      <c r="Q26" s="226"/>
    </row>
    <row r="27" spans="1:17" x14ac:dyDescent="0.2">
      <c r="A27" s="23" t="s">
        <v>139</v>
      </c>
      <c r="B27" s="289" t="s">
        <v>140</v>
      </c>
      <c r="C27" s="289"/>
      <c r="D27" s="81"/>
      <c r="E27" s="82"/>
      <c r="F27" s="81"/>
      <c r="G27" s="82"/>
      <c r="H27" s="81"/>
      <c r="I27" s="73" t="s">
        <v>141</v>
      </c>
      <c r="J27" s="44"/>
      <c r="K27" s="240"/>
      <c r="L27" s="259"/>
      <c r="M27" s="240"/>
      <c r="N27" s="259"/>
      <c r="O27" s="240"/>
      <c r="P27" s="259"/>
      <c r="Q27" s="240"/>
    </row>
    <row r="28" spans="1:17" x14ac:dyDescent="0.2">
      <c r="A28" s="23" t="s">
        <v>142</v>
      </c>
      <c r="B28" s="289" t="s">
        <v>143</v>
      </c>
      <c r="C28" s="289"/>
      <c r="D28" s="81"/>
      <c r="E28" s="82"/>
      <c r="F28" s="55">
        <v>100</v>
      </c>
      <c r="G28" s="38">
        <v>60</v>
      </c>
      <c r="H28" s="72">
        <f>SUM(D28:G28)</f>
        <v>160</v>
      </c>
      <c r="I28" s="73" t="s">
        <v>159</v>
      </c>
      <c r="J28" s="243" t="s">
        <v>137</v>
      </c>
      <c r="K28" s="226"/>
      <c r="L28" s="258">
        <f>80*K28</f>
        <v>0</v>
      </c>
      <c r="M28" s="226">
        <v>100</v>
      </c>
      <c r="N28" s="258">
        <f>80*M28</f>
        <v>8000</v>
      </c>
      <c r="O28" s="226">
        <f>K28+M28</f>
        <v>100</v>
      </c>
      <c r="P28" s="258">
        <f>L28+N28</f>
        <v>8000</v>
      </c>
      <c r="Q28" s="226"/>
    </row>
    <row r="29" spans="1:17" x14ac:dyDescent="0.2">
      <c r="A29" s="23" t="s">
        <v>144</v>
      </c>
      <c r="B29" s="289" t="s">
        <v>145</v>
      </c>
      <c r="C29" s="289"/>
      <c r="D29" s="81"/>
      <c r="E29" s="82"/>
      <c r="F29" s="81"/>
      <c r="G29" s="82"/>
      <c r="H29" s="81"/>
      <c r="I29" s="73" t="s">
        <v>146</v>
      </c>
      <c r="J29" s="73"/>
      <c r="K29" s="253"/>
      <c r="L29" s="261"/>
      <c r="M29" s="254"/>
      <c r="N29" s="261"/>
      <c r="O29" s="254"/>
      <c r="P29" s="261"/>
      <c r="Q29" s="78"/>
    </row>
    <row r="30" spans="1:17" x14ac:dyDescent="0.2">
      <c r="A30" s="23" t="s">
        <v>147</v>
      </c>
      <c r="B30" s="307" t="s">
        <v>148</v>
      </c>
      <c r="C30" s="307"/>
      <c r="D30" s="95"/>
      <c r="E30" s="95"/>
      <c r="F30" s="97">
        <f>SUM(F31:F79)</f>
        <v>1170</v>
      </c>
      <c r="G30" s="140">
        <f>SUM(G31:G79)</f>
        <v>490</v>
      </c>
      <c r="H30" s="72">
        <f>SUM(D30:G30)</f>
        <v>1660</v>
      </c>
      <c r="I30" s="73"/>
      <c r="J30" s="110"/>
      <c r="K30" s="191"/>
      <c r="L30" s="273">
        <f t="shared" ref="L30:L80" si="8">80*K30</f>
        <v>0</v>
      </c>
      <c r="M30" s="191"/>
      <c r="N30" s="273">
        <f t="shared" ref="N30:N80" si="9">80*M30</f>
        <v>0</v>
      </c>
      <c r="O30" s="191">
        <f t="shared" ref="O30:O80" si="10">K30+M30</f>
        <v>0</v>
      </c>
      <c r="P30" s="274">
        <f t="shared" ref="P30:P80" si="11">80*O30</f>
        <v>0</v>
      </c>
      <c r="Q30" s="242"/>
    </row>
    <row r="31" spans="1:17" ht="12.75" customHeight="1" x14ac:dyDescent="0.2">
      <c r="A31" s="41"/>
      <c r="B31" s="94"/>
      <c r="C31" s="86" t="s">
        <v>281</v>
      </c>
      <c r="D31" s="96"/>
      <c r="E31" s="96"/>
      <c r="F31" s="79">
        <v>270</v>
      </c>
      <c r="G31" s="96"/>
      <c r="H31" s="84"/>
      <c r="I31" s="310" t="s">
        <v>349</v>
      </c>
      <c r="J31" s="73" t="s">
        <v>331</v>
      </c>
      <c r="K31" s="226">
        <v>30</v>
      </c>
      <c r="L31" s="258">
        <f t="shared" ref="L31:L33" si="12">K31*90.2</f>
        <v>2706</v>
      </c>
      <c r="M31" s="226">
        <v>240</v>
      </c>
      <c r="N31" s="258">
        <f t="shared" si="9"/>
        <v>19200</v>
      </c>
      <c r="O31" s="226">
        <f t="shared" si="10"/>
        <v>270</v>
      </c>
      <c r="P31" s="258">
        <f t="shared" ref="P31:P33" si="13">L31+N31</f>
        <v>21906</v>
      </c>
      <c r="Q31" s="226"/>
    </row>
    <row r="32" spans="1:17" x14ac:dyDescent="0.2">
      <c r="A32" s="41"/>
      <c r="B32" s="94"/>
      <c r="C32" s="86" t="s">
        <v>282</v>
      </c>
      <c r="D32" s="96"/>
      <c r="E32" s="96"/>
      <c r="F32" s="79">
        <v>400</v>
      </c>
      <c r="G32" s="80">
        <v>300</v>
      </c>
      <c r="H32" s="84"/>
      <c r="I32" s="310"/>
      <c r="J32" s="73" t="s">
        <v>332</v>
      </c>
      <c r="K32" s="226">
        <v>30</v>
      </c>
      <c r="L32" s="258">
        <f t="shared" si="12"/>
        <v>2706</v>
      </c>
      <c r="M32" s="226">
        <v>370</v>
      </c>
      <c r="N32" s="258">
        <f t="shared" si="9"/>
        <v>29600</v>
      </c>
      <c r="O32" s="226">
        <f t="shared" si="10"/>
        <v>400</v>
      </c>
      <c r="P32" s="258">
        <f t="shared" si="13"/>
        <v>32306</v>
      </c>
      <c r="Q32" s="226"/>
    </row>
    <row r="33" spans="1:17" x14ac:dyDescent="0.2">
      <c r="A33" s="41"/>
      <c r="B33" s="94"/>
      <c r="C33" s="86" t="s">
        <v>283</v>
      </c>
      <c r="D33" s="96"/>
      <c r="E33" s="96"/>
      <c r="F33" s="176">
        <v>300</v>
      </c>
      <c r="G33" s="96"/>
      <c r="H33" s="84"/>
      <c r="I33" s="310"/>
      <c r="J33" s="73" t="s">
        <v>333</v>
      </c>
      <c r="K33" s="226">
        <v>18</v>
      </c>
      <c r="L33" s="258">
        <f t="shared" si="12"/>
        <v>1623.6000000000001</v>
      </c>
      <c r="M33" s="226">
        <v>282</v>
      </c>
      <c r="N33" s="258">
        <f t="shared" si="9"/>
        <v>22560</v>
      </c>
      <c r="O33" s="226">
        <f t="shared" si="10"/>
        <v>300</v>
      </c>
      <c r="P33" s="258">
        <f t="shared" si="13"/>
        <v>24183.599999999999</v>
      </c>
      <c r="Q33" s="226"/>
    </row>
    <row r="34" spans="1:17" x14ac:dyDescent="0.2">
      <c r="A34" s="41"/>
      <c r="B34" s="94"/>
      <c r="C34" s="86" t="s">
        <v>284</v>
      </c>
      <c r="D34" s="96"/>
      <c r="E34" s="96"/>
      <c r="F34" s="96"/>
      <c r="G34" s="133">
        <v>100</v>
      </c>
      <c r="H34" s="84"/>
      <c r="I34" s="310"/>
      <c r="J34" s="73" t="s">
        <v>334</v>
      </c>
      <c r="K34" s="226"/>
      <c r="L34" s="258">
        <f t="shared" si="8"/>
        <v>0</v>
      </c>
      <c r="M34" s="226"/>
      <c r="N34" s="258">
        <f t="shared" si="9"/>
        <v>0</v>
      </c>
      <c r="O34" s="226">
        <f t="shared" si="10"/>
        <v>0</v>
      </c>
      <c r="P34" s="258">
        <f t="shared" si="11"/>
        <v>0</v>
      </c>
      <c r="Q34" s="226"/>
    </row>
    <row r="35" spans="1:17" x14ac:dyDescent="0.2">
      <c r="A35" s="44"/>
      <c r="B35" s="85" t="s">
        <v>149</v>
      </c>
      <c r="C35" s="86" t="s">
        <v>151</v>
      </c>
      <c r="D35" s="87"/>
      <c r="E35" s="88"/>
      <c r="F35" s="79">
        <v>80</v>
      </c>
      <c r="G35" s="88"/>
      <c r="H35" s="84"/>
      <c r="I35" s="111" t="s">
        <v>372</v>
      </c>
      <c r="J35" s="73" t="s">
        <v>5</v>
      </c>
      <c r="K35" s="226"/>
      <c r="L35" s="258">
        <f t="shared" si="8"/>
        <v>0</v>
      </c>
      <c r="M35" s="226">
        <v>40</v>
      </c>
      <c r="N35" s="258">
        <f t="shared" si="9"/>
        <v>3200</v>
      </c>
      <c r="O35" s="226">
        <f t="shared" si="10"/>
        <v>40</v>
      </c>
      <c r="P35" s="258">
        <f t="shared" ref="P35:P80" si="14">L35+N35</f>
        <v>3200</v>
      </c>
      <c r="Q35" s="226" t="s">
        <v>376</v>
      </c>
    </row>
    <row r="36" spans="1:17" x14ac:dyDescent="0.2">
      <c r="A36" s="44"/>
      <c r="B36" s="85" t="s">
        <v>150</v>
      </c>
      <c r="C36" s="86" t="s">
        <v>152</v>
      </c>
      <c r="D36" s="87"/>
      <c r="E36" s="88"/>
      <c r="F36" s="79">
        <v>20</v>
      </c>
      <c r="G36" s="80">
        <v>20</v>
      </c>
      <c r="H36" s="84"/>
      <c r="I36" s="73" t="s">
        <v>159</v>
      </c>
      <c r="J36" s="73" t="s">
        <v>371</v>
      </c>
      <c r="K36" s="226"/>
      <c r="L36" s="258">
        <f t="shared" si="8"/>
        <v>0</v>
      </c>
      <c r="M36" s="226">
        <v>20</v>
      </c>
      <c r="N36" s="258">
        <f t="shared" si="9"/>
        <v>1600</v>
      </c>
      <c r="O36" s="226">
        <f t="shared" si="10"/>
        <v>20</v>
      </c>
      <c r="P36" s="258">
        <f t="shared" si="14"/>
        <v>1600</v>
      </c>
      <c r="Q36" s="226"/>
    </row>
    <row r="37" spans="1:17" x14ac:dyDescent="0.2">
      <c r="A37" s="44"/>
      <c r="B37" s="85" t="s">
        <v>153</v>
      </c>
      <c r="C37" s="86" t="s">
        <v>154</v>
      </c>
      <c r="D37" s="87"/>
      <c r="E37" s="88"/>
      <c r="F37" s="79">
        <v>50</v>
      </c>
      <c r="G37" s="80">
        <v>35</v>
      </c>
      <c r="H37" s="84"/>
      <c r="I37" s="272" t="s">
        <v>373</v>
      </c>
      <c r="J37" s="73"/>
      <c r="K37" s="226"/>
      <c r="L37" s="258">
        <f t="shared" si="8"/>
        <v>0</v>
      </c>
      <c r="M37" s="226">
        <v>50</v>
      </c>
      <c r="N37" s="258">
        <f t="shared" si="9"/>
        <v>4000</v>
      </c>
      <c r="O37" s="226">
        <f t="shared" si="10"/>
        <v>50</v>
      </c>
      <c r="P37" s="258">
        <f t="shared" si="14"/>
        <v>4000</v>
      </c>
      <c r="Q37" s="226"/>
    </row>
    <row r="38" spans="1:17" x14ac:dyDescent="0.2">
      <c r="A38" s="44"/>
      <c r="B38" s="49" t="s">
        <v>176</v>
      </c>
      <c r="C38" s="46" t="s">
        <v>177</v>
      </c>
      <c r="D38" s="89"/>
      <c r="E38" s="90"/>
      <c r="F38" s="139">
        <v>50</v>
      </c>
      <c r="G38" s="80">
        <v>35</v>
      </c>
      <c r="H38" s="8"/>
      <c r="I38" s="73" t="s">
        <v>370</v>
      </c>
      <c r="J38" s="73"/>
      <c r="K38" s="226"/>
      <c r="L38" s="258">
        <f t="shared" si="8"/>
        <v>0</v>
      </c>
      <c r="M38" s="226">
        <v>50</v>
      </c>
      <c r="N38" s="258">
        <f t="shared" si="9"/>
        <v>4000</v>
      </c>
      <c r="O38" s="226">
        <f t="shared" si="10"/>
        <v>50</v>
      </c>
      <c r="P38" s="258">
        <f t="shared" si="14"/>
        <v>4000</v>
      </c>
      <c r="Q38" s="226"/>
    </row>
    <row r="39" spans="1:17" hidden="1" x14ac:dyDescent="0.2">
      <c r="A39" s="44"/>
      <c r="B39" s="105" t="s">
        <v>190</v>
      </c>
      <c r="C39" s="106" t="s">
        <v>191</v>
      </c>
      <c r="D39" s="107"/>
      <c r="E39" s="108"/>
      <c r="F39" s="107"/>
      <c r="G39" s="108"/>
      <c r="H39" s="107"/>
      <c r="I39" s="308" t="s">
        <v>285</v>
      </c>
      <c r="J39" s="109"/>
      <c r="K39" s="44"/>
      <c r="L39" s="258">
        <f t="shared" si="8"/>
        <v>0</v>
      </c>
      <c r="M39" s="45"/>
      <c r="N39" s="258">
        <f t="shared" si="9"/>
        <v>0</v>
      </c>
      <c r="O39" s="226">
        <f t="shared" si="10"/>
        <v>0</v>
      </c>
      <c r="P39" s="258">
        <f t="shared" si="14"/>
        <v>0</v>
      </c>
      <c r="Q39" s="73"/>
    </row>
    <row r="40" spans="1:17" hidden="1" x14ac:dyDescent="0.2">
      <c r="A40" s="44"/>
      <c r="B40" s="105" t="s">
        <v>192</v>
      </c>
      <c r="C40" s="106" t="s">
        <v>193</v>
      </c>
      <c r="D40" s="107"/>
      <c r="E40" s="108"/>
      <c r="F40" s="107"/>
      <c r="G40" s="108"/>
      <c r="H40" s="107"/>
      <c r="I40" s="309"/>
      <c r="J40" s="109" t="s">
        <v>5</v>
      </c>
      <c r="K40" s="44"/>
      <c r="L40" s="258">
        <f t="shared" si="8"/>
        <v>0</v>
      </c>
      <c r="M40" s="45"/>
      <c r="N40" s="258">
        <f t="shared" si="9"/>
        <v>0</v>
      </c>
      <c r="O40" s="226">
        <f t="shared" si="10"/>
        <v>0</v>
      </c>
      <c r="P40" s="258">
        <f t="shared" si="14"/>
        <v>0</v>
      </c>
      <c r="Q40" s="73"/>
    </row>
    <row r="41" spans="1:17" hidden="1" x14ac:dyDescent="0.2">
      <c r="A41" s="44"/>
      <c r="B41" s="105" t="s">
        <v>194</v>
      </c>
      <c r="C41" s="106" t="s">
        <v>209</v>
      </c>
      <c r="D41" s="107"/>
      <c r="E41" s="108"/>
      <c r="F41" s="107"/>
      <c r="G41" s="108"/>
      <c r="H41" s="107"/>
      <c r="I41" s="309"/>
      <c r="J41" s="109" t="s">
        <v>5</v>
      </c>
      <c r="K41" s="44"/>
      <c r="L41" s="258">
        <f t="shared" si="8"/>
        <v>0</v>
      </c>
      <c r="M41" s="45"/>
      <c r="N41" s="258">
        <f t="shared" si="9"/>
        <v>0</v>
      </c>
      <c r="O41" s="226">
        <f t="shared" si="10"/>
        <v>0</v>
      </c>
      <c r="P41" s="258">
        <f t="shared" si="14"/>
        <v>0</v>
      </c>
      <c r="Q41" s="73"/>
    </row>
    <row r="42" spans="1:17" hidden="1" x14ac:dyDescent="0.2">
      <c r="A42" s="44"/>
      <c r="B42" s="105" t="s">
        <v>195</v>
      </c>
      <c r="C42" s="106" t="s">
        <v>210</v>
      </c>
      <c r="D42" s="107"/>
      <c r="E42" s="108"/>
      <c r="F42" s="107"/>
      <c r="G42" s="108"/>
      <c r="H42" s="107"/>
      <c r="I42" s="309"/>
      <c r="J42" s="109" t="s">
        <v>5</v>
      </c>
      <c r="K42" s="44"/>
      <c r="L42" s="258">
        <f t="shared" si="8"/>
        <v>0</v>
      </c>
      <c r="M42" s="45"/>
      <c r="N42" s="258">
        <f t="shared" si="9"/>
        <v>0</v>
      </c>
      <c r="O42" s="226">
        <f t="shared" si="10"/>
        <v>0</v>
      </c>
      <c r="P42" s="258">
        <f t="shared" si="14"/>
        <v>0</v>
      </c>
      <c r="Q42" s="73"/>
    </row>
    <row r="43" spans="1:17" hidden="1" x14ac:dyDescent="0.2">
      <c r="A43" s="44"/>
      <c r="B43" s="105" t="s">
        <v>196</v>
      </c>
      <c r="C43" s="106" t="s">
        <v>211</v>
      </c>
      <c r="D43" s="107"/>
      <c r="E43" s="108"/>
      <c r="F43" s="107"/>
      <c r="G43" s="108"/>
      <c r="H43" s="107"/>
      <c r="I43" s="309"/>
      <c r="J43" s="109" t="s">
        <v>5</v>
      </c>
      <c r="K43" s="44"/>
      <c r="L43" s="258">
        <f t="shared" si="8"/>
        <v>0</v>
      </c>
      <c r="M43" s="45"/>
      <c r="N43" s="258">
        <f t="shared" si="9"/>
        <v>0</v>
      </c>
      <c r="O43" s="226">
        <f t="shared" si="10"/>
        <v>0</v>
      </c>
      <c r="P43" s="258">
        <f t="shared" si="14"/>
        <v>0</v>
      </c>
      <c r="Q43" s="73"/>
    </row>
    <row r="44" spans="1:17" hidden="1" x14ac:dyDescent="0.2">
      <c r="A44" s="44"/>
      <c r="B44" s="105" t="s">
        <v>197</v>
      </c>
      <c r="C44" s="106" t="s">
        <v>212</v>
      </c>
      <c r="D44" s="107"/>
      <c r="E44" s="108"/>
      <c r="F44" s="107"/>
      <c r="G44" s="108"/>
      <c r="H44" s="107"/>
      <c r="I44" s="309"/>
      <c r="J44" s="109" t="s">
        <v>6</v>
      </c>
      <c r="K44" s="44"/>
      <c r="L44" s="258">
        <f t="shared" si="8"/>
        <v>0</v>
      </c>
      <c r="M44" s="45"/>
      <c r="N44" s="258">
        <f t="shared" si="9"/>
        <v>0</v>
      </c>
      <c r="O44" s="226">
        <f t="shared" si="10"/>
        <v>0</v>
      </c>
      <c r="P44" s="258">
        <f t="shared" si="14"/>
        <v>0</v>
      </c>
      <c r="Q44" s="73"/>
    </row>
    <row r="45" spans="1:17" hidden="1" x14ac:dyDescent="0.2">
      <c r="A45" s="44"/>
      <c r="B45" s="105" t="s">
        <v>198</v>
      </c>
      <c r="C45" s="106" t="s">
        <v>213</v>
      </c>
      <c r="D45" s="107"/>
      <c r="E45" s="108"/>
      <c r="F45" s="107"/>
      <c r="G45" s="108"/>
      <c r="H45" s="107"/>
      <c r="I45" s="309"/>
      <c r="J45" s="109" t="s">
        <v>5</v>
      </c>
      <c r="K45" s="44"/>
      <c r="L45" s="258">
        <f t="shared" si="8"/>
        <v>0</v>
      </c>
      <c r="M45" s="45"/>
      <c r="N45" s="258">
        <f t="shared" si="9"/>
        <v>0</v>
      </c>
      <c r="O45" s="226">
        <f t="shared" si="10"/>
        <v>0</v>
      </c>
      <c r="P45" s="258">
        <f t="shared" si="14"/>
        <v>0</v>
      </c>
      <c r="Q45" s="73"/>
    </row>
    <row r="46" spans="1:17" hidden="1" x14ac:dyDescent="0.2">
      <c r="A46" s="44"/>
      <c r="B46" s="105" t="s">
        <v>199</v>
      </c>
      <c r="C46" s="106" t="s">
        <v>214</v>
      </c>
      <c r="D46" s="107"/>
      <c r="E46" s="108"/>
      <c r="F46" s="107"/>
      <c r="G46" s="108"/>
      <c r="H46" s="107"/>
      <c r="I46" s="309"/>
      <c r="J46" s="109" t="s">
        <v>5</v>
      </c>
      <c r="K46" s="44"/>
      <c r="L46" s="258">
        <f t="shared" si="8"/>
        <v>0</v>
      </c>
      <c r="M46" s="45"/>
      <c r="N46" s="258">
        <f t="shared" si="9"/>
        <v>0</v>
      </c>
      <c r="O46" s="226">
        <f t="shared" si="10"/>
        <v>0</v>
      </c>
      <c r="P46" s="258">
        <f t="shared" si="14"/>
        <v>0</v>
      </c>
      <c r="Q46" s="73"/>
    </row>
    <row r="47" spans="1:17" hidden="1" x14ac:dyDescent="0.2">
      <c r="A47" s="44"/>
      <c r="B47" s="105" t="s">
        <v>200</v>
      </c>
      <c r="C47" s="106" t="s">
        <v>215</v>
      </c>
      <c r="D47" s="107"/>
      <c r="E47" s="108"/>
      <c r="F47" s="107"/>
      <c r="G47" s="108"/>
      <c r="H47" s="107"/>
      <c r="I47" s="309"/>
      <c r="J47" s="109" t="s">
        <v>5</v>
      </c>
      <c r="K47" s="44"/>
      <c r="L47" s="258">
        <f t="shared" si="8"/>
        <v>0</v>
      </c>
      <c r="M47" s="45"/>
      <c r="N47" s="258">
        <f t="shared" si="9"/>
        <v>0</v>
      </c>
      <c r="O47" s="226">
        <f t="shared" si="10"/>
        <v>0</v>
      </c>
      <c r="P47" s="258">
        <f t="shared" si="14"/>
        <v>0</v>
      </c>
      <c r="Q47" s="73"/>
    </row>
    <row r="48" spans="1:17" hidden="1" x14ac:dyDescent="0.2">
      <c r="A48" s="44"/>
      <c r="B48" s="105" t="s">
        <v>201</v>
      </c>
      <c r="C48" s="106" t="s">
        <v>216</v>
      </c>
      <c r="D48" s="107"/>
      <c r="E48" s="108"/>
      <c r="F48" s="107"/>
      <c r="G48" s="108"/>
      <c r="H48" s="107"/>
      <c r="I48" s="309"/>
      <c r="J48" s="109" t="s">
        <v>5</v>
      </c>
      <c r="K48" s="44"/>
      <c r="L48" s="258">
        <f t="shared" si="8"/>
        <v>0</v>
      </c>
      <c r="M48" s="45"/>
      <c r="N48" s="258">
        <f t="shared" si="9"/>
        <v>0</v>
      </c>
      <c r="O48" s="226">
        <f t="shared" si="10"/>
        <v>0</v>
      </c>
      <c r="P48" s="258">
        <f t="shared" si="14"/>
        <v>0</v>
      </c>
      <c r="Q48" s="73"/>
    </row>
    <row r="49" spans="1:17" hidden="1" x14ac:dyDescent="0.2">
      <c r="A49" s="44"/>
      <c r="B49" s="105" t="s">
        <v>202</v>
      </c>
      <c r="C49" s="106" t="s">
        <v>217</v>
      </c>
      <c r="D49" s="107"/>
      <c r="E49" s="108"/>
      <c r="F49" s="107"/>
      <c r="G49" s="108"/>
      <c r="H49" s="107"/>
      <c r="I49" s="309"/>
      <c r="J49" s="109" t="s">
        <v>5</v>
      </c>
      <c r="K49" s="44"/>
      <c r="L49" s="258">
        <f t="shared" si="8"/>
        <v>0</v>
      </c>
      <c r="M49" s="45"/>
      <c r="N49" s="258">
        <f t="shared" si="9"/>
        <v>0</v>
      </c>
      <c r="O49" s="226">
        <f t="shared" si="10"/>
        <v>0</v>
      </c>
      <c r="P49" s="258">
        <f t="shared" si="14"/>
        <v>0</v>
      </c>
      <c r="Q49" s="73"/>
    </row>
    <row r="50" spans="1:17" hidden="1" x14ac:dyDescent="0.2">
      <c r="A50" s="44"/>
      <c r="B50" s="105" t="s">
        <v>203</v>
      </c>
      <c r="C50" s="106" t="s">
        <v>218</v>
      </c>
      <c r="D50" s="107"/>
      <c r="E50" s="108"/>
      <c r="F50" s="107"/>
      <c r="G50" s="108"/>
      <c r="H50" s="107"/>
      <c r="I50" s="309"/>
      <c r="J50" s="109" t="s">
        <v>5</v>
      </c>
      <c r="K50" s="44"/>
      <c r="L50" s="258">
        <f t="shared" si="8"/>
        <v>0</v>
      </c>
      <c r="M50" s="45"/>
      <c r="N50" s="258">
        <f t="shared" si="9"/>
        <v>0</v>
      </c>
      <c r="O50" s="226">
        <f t="shared" si="10"/>
        <v>0</v>
      </c>
      <c r="P50" s="258">
        <f t="shared" si="14"/>
        <v>0</v>
      </c>
      <c r="Q50" s="73"/>
    </row>
    <row r="51" spans="1:17" hidden="1" x14ac:dyDescent="0.2">
      <c r="A51" s="44"/>
      <c r="B51" s="105" t="s">
        <v>204</v>
      </c>
      <c r="C51" s="106" t="s">
        <v>219</v>
      </c>
      <c r="D51" s="107"/>
      <c r="E51" s="108"/>
      <c r="F51" s="107"/>
      <c r="G51" s="108"/>
      <c r="H51" s="107"/>
      <c r="I51" s="309"/>
      <c r="J51" s="109" t="s">
        <v>5</v>
      </c>
      <c r="K51" s="44"/>
      <c r="L51" s="258">
        <f t="shared" si="8"/>
        <v>0</v>
      </c>
      <c r="M51" s="45"/>
      <c r="N51" s="258">
        <f t="shared" si="9"/>
        <v>0</v>
      </c>
      <c r="O51" s="226">
        <f t="shared" si="10"/>
        <v>0</v>
      </c>
      <c r="P51" s="258">
        <f t="shared" si="14"/>
        <v>0</v>
      </c>
      <c r="Q51" s="73"/>
    </row>
    <row r="52" spans="1:17" hidden="1" x14ac:dyDescent="0.2">
      <c r="A52" s="44"/>
      <c r="B52" s="105" t="s">
        <v>205</v>
      </c>
      <c r="C52" s="106" t="s">
        <v>220</v>
      </c>
      <c r="D52" s="107"/>
      <c r="E52" s="108"/>
      <c r="F52" s="107"/>
      <c r="G52" s="108"/>
      <c r="H52" s="107"/>
      <c r="I52" s="309"/>
      <c r="J52" s="109" t="s">
        <v>5</v>
      </c>
      <c r="K52" s="44"/>
      <c r="L52" s="258">
        <f t="shared" si="8"/>
        <v>0</v>
      </c>
      <c r="M52" s="45"/>
      <c r="N52" s="258">
        <f t="shared" si="9"/>
        <v>0</v>
      </c>
      <c r="O52" s="226">
        <f t="shared" si="10"/>
        <v>0</v>
      </c>
      <c r="P52" s="258">
        <f t="shared" si="14"/>
        <v>0</v>
      </c>
      <c r="Q52" s="73"/>
    </row>
    <row r="53" spans="1:17" hidden="1" x14ac:dyDescent="0.2">
      <c r="A53" s="44"/>
      <c r="B53" s="105" t="s">
        <v>206</v>
      </c>
      <c r="C53" s="106" t="s">
        <v>221</v>
      </c>
      <c r="D53" s="107"/>
      <c r="E53" s="108"/>
      <c r="F53" s="107"/>
      <c r="G53" s="108"/>
      <c r="H53" s="107"/>
      <c r="I53" s="309"/>
      <c r="J53" s="109" t="s">
        <v>6</v>
      </c>
      <c r="K53" s="44"/>
      <c r="L53" s="258">
        <f t="shared" si="8"/>
        <v>0</v>
      </c>
      <c r="M53" s="45"/>
      <c r="N53" s="258">
        <f t="shared" si="9"/>
        <v>0</v>
      </c>
      <c r="O53" s="226">
        <f t="shared" si="10"/>
        <v>0</v>
      </c>
      <c r="P53" s="258">
        <f t="shared" si="14"/>
        <v>0</v>
      </c>
      <c r="Q53" s="73"/>
    </row>
    <row r="54" spans="1:17" hidden="1" x14ac:dyDescent="0.2">
      <c r="A54" s="44"/>
      <c r="B54" s="105" t="s">
        <v>207</v>
      </c>
      <c r="C54" s="106" t="s">
        <v>222</v>
      </c>
      <c r="D54" s="107"/>
      <c r="E54" s="108"/>
      <c r="F54" s="107"/>
      <c r="G54" s="108"/>
      <c r="H54" s="107"/>
      <c r="I54" s="309"/>
      <c r="J54" s="109" t="s">
        <v>6</v>
      </c>
      <c r="K54" s="44"/>
      <c r="L54" s="258">
        <f t="shared" si="8"/>
        <v>0</v>
      </c>
      <c r="M54" s="45"/>
      <c r="N54" s="258">
        <f t="shared" si="9"/>
        <v>0</v>
      </c>
      <c r="O54" s="226">
        <f t="shared" si="10"/>
        <v>0</v>
      </c>
      <c r="P54" s="258">
        <f t="shared" si="14"/>
        <v>0</v>
      </c>
      <c r="Q54" s="73"/>
    </row>
    <row r="55" spans="1:17" hidden="1" x14ac:dyDescent="0.2">
      <c r="A55" s="44"/>
      <c r="B55" s="105" t="s">
        <v>208</v>
      </c>
      <c r="C55" s="106" t="s">
        <v>238</v>
      </c>
      <c r="D55" s="107"/>
      <c r="E55" s="108"/>
      <c r="F55" s="107"/>
      <c r="G55" s="108"/>
      <c r="H55" s="107"/>
      <c r="I55" s="309"/>
      <c r="J55" s="109" t="s">
        <v>5</v>
      </c>
      <c r="K55" s="44"/>
      <c r="L55" s="258">
        <f t="shared" si="8"/>
        <v>0</v>
      </c>
      <c r="M55" s="45"/>
      <c r="N55" s="258">
        <f t="shared" si="9"/>
        <v>0</v>
      </c>
      <c r="O55" s="226">
        <f t="shared" si="10"/>
        <v>0</v>
      </c>
      <c r="P55" s="258">
        <f t="shared" si="14"/>
        <v>0</v>
      </c>
      <c r="Q55" s="73"/>
    </row>
    <row r="56" spans="1:17" hidden="1" x14ac:dyDescent="0.2">
      <c r="A56" s="44"/>
      <c r="B56" s="105" t="s">
        <v>223</v>
      </c>
      <c r="C56" s="106" t="s">
        <v>239</v>
      </c>
      <c r="D56" s="107"/>
      <c r="E56" s="108"/>
      <c r="F56" s="107"/>
      <c r="G56" s="108"/>
      <c r="H56" s="107"/>
      <c r="I56" s="309"/>
      <c r="J56" s="109" t="s">
        <v>5</v>
      </c>
      <c r="K56" s="44"/>
      <c r="L56" s="258">
        <f t="shared" si="8"/>
        <v>0</v>
      </c>
      <c r="M56" s="45"/>
      <c r="N56" s="258">
        <f t="shared" si="9"/>
        <v>0</v>
      </c>
      <c r="O56" s="226">
        <f t="shared" si="10"/>
        <v>0</v>
      </c>
      <c r="P56" s="258">
        <f t="shared" si="14"/>
        <v>0</v>
      </c>
      <c r="Q56" s="73"/>
    </row>
    <row r="57" spans="1:17" hidden="1" x14ac:dyDescent="0.2">
      <c r="A57" s="44"/>
      <c r="B57" s="105" t="s">
        <v>224</v>
      </c>
      <c r="C57" s="106" t="s">
        <v>240</v>
      </c>
      <c r="D57" s="107"/>
      <c r="E57" s="108"/>
      <c r="F57" s="107"/>
      <c r="G57" s="108"/>
      <c r="H57" s="107"/>
      <c r="I57" s="309"/>
      <c r="J57" s="109" t="s">
        <v>5</v>
      </c>
      <c r="K57" s="44"/>
      <c r="L57" s="258">
        <f t="shared" si="8"/>
        <v>0</v>
      </c>
      <c r="M57" s="45"/>
      <c r="N57" s="258">
        <f t="shared" si="9"/>
        <v>0</v>
      </c>
      <c r="O57" s="226">
        <f t="shared" si="10"/>
        <v>0</v>
      </c>
      <c r="P57" s="258">
        <f t="shared" si="14"/>
        <v>0</v>
      </c>
      <c r="Q57" s="73"/>
    </row>
    <row r="58" spans="1:17" hidden="1" x14ac:dyDescent="0.2">
      <c r="A58" s="44"/>
      <c r="B58" s="105" t="s">
        <v>225</v>
      </c>
      <c r="C58" s="106" t="s">
        <v>243</v>
      </c>
      <c r="D58" s="107"/>
      <c r="E58" s="108"/>
      <c r="F58" s="107"/>
      <c r="G58" s="108"/>
      <c r="H58" s="107"/>
      <c r="I58" s="309"/>
      <c r="J58" s="109" t="s">
        <v>5</v>
      </c>
      <c r="K58" s="44"/>
      <c r="L58" s="258">
        <f t="shared" si="8"/>
        <v>0</v>
      </c>
      <c r="M58" s="45"/>
      <c r="N58" s="258">
        <f t="shared" si="9"/>
        <v>0</v>
      </c>
      <c r="O58" s="226">
        <f t="shared" si="10"/>
        <v>0</v>
      </c>
      <c r="P58" s="258">
        <f t="shared" si="14"/>
        <v>0</v>
      </c>
      <c r="Q58" s="73"/>
    </row>
    <row r="59" spans="1:17" hidden="1" x14ac:dyDescent="0.2">
      <c r="A59" s="44"/>
      <c r="B59" s="105" t="s">
        <v>226</v>
      </c>
      <c r="C59" s="106" t="s">
        <v>241</v>
      </c>
      <c r="D59" s="107"/>
      <c r="E59" s="108"/>
      <c r="F59" s="107"/>
      <c r="G59" s="108"/>
      <c r="H59" s="107"/>
      <c r="I59" s="309"/>
      <c r="J59" s="109" t="s">
        <v>5</v>
      </c>
      <c r="K59" s="44"/>
      <c r="L59" s="258">
        <f t="shared" si="8"/>
        <v>0</v>
      </c>
      <c r="M59" s="45"/>
      <c r="N59" s="258">
        <f t="shared" si="9"/>
        <v>0</v>
      </c>
      <c r="O59" s="226">
        <f t="shared" si="10"/>
        <v>0</v>
      </c>
      <c r="P59" s="258">
        <f t="shared" si="14"/>
        <v>0</v>
      </c>
      <c r="Q59" s="73"/>
    </row>
    <row r="60" spans="1:17" hidden="1" x14ac:dyDescent="0.2">
      <c r="A60" s="44"/>
      <c r="B60" s="105" t="s">
        <v>227</v>
      </c>
      <c r="C60" s="106" t="s">
        <v>242</v>
      </c>
      <c r="D60" s="107"/>
      <c r="E60" s="108"/>
      <c r="F60" s="107"/>
      <c r="G60" s="108"/>
      <c r="H60" s="107"/>
      <c r="I60" s="309"/>
      <c r="J60" s="109" t="s">
        <v>5</v>
      </c>
      <c r="K60" s="44"/>
      <c r="L60" s="258">
        <f t="shared" si="8"/>
        <v>0</v>
      </c>
      <c r="M60" s="45"/>
      <c r="N60" s="258">
        <f t="shared" si="9"/>
        <v>0</v>
      </c>
      <c r="O60" s="226">
        <f t="shared" si="10"/>
        <v>0</v>
      </c>
      <c r="P60" s="258">
        <f t="shared" si="14"/>
        <v>0</v>
      </c>
      <c r="Q60" s="73"/>
    </row>
    <row r="61" spans="1:17" hidden="1" x14ac:dyDescent="0.2">
      <c r="A61" s="44"/>
      <c r="B61" s="105" t="s">
        <v>228</v>
      </c>
      <c r="C61" s="106" t="s">
        <v>244</v>
      </c>
      <c r="D61" s="107"/>
      <c r="E61" s="108"/>
      <c r="F61" s="107"/>
      <c r="G61" s="108"/>
      <c r="H61" s="107"/>
      <c r="I61" s="309"/>
      <c r="J61" s="109" t="s">
        <v>5</v>
      </c>
      <c r="K61" s="44"/>
      <c r="L61" s="258">
        <f t="shared" si="8"/>
        <v>0</v>
      </c>
      <c r="M61" s="45"/>
      <c r="N61" s="258">
        <f t="shared" si="9"/>
        <v>0</v>
      </c>
      <c r="O61" s="226">
        <f t="shared" si="10"/>
        <v>0</v>
      </c>
      <c r="P61" s="258">
        <f t="shared" si="14"/>
        <v>0</v>
      </c>
      <c r="Q61" s="73"/>
    </row>
    <row r="62" spans="1:17" hidden="1" x14ac:dyDescent="0.2">
      <c r="A62" s="44"/>
      <c r="B62" s="105" t="s">
        <v>229</v>
      </c>
      <c r="C62" s="106" t="s">
        <v>245</v>
      </c>
      <c r="D62" s="107"/>
      <c r="E62" s="108"/>
      <c r="F62" s="107"/>
      <c r="G62" s="108"/>
      <c r="H62" s="107"/>
      <c r="I62" s="309"/>
      <c r="J62" s="109" t="s">
        <v>5</v>
      </c>
      <c r="K62" s="44"/>
      <c r="L62" s="258">
        <f t="shared" si="8"/>
        <v>0</v>
      </c>
      <c r="M62" s="45"/>
      <c r="N62" s="258">
        <f t="shared" si="9"/>
        <v>0</v>
      </c>
      <c r="O62" s="226">
        <f t="shared" si="10"/>
        <v>0</v>
      </c>
      <c r="P62" s="258">
        <f t="shared" si="14"/>
        <v>0</v>
      </c>
      <c r="Q62" s="73"/>
    </row>
    <row r="63" spans="1:17" hidden="1" x14ac:dyDescent="0.2">
      <c r="A63" s="44"/>
      <c r="B63" s="105" t="s">
        <v>230</v>
      </c>
      <c r="C63" s="106" t="s">
        <v>246</v>
      </c>
      <c r="D63" s="107"/>
      <c r="E63" s="108"/>
      <c r="F63" s="107"/>
      <c r="G63" s="108"/>
      <c r="H63" s="107"/>
      <c r="I63" s="309"/>
      <c r="J63" s="109" t="s">
        <v>5</v>
      </c>
      <c r="K63" s="44"/>
      <c r="L63" s="258">
        <f t="shared" si="8"/>
        <v>0</v>
      </c>
      <c r="M63" s="45"/>
      <c r="N63" s="258">
        <f t="shared" si="9"/>
        <v>0</v>
      </c>
      <c r="O63" s="226">
        <f t="shared" si="10"/>
        <v>0</v>
      </c>
      <c r="P63" s="258">
        <f t="shared" si="14"/>
        <v>0</v>
      </c>
      <c r="Q63" s="73"/>
    </row>
    <row r="64" spans="1:17" hidden="1" x14ac:dyDescent="0.2">
      <c r="A64" s="44"/>
      <c r="B64" s="105" t="s">
        <v>231</v>
      </c>
      <c r="C64" s="106" t="s">
        <v>247</v>
      </c>
      <c r="D64" s="107"/>
      <c r="E64" s="108"/>
      <c r="F64" s="107"/>
      <c r="G64" s="108"/>
      <c r="H64" s="107"/>
      <c r="I64" s="309"/>
      <c r="J64" s="109" t="s">
        <v>5</v>
      </c>
      <c r="K64" s="44"/>
      <c r="L64" s="258">
        <f t="shared" si="8"/>
        <v>0</v>
      </c>
      <c r="M64" s="45"/>
      <c r="N64" s="258">
        <f t="shared" si="9"/>
        <v>0</v>
      </c>
      <c r="O64" s="226">
        <f t="shared" si="10"/>
        <v>0</v>
      </c>
      <c r="P64" s="258">
        <f t="shared" si="14"/>
        <v>0</v>
      </c>
      <c r="Q64" s="73"/>
    </row>
    <row r="65" spans="1:17" hidden="1" x14ac:dyDescent="0.2">
      <c r="A65" s="44"/>
      <c r="B65" s="105" t="s">
        <v>232</v>
      </c>
      <c r="C65" s="106" t="s">
        <v>248</v>
      </c>
      <c r="D65" s="107"/>
      <c r="E65" s="108"/>
      <c r="F65" s="107"/>
      <c r="G65" s="108"/>
      <c r="H65" s="107"/>
      <c r="I65" s="309"/>
      <c r="J65" s="109" t="s">
        <v>5</v>
      </c>
      <c r="K65" s="44"/>
      <c r="L65" s="258">
        <f t="shared" si="8"/>
        <v>0</v>
      </c>
      <c r="M65" s="45"/>
      <c r="N65" s="258">
        <f t="shared" si="9"/>
        <v>0</v>
      </c>
      <c r="O65" s="226">
        <f t="shared" si="10"/>
        <v>0</v>
      </c>
      <c r="P65" s="258">
        <f t="shared" si="14"/>
        <v>0</v>
      </c>
      <c r="Q65" s="73"/>
    </row>
    <row r="66" spans="1:17" hidden="1" x14ac:dyDescent="0.2">
      <c r="A66" s="44"/>
      <c r="B66" s="105" t="s">
        <v>233</v>
      </c>
      <c r="C66" s="106" t="s">
        <v>249</v>
      </c>
      <c r="D66" s="107"/>
      <c r="E66" s="108"/>
      <c r="F66" s="107"/>
      <c r="G66" s="108"/>
      <c r="H66" s="107"/>
      <c r="I66" s="309"/>
      <c r="J66" s="109" t="s">
        <v>6</v>
      </c>
      <c r="K66" s="44"/>
      <c r="L66" s="258">
        <f t="shared" si="8"/>
        <v>0</v>
      </c>
      <c r="M66" s="45"/>
      <c r="N66" s="258">
        <f t="shared" si="9"/>
        <v>0</v>
      </c>
      <c r="O66" s="226">
        <f t="shared" si="10"/>
        <v>0</v>
      </c>
      <c r="P66" s="258">
        <f t="shared" si="14"/>
        <v>0</v>
      </c>
      <c r="Q66" s="73"/>
    </row>
    <row r="67" spans="1:17" hidden="1" x14ac:dyDescent="0.2">
      <c r="A67" s="44"/>
      <c r="B67" s="105" t="s">
        <v>234</v>
      </c>
      <c r="C67" s="106" t="s">
        <v>250</v>
      </c>
      <c r="D67" s="107"/>
      <c r="E67" s="108"/>
      <c r="F67" s="107"/>
      <c r="G67" s="108"/>
      <c r="H67" s="107"/>
      <c r="I67" s="309"/>
      <c r="J67" s="109" t="s">
        <v>6</v>
      </c>
      <c r="K67" s="44"/>
      <c r="L67" s="258">
        <f t="shared" si="8"/>
        <v>0</v>
      </c>
      <c r="M67" s="45"/>
      <c r="N67" s="258">
        <f t="shared" si="9"/>
        <v>0</v>
      </c>
      <c r="O67" s="226">
        <f t="shared" si="10"/>
        <v>0</v>
      </c>
      <c r="P67" s="258">
        <f t="shared" si="14"/>
        <v>0</v>
      </c>
      <c r="Q67" s="73"/>
    </row>
    <row r="68" spans="1:17" hidden="1" x14ac:dyDescent="0.2">
      <c r="A68" s="44"/>
      <c r="B68" s="105" t="s">
        <v>235</v>
      </c>
      <c r="C68" s="106" t="s">
        <v>251</v>
      </c>
      <c r="D68" s="107"/>
      <c r="E68" s="108"/>
      <c r="F68" s="107"/>
      <c r="G68" s="108"/>
      <c r="H68" s="107"/>
      <c r="I68" s="309"/>
      <c r="J68" s="109" t="s">
        <v>6</v>
      </c>
      <c r="K68" s="44"/>
      <c r="L68" s="258">
        <f t="shared" si="8"/>
        <v>0</v>
      </c>
      <c r="M68" s="45"/>
      <c r="N68" s="258">
        <f t="shared" si="9"/>
        <v>0</v>
      </c>
      <c r="O68" s="226">
        <f t="shared" si="10"/>
        <v>0</v>
      </c>
      <c r="P68" s="258">
        <f t="shared" si="14"/>
        <v>0</v>
      </c>
      <c r="Q68" s="73"/>
    </row>
    <row r="69" spans="1:17" hidden="1" x14ac:dyDescent="0.2">
      <c r="A69" s="44"/>
      <c r="B69" s="105" t="s">
        <v>236</v>
      </c>
      <c r="C69" s="106" t="s">
        <v>252</v>
      </c>
      <c r="D69" s="107"/>
      <c r="E69" s="108"/>
      <c r="F69" s="107"/>
      <c r="G69" s="108"/>
      <c r="H69" s="107"/>
      <c r="I69" s="309"/>
      <c r="J69" s="109" t="s">
        <v>6</v>
      </c>
      <c r="K69" s="44"/>
      <c r="L69" s="258">
        <f t="shared" si="8"/>
        <v>0</v>
      </c>
      <c r="M69" s="45"/>
      <c r="N69" s="258">
        <f t="shared" si="9"/>
        <v>0</v>
      </c>
      <c r="O69" s="226">
        <f t="shared" si="10"/>
        <v>0</v>
      </c>
      <c r="P69" s="258">
        <f t="shared" si="14"/>
        <v>0</v>
      </c>
      <c r="Q69" s="73"/>
    </row>
    <row r="70" spans="1:17" hidden="1" x14ac:dyDescent="0.2">
      <c r="A70" s="44"/>
      <c r="B70" s="105" t="s">
        <v>237</v>
      </c>
      <c r="C70" s="106" t="s">
        <v>253</v>
      </c>
      <c r="D70" s="107"/>
      <c r="E70" s="108"/>
      <c r="F70" s="107"/>
      <c r="G70" s="108"/>
      <c r="H70" s="107"/>
      <c r="I70" s="309"/>
      <c r="J70" s="109" t="s">
        <v>6</v>
      </c>
      <c r="K70" s="44"/>
      <c r="L70" s="258">
        <f t="shared" si="8"/>
        <v>0</v>
      </c>
      <c r="M70" s="45"/>
      <c r="N70" s="258">
        <f t="shared" si="9"/>
        <v>0</v>
      </c>
      <c r="O70" s="226">
        <f t="shared" si="10"/>
        <v>0</v>
      </c>
      <c r="P70" s="258">
        <f t="shared" si="14"/>
        <v>0</v>
      </c>
      <c r="Q70" s="73"/>
    </row>
    <row r="71" spans="1:17" hidden="1" x14ac:dyDescent="0.2">
      <c r="A71" s="44"/>
      <c r="B71" s="105" t="s">
        <v>254</v>
      </c>
      <c r="C71" s="106" t="s">
        <v>260</v>
      </c>
      <c r="D71" s="107"/>
      <c r="E71" s="108"/>
      <c r="F71" s="107"/>
      <c r="G71" s="108"/>
      <c r="H71" s="107"/>
      <c r="I71" s="309"/>
      <c r="J71" s="109" t="s">
        <v>6</v>
      </c>
      <c r="K71" s="44"/>
      <c r="L71" s="258">
        <f t="shared" si="8"/>
        <v>0</v>
      </c>
      <c r="M71" s="45"/>
      <c r="N71" s="258">
        <f t="shared" si="9"/>
        <v>0</v>
      </c>
      <c r="O71" s="226">
        <f t="shared" si="10"/>
        <v>0</v>
      </c>
      <c r="P71" s="258">
        <f t="shared" si="14"/>
        <v>0</v>
      </c>
      <c r="Q71" s="73"/>
    </row>
    <row r="72" spans="1:17" hidden="1" x14ac:dyDescent="0.2">
      <c r="A72" s="44"/>
      <c r="B72" s="105" t="s">
        <v>255</v>
      </c>
      <c r="C72" s="106" t="s">
        <v>261</v>
      </c>
      <c r="D72" s="107"/>
      <c r="E72" s="108"/>
      <c r="F72" s="107"/>
      <c r="G72" s="108"/>
      <c r="H72" s="107"/>
      <c r="I72" s="309"/>
      <c r="J72" s="109" t="s">
        <v>6</v>
      </c>
      <c r="K72" s="44"/>
      <c r="L72" s="258">
        <f t="shared" si="8"/>
        <v>0</v>
      </c>
      <c r="M72" s="45"/>
      <c r="N72" s="258">
        <f t="shared" si="9"/>
        <v>0</v>
      </c>
      <c r="O72" s="226">
        <f t="shared" si="10"/>
        <v>0</v>
      </c>
      <c r="P72" s="258">
        <f t="shared" si="14"/>
        <v>0</v>
      </c>
      <c r="Q72" s="73"/>
    </row>
    <row r="73" spans="1:17" hidden="1" x14ac:dyDescent="0.2">
      <c r="A73" s="44"/>
      <c r="B73" s="105" t="s">
        <v>256</v>
      </c>
      <c r="C73" s="106" t="s">
        <v>262</v>
      </c>
      <c r="D73" s="107"/>
      <c r="E73" s="108"/>
      <c r="F73" s="107"/>
      <c r="G73" s="108"/>
      <c r="H73" s="107"/>
      <c r="I73" s="309"/>
      <c r="J73" s="109" t="s">
        <v>6</v>
      </c>
      <c r="K73" s="44"/>
      <c r="L73" s="258">
        <f t="shared" si="8"/>
        <v>0</v>
      </c>
      <c r="M73" s="45"/>
      <c r="N73" s="258">
        <f t="shared" si="9"/>
        <v>0</v>
      </c>
      <c r="O73" s="226">
        <f t="shared" si="10"/>
        <v>0</v>
      </c>
      <c r="P73" s="258">
        <f t="shared" si="14"/>
        <v>0</v>
      </c>
      <c r="Q73" s="73"/>
    </row>
    <row r="74" spans="1:17" hidden="1" x14ac:dyDescent="0.2">
      <c r="A74" s="44"/>
      <c r="B74" s="105" t="s">
        <v>257</v>
      </c>
      <c r="C74" s="106" t="s">
        <v>263</v>
      </c>
      <c r="D74" s="107"/>
      <c r="E74" s="108"/>
      <c r="F74" s="107"/>
      <c r="G74" s="108"/>
      <c r="H74" s="107"/>
      <c r="I74" s="309"/>
      <c r="J74" s="109" t="s">
        <v>6</v>
      </c>
      <c r="K74" s="44"/>
      <c r="L74" s="258">
        <f t="shared" si="8"/>
        <v>0</v>
      </c>
      <c r="M74" s="45"/>
      <c r="N74" s="258">
        <f t="shared" si="9"/>
        <v>0</v>
      </c>
      <c r="O74" s="226">
        <f t="shared" si="10"/>
        <v>0</v>
      </c>
      <c r="P74" s="258">
        <f t="shared" si="14"/>
        <v>0</v>
      </c>
      <c r="Q74" s="73"/>
    </row>
    <row r="75" spans="1:17" hidden="1" x14ac:dyDescent="0.2">
      <c r="A75" s="44"/>
      <c r="B75" s="105" t="s">
        <v>258</v>
      </c>
      <c r="C75" s="106" t="s">
        <v>264</v>
      </c>
      <c r="D75" s="107"/>
      <c r="E75" s="108"/>
      <c r="F75" s="107"/>
      <c r="G75" s="108"/>
      <c r="H75" s="107"/>
      <c r="I75" s="309"/>
      <c r="J75" s="109" t="s">
        <v>6</v>
      </c>
      <c r="K75" s="44"/>
      <c r="L75" s="258">
        <f t="shared" si="8"/>
        <v>0</v>
      </c>
      <c r="M75" s="45"/>
      <c r="N75" s="258">
        <f t="shared" si="9"/>
        <v>0</v>
      </c>
      <c r="O75" s="226">
        <f t="shared" si="10"/>
        <v>0</v>
      </c>
      <c r="P75" s="258">
        <f t="shared" si="14"/>
        <v>0</v>
      </c>
      <c r="Q75" s="73"/>
    </row>
    <row r="76" spans="1:17" hidden="1" x14ac:dyDescent="0.2">
      <c r="A76" s="44"/>
      <c r="B76" s="105" t="s">
        <v>259</v>
      </c>
      <c r="C76" s="106" t="s">
        <v>265</v>
      </c>
      <c r="D76" s="107"/>
      <c r="E76" s="108"/>
      <c r="F76" s="107"/>
      <c r="G76" s="108"/>
      <c r="H76" s="107"/>
      <c r="I76" s="309"/>
      <c r="J76" s="109" t="s">
        <v>6</v>
      </c>
      <c r="K76" s="44"/>
      <c r="L76" s="258">
        <f t="shared" si="8"/>
        <v>0</v>
      </c>
      <c r="M76" s="45"/>
      <c r="N76" s="258">
        <f t="shared" si="9"/>
        <v>0</v>
      </c>
      <c r="O76" s="226">
        <f t="shared" si="10"/>
        <v>0</v>
      </c>
      <c r="P76" s="258">
        <f t="shared" si="14"/>
        <v>0</v>
      </c>
      <c r="Q76" s="73"/>
    </row>
    <row r="77" spans="1:17" hidden="1" x14ac:dyDescent="0.2">
      <c r="A77" s="44"/>
      <c r="B77" s="105" t="s">
        <v>266</v>
      </c>
      <c r="C77" s="106" t="s">
        <v>269</v>
      </c>
      <c r="D77" s="107"/>
      <c r="E77" s="108"/>
      <c r="F77" s="107"/>
      <c r="G77" s="108"/>
      <c r="H77" s="107"/>
      <c r="I77" s="309"/>
      <c r="J77" s="109" t="s">
        <v>6</v>
      </c>
      <c r="K77" s="44"/>
      <c r="L77" s="258">
        <f t="shared" si="8"/>
        <v>0</v>
      </c>
      <c r="M77" s="45"/>
      <c r="N77" s="258">
        <f t="shared" si="9"/>
        <v>0</v>
      </c>
      <c r="O77" s="226">
        <f t="shared" si="10"/>
        <v>0</v>
      </c>
      <c r="P77" s="258">
        <f t="shared" si="14"/>
        <v>0</v>
      </c>
      <c r="Q77" s="73"/>
    </row>
    <row r="78" spans="1:17" hidden="1" x14ac:dyDescent="0.2">
      <c r="A78" s="44"/>
      <c r="B78" s="105" t="s">
        <v>267</v>
      </c>
      <c r="C78" s="106" t="s">
        <v>270</v>
      </c>
      <c r="D78" s="107"/>
      <c r="E78" s="108"/>
      <c r="F78" s="107"/>
      <c r="G78" s="108"/>
      <c r="H78" s="107"/>
      <c r="I78" s="309"/>
      <c r="J78" s="109" t="s">
        <v>6</v>
      </c>
      <c r="K78" s="44"/>
      <c r="L78" s="258">
        <f t="shared" si="8"/>
        <v>0</v>
      </c>
      <c r="M78" s="45"/>
      <c r="N78" s="258">
        <f t="shared" si="9"/>
        <v>0</v>
      </c>
      <c r="O78" s="226">
        <f t="shared" si="10"/>
        <v>0</v>
      </c>
      <c r="P78" s="258">
        <f t="shared" si="14"/>
        <v>0</v>
      </c>
      <c r="Q78" s="73"/>
    </row>
    <row r="79" spans="1:17" hidden="1" x14ac:dyDescent="0.2">
      <c r="A79" s="44"/>
      <c r="B79" s="105" t="s">
        <v>268</v>
      </c>
      <c r="C79" s="106" t="s">
        <v>271</v>
      </c>
      <c r="D79" s="107"/>
      <c r="E79" s="108"/>
      <c r="F79" s="107"/>
      <c r="G79" s="108"/>
      <c r="H79" s="107"/>
      <c r="I79" s="309"/>
      <c r="J79" s="109" t="s">
        <v>6</v>
      </c>
      <c r="K79" s="44"/>
      <c r="L79" s="258">
        <f t="shared" si="8"/>
        <v>0</v>
      </c>
      <c r="M79" s="45"/>
      <c r="N79" s="258">
        <f t="shared" si="9"/>
        <v>0</v>
      </c>
      <c r="O79" s="226">
        <f t="shared" si="10"/>
        <v>0</v>
      </c>
      <c r="P79" s="258">
        <f t="shared" si="14"/>
        <v>0</v>
      </c>
      <c r="Q79" s="73"/>
    </row>
    <row r="80" spans="1:17" x14ac:dyDescent="0.2">
      <c r="A80" s="23" t="s">
        <v>178</v>
      </c>
      <c r="B80" s="289" t="s">
        <v>179</v>
      </c>
      <c r="C80" s="289"/>
      <c r="D80" s="81"/>
      <c r="E80" s="81"/>
      <c r="F80" s="55">
        <f t="shared" ref="F80:G80" si="15">F81</f>
        <v>20</v>
      </c>
      <c r="G80" s="55">
        <f t="shared" si="15"/>
        <v>10</v>
      </c>
      <c r="H80" s="72">
        <f>SUM(D80:G80)</f>
        <v>30</v>
      </c>
      <c r="I80" s="73"/>
      <c r="J80" s="73"/>
      <c r="K80" s="226"/>
      <c r="L80" s="264">
        <f t="shared" si="8"/>
        <v>0</v>
      </c>
      <c r="M80" s="226">
        <v>10</v>
      </c>
      <c r="N80" s="264">
        <f t="shared" si="9"/>
        <v>800</v>
      </c>
      <c r="O80" s="226">
        <f t="shared" si="10"/>
        <v>10</v>
      </c>
      <c r="P80" s="258">
        <f t="shared" si="14"/>
        <v>800</v>
      </c>
      <c r="Q80" s="226"/>
    </row>
    <row r="81" spans="1:17" x14ac:dyDescent="0.2">
      <c r="A81" s="41"/>
      <c r="B81" s="85" t="s">
        <v>180</v>
      </c>
      <c r="C81" s="86" t="s">
        <v>185</v>
      </c>
      <c r="D81" s="87"/>
      <c r="E81" s="88"/>
      <c r="F81" s="79">
        <v>20</v>
      </c>
      <c r="G81" s="80">
        <v>10</v>
      </c>
      <c r="H81" s="84"/>
      <c r="I81" s="73" t="s">
        <v>186</v>
      </c>
      <c r="J81" s="73"/>
      <c r="K81" s="44"/>
      <c r="L81" s="260"/>
      <c r="M81" s="45"/>
      <c r="N81" s="260"/>
      <c r="O81" s="45"/>
      <c r="P81" s="260"/>
      <c r="Q81" s="73"/>
    </row>
    <row r="82" spans="1:17" x14ac:dyDescent="0.2">
      <c r="A82" s="41"/>
      <c r="B82" s="85" t="s">
        <v>181</v>
      </c>
      <c r="C82" s="86" t="s">
        <v>187</v>
      </c>
      <c r="D82" s="87"/>
      <c r="E82" s="88"/>
      <c r="F82" s="87"/>
      <c r="G82" s="88"/>
      <c r="H82" s="87"/>
      <c r="I82" s="73" t="s">
        <v>188</v>
      </c>
      <c r="J82" s="73"/>
      <c r="K82" s="44"/>
      <c r="L82" s="260"/>
      <c r="M82" s="45"/>
      <c r="N82" s="260"/>
      <c r="O82" s="45"/>
      <c r="P82" s="260"/>
      <c r="Q82" s="73"/>
    </row>
    <row r="83" spans="1:17" x14ac:dyDescent="0.2">
      <c r="A83" s="41"/>
      <c r="B83" s="85" t="s">
        <v>182</v>
      </c>
      <c r="C83" s="86" t="s">
        <v>189</v>
      </c>
      <c r="D83" s="87"/>
      <c r="E83" s="88"/>
      <c r="F83" s="87"/>
      <c r="G83" s="88"/>
      <c r="H83" s="87"/>
      <c r="I83" s="73" t="s">
        <v>272</v>
      </c>
      <c r="J83" s="73"/>
      <c r="K83" s="44"/>
      <c r="L83" s="260"/>
      <c r="M83" s="45"/>
      <c r="N83" s="260"/>
      <c r="O83" s="45"/>
      <c r="P83" s="260"/>
      <c r="Q83" s="73"/>
    </row>
    <row r="84" spans="1:17" x14ac:dyDescent="0.2">
      <c r="A84" s="41"/>
      <c r="B84" s="85" t="s">
        <v>183</v>
      </c>
      <c r="C84" s="86" t="s">
        <v>273</v>
      </c>
      <c r="D84" s="87"/>
      <c r="E84" s="88"/>
      <c r="F84" s="87"/>
      <c r="G84" s="88"/>
      <c r="H84" s="87"/>
      <c r="I84" s="73" t="s">
        <v>274</v>
      </c>
      <c r="J84" s="73"/>
      <c r="K84" s="44"/>
      <c r="L84" s="260"/>
      <c r="M84" s="45"/>
      <c r="N84" s="260"/>
      <c r="O84" s="45"/>
      <c r="P84" s="260"/>
      <c r="Q84" s="73"/>
    </row>
    <row r="85" spans="1:17" x14ac:dyDescent="0.2">
      <c r="A85" s="41"/>
      <c r="B85" s="85" t="s">
        <v>275</v>
      </c>
      <c r="C85" s="86" t="s">
        <v>276</v>
      </c>
      <c r="D85" s="87"/>
      <c r="E85" s="88"/>
      <c r="F85" s="87"/>
      <c r="G85" s="88"/>
      <c r="H85" s="87"/>
      <c r="I85" s="73" t="s">
        <v>274</v>
      </c>
      <c r="J85" s="73"/>
      <c r="K85" s="44"/>
      <c r="L85" s="260"/>
      <c r="M85" s="45"/>
      <c r="N85" s="260"/>
      <c r="O85" s="45"/>
      <c r="P85" s="260"/>
      <c r="Q85" s="73"/>
    </row>
    <row r="86" spans="1:17" x14ac:dyDescent="0.2">
      <c r="A86" s="41"/>
      <c r="B86" s="85" t="s">
        <v>184</v>
      </c>
      <c r="C86" s="86" t="s">
        <v>277</v>
      </c>
      <c r="D86" s="87"/>
      <c r="E86" s="88"/>
      <c r="F86" s="87"/>
      <c r="G86" s="88"/>
      <c r="H86" s="87"/>
      <c r="I86" s="73" t="s">
        <v>274</v>
      </c>
      <c r="J86" s="73"/>
      <c r="K86" s="44"/>
      <c r="L86" s="260"/>
      <c r="M86" s="45"/>
      <c r="N86" s="260"/>
      <c r="O86" s="45"/>
      <c r="P86" s="260"/>
      <c r="Q86" s="73"/>
    </row>
    <row r="87" spans="1:17" x14ac:dyDescent="0.2">
      <c r="A87" s="44"/>
      <c r="B87" s="53"/>
      <c r="C87" s="54"/>
      <c r="D87" s="91"/>
      <c r="E87" s="92"/>
      <c r="F87" s="27"/>
      <c r="G87" s="62"/>
      <c r="H87" s="5"/>
      <c r="I87" s="74"/>
      <c r="J87" s="73"/>
      <c r="K87" s="44"/>
      <c r="L87" s="260"/>
      <c r="M87" s="45"/>
      <c r="N87" s="260"/>
      <c r="O87" s="45"/>
      <c r="P87" s="260"/>
      <c r="Q87" s="73"/>
    </row>
    <row r="88" spans="1:17" x14ac:dyDescent="0.2">
      <c r="A88" s="15"/>
      <c r="B88" s="299" t="s">
        <v>124</v>
      </c>
      <c r="C88" s="299"/>
      <c r="D88" s="83"/>
      <c r="E88" s="93"/>
      <c r="F88" s="132">
        <f>F10+F12+F17+F22+F28+F30+F80</f>
        <v>1970</v>
      </c>
      <c r="G88" s="36">
        <f>G10+G12+G17+G22+G28+G30+G80</f>
        <v>985</v>
      </c>
      <c r="H88" s="56">
        <f>H10+H12+H17+H22+H28+H30+H80</f>
        <v>2955</v>
      </c>
      <c r="I88" s="74"/>
      <c r="J88" s="73"/>
      <c r="K88" s="226"/>
      <c r="L88" s="264">
        <f>80*K88</f>
        <v>0</v>
      </c>
      <c r="M88" s="226"/>
      <c r="N88" s="264">
        <f>80*M88</f>
        <v>0</v>
      </c>
      <c r="O88" s="226">
        <f>K88+M88</f>
        <v>0</v>
      </c>
      <c r="P88" s="258">
        <f>80*O88</f>
        <v>0</v>
      </c>
      <c r="Q88" s="226"/>
    </row>
    <row r="89" spans="1:17" x14ac:dyDescent="0.2">
      <c r="A89" s="44"/>
      <c r="B89" s="53"/>
      <c r="C89" s="54"/>
      <c r="D89" s="83"/>
      <c r="E89" s="93"/>
      <c r="F89" s="27"/>
      <c r="G89" s="62"/>
      <c r="H89" s="5"/>
      <c r="I89" s="74"/>
      <c r="J89" s="73"/>
      <c r="K89" s="15"/>
      <c r="L89" s="262"/>
      <c r="M89" s="220"/>
      <c r="N89" s="265"/>
      <c r="O89" s="220"/>
      <c r="P89" s="267"/>
      <c r="Q89" s="73"/>
    </row>
    <row r="90" spans="1:17" x14ac:dyDescent="0.2">
      <c r="A90" s="289" t="s">
        <v>95</v>
      </c>
      <c r="B90" s="289"/>
      <c r="C90" s="289"/>
      <c r="D90" s="143">
        <f>0.1*0.8*H88</f>
        <v>236.40000000000003</v>
      </c>
      <c r="E90" s="142">
        <f>0.1*0.2*H88</f>
        <v>59.100000000000009</v>
      </c>
      <c r="F90" s="115"/>
      <c r="G90" s="116"/>
      <c r="H90" s="56">
        <f>SUM(D90:G90)</f>
        <v>295.50000000000006</v>
      </c>
      <c r="I90" s="74"/>
      <c r="J90" s="73" t="s">
        <v>288</v>
      </c>
      <c r="K90" s="226"/>
      <c r="L90" s="258">
        <f>80*K90</f>
        <v>0</v>
      </c>
      <c r="M90" s="218"/>
      <c r="N90" s="266"/>
      <c r="O90" s="218"/>
      <c r="P90" s="268"/>
      <c r="Q90" s="226"/>
    </row>
    <row r="91" spans="1:17" x14ac:dyDescent="0.2">
      <c r="A91" s="44"/>
      <c r="B91" s="53"/>
      <c r="C91" s="54"/>
      <c r="D91" s="91"/>
      <c r="E91" s="92"/>
      <c r="F91" s="5"/>
      <c r="G91" s="62"/>
      <c r="H91" s="5"/>
      <c r="I91" s="74"/>
      <c r="J91" s="73"/>
      <c r="K91" s="44"/>
      <c r="L91" s="263"/>
      <c r="M91" s="45"/>
      <c r="N91" s="263"/>
      <c r="O91" s="45"/>
      <c r="P91" s="269"/>
      <c r="Q91" s="73"/>
    </row>
    <row r="92" spans="1:17" x14ac:dyDescent="0.2">
      <c r="A92" s="289" t="s">
        <v>125</v>
      </c>
      <c r="B92" s="289"/>
      <c r="C92" s="289"/>
      <c r="D92" s="57"/>
      <c r="E92" s="36"/>
      <c r="F92" s="57">
        <f t="shared" ref="F92:H92" si="16">F88+F90</f>
        <v>1970</v>
      </c>
      <c r="G92" s="36">
        <f t="shared" si="16"/>
        <v>985</v>
      </c>
      <c r="H92" s="58">
        <f t="shared" si="16"/>
        <v>3250.5</v>
      </c>
      <c r="I92" s="75"/>
      <c r="J92" s="78"/>
      <c r="K92" s="226">
        <f>SUM(K10:K91)</f>
        <v>98</v>
      </c>
      <c r="L92" s="258">
        <f t="shared" ref="L92" si="17">K92*90.2</f>
        <v>8839.6</v>
      </c>
      <c r="M92" s="226">
        <f t="shared" ref="L92:P92" si="18">SUM(M10:M91)</f>
        <v>1871</v>
      </c>
      <c r="N92" s="264">
        <f t="shared" si="18"/>
        <v>149680</v>
      </c>
      <c r="O92" s="270">
        <f t="shared" si="18"/>
        <v>1969</v>
      </c>
      <c r="P92" s="271">
        <f t="shared" si="18"/>
        <v>158519.6</v>
      </c>
      <c r="Q92" s="270" t="s">
        <v>377</v>
      </c>
    </row>
    <row r="93" spans="1:17" x14ac:dyDescent="0.2">
      <c r="B93" s="8"/>
      <c r="D93" s="91"/>
      <c r="E93" s="91"/>
      <c r="F93" s="5"/>
      <c r="G93" s="5"/>
      <c r="H93" s="5"/>
    </row>
    <row r="94" spans="1:17" x14ac:dyDescent="0.2">
      <c r="A94" s="297" t="s">
        <v>118</v>
      </c>
      <c r="B94" s="297"/>
      <c r="C94" s="297"/>
      <c r="D94" s="128">
        <v>99.5</v>
      </c>
      <c r="E94" s="136">
        <v>99.5</v>
      </c>
      <c r="F94" s="134">
        <v>80</v>
      </c>
      <c r="G94" s="103">
        <v>80</v>
      </c>
      <c r="H94" s="100"/>
      <c r="I94" s="100"/>
      <c r="J94" s="45"/>
    </row>
    <row r="95" spans="1:17" x14ac:dyDescent="0.2">
      <c r="B95" s="8"/>
      <c r="D95" s="91"/>
      <c r="E95" s="91"/>
      <c r="F95" s="5"/>
      <c r="G95" s="5"/>
      <c r="H95" s="5"/>
      <c r="I95" s="101"/>
      <c r="J95" s="101"/>
    </row>
    <row r="96" spans="1:17" x14ac:dyDescent="0.2">
      <c r="A96" s="289" t="s">
        <v>280</v>
      </c>
      <c r="B96" s="289"/>
      <c r="C96" s="289"/>
      <c r="D96" s="130">
        <f>D94*D90</f>
        <v>23521.800000000003</v>
      </c>
      <c r="E96" s="130">
        <f>E94*E90</f>
        <v>5880.4500000000007</v>
      </c>
      <c r="F96" s="130">
        <f>F94*F92</f>
        <v>157600</v>
      </c>
      <c r="G96" s="129">
        <f>G94*G92</f>
        <v>78800</v>
      </c>
      <c r="H96" s="104">
        <f>SUM(D96:G96)</f>
        <v>265802.25</v>
      </c>
      <c r="I96" s="102"/>
      <c r="J96" s="102"/>
    </row>
    <row r="97" spans="1:10" x14ac:dyDescent="0.2">
      <c r="D97" s="5"/>
      <c r="E97" s="5"/>
      <c r="F97" s="5"/>
      <c r="G97" s="5"/>
      <c r="H97" s="5"/>
    </row>
    <row r="98" spans="1:10" x14ac:dyDescent="0.2">
      <c r="D98" s="5"/>
      <c r="E98" s="5"/>
      <c r="F98" s="5"/>
      <c r="G98" s="5"/>
      <c r="H98" s="5"/>
    </row>
    <row r="99" spans="1:10" ht="15" x14ac:dyDescent="0.25">
      <c r="A99" s="303" t="s">
        <v>335</v>
      </c>
      <c r="B99" s="303"/>
      <c r="C99" s="303"/>
      <c r="D99" s="303"/>
      <c r="E99" s="303"/>
      <c r="F99" s="303"/>
      <c r="G99" s="303"/>
      <c r="H99" s="303"/>
      <c r="I99" s="45"/>
      <c r="J99" s="45"/>
    </row>
    <row r="100" spans="1:10" ht="15" x14ac:dyDescent="0.25">
      <c r="A100" s="6"/>
      <c r="B100" s="6"/>
      <c r="C100" s="6"/>
      <c r="D100" s="6"/>
      <c r="E100" s="6"/>
      <c r="F100" s="6"/>
      <c r="G100" s="6"/>
      <c r="H100" s="6"/>
      <c r="I100" s="304"/>
      <c r="J100" s="304"/>
    </row>
    <row r="101" spans="1:10" x14ac:dyDescent="0.2">
      <c r="B101" s="17">
        <v>3.1</v>
      </c>
      <c r="C101" s="181" t="s">
        <v>161</v>
      </c>
      <c r="D101" s="182"/>
      <c r="E101" s="182"/>
      <c r="F101" s="186">
        <f>F13+F18+F23+F31</f>
        <v>470</v>
      </c>
      <c r="G101" s="183"/>
      <c r="H101" s="5"/>
      <c r="I101" s="177"/>
      <c r="J101" s="178"/>
    </row>
    <row r="102" spans="1:10" x14ac:dyDescent="0.2">
      <c r="B102" s="17">
        <v>3.2</v>
      </c>
      <c r="C102" s="41" t="s">
        <v>337</v>
      </c>
      <c r="D102" s="155"/>
      <c r="E102" s="155"/>
      <c r="F102" s="187">
        <f>F14+F19+F24+F32</f>
        <v>655</v>
      </c>
      <c r="G102" s="184"/>
      <c r="H102" s="5"/>
      <c r="I102" s="177"/>
      <c r="J102" s="178"/>
    </row>
    <row r="103" spans="1:10" x14ac:dyDescent="0.2">
      <c r="B103" s="17">
        <v>3.2</v>
      </c>
      <c r="C103" s="41" t="s">
        <v>336</v>
      </c>
      <c r="D103" s="155"/>
      <c r="E103" s="155"/>
      <c r="F103" s="187"/>
      <c r="G103" s="184">
        <f>G14+G19+G24+G32</f>
        <v>470</v>
      </c>
      <c r="H103" s="5"/>
      <c r="I103" s="177"/>
      <c r="J103" s="178"/>
    </row>
    <row r="104" spans="1:10" x14ac:dyDescent="0.2">
      <c r="B104" s="17">
        <v>3.3</v>
      </c>
      <c r="C104" s="41" t="s">
        <v>163</v>
      </c>
      <c r="D104" s="155"/>
      <c r="E104" s="155"/>
      <c r="F104" s="187">
        <f>F15+F20+F25+F33</f>
        <v>520</v>
      </c>
      <c r="G104" s="184"/>
      <c r="H104" s="5"/>
      <c r="I104" s="177"/>
      <c r="J104" s="178"/>
    </row>
    <row r="105" spans="1:10" x14ac:dyDescent="0.2">
      <c r="B105" s="17">
        <v>3.4</v>
      </c>
      <c r="C105" s="41" t="s">
        <v>164</v>
      </c>
      <c r="D105" s="155"/>
      <c r="E105" s="155"/>
      <c r="F105" s="187"/>
      <c r="G105" s="184">
        <f>G16+G21+G26+G34</f>
        <v>355</v>
      </c>
      <c r="H105" s="5"/>
      <c r="I105" s="177"/>
      <c r="J105" s="178"/>
    </row>
    <row r="106" spans="1:10" x14ac:dyDescent="0.2">
      <c r="B106" s="17">
        <v>3.5</v>
      </c>
      <c r="C106" s="185" t="s">
        <v>338</v>
      </c>
      <c r="D106" s="180"/>
      <c r="E106" s="180"/>
      <c r="F106" s="187">
        <f>F10+F28+F35+F36+F37+F38+F81</f>
        <v>325</v>
      </c>
      <c r="G106" s="184">
        <f>G10+G28+G35+G36+G37+G38+G81</f>
        <v>160</v>
      </c>
      <c r="H106" s="5"/>
      <c r="I106" s="177"/>
      <c r="J106" s="179"/>
    </row>
    <row r="107" spans="1:10" x14ac:dyDescent="0.2">
      <c r="C107" s="185" t="s">
        <v>82</v>
      </c>
      <c r="D107" s="180"/>
      <c r="E107" s="180"/>
      <c r="F107" s="21">
        <f>SUM(F101:F106)</f>
        <v>1970</v>
      </c>
      <c r="G107" s="21">
        <f>SUM(G101:G106)</f>
        <v>985</v>
      </c>
      <c r="H107" s="21">
        <f>F107+G107</f>
        <v>2955</v>
      </c>
    </row>
    <row r="108" spans="1:10" x14ac:dyDescent="0.2">
      <c r="D108" s="5"/>
      <c r="E108" s="5"/>
      <c r="F108" s="104">
        <f>F107*F94</f>
        <v>157600</v>
      </c>
      <c r="G108" s="104">
        <f>G107*G94</f>
        <v>78800</v>
      </c>
      <c r="H108" s="104">
        <f>F108+G108</f>
        <v>236400</v>
      </c>
    </row>
    <row r="109" spans="1:10" x14ac:dyDescent="0.2">
      <c r="D109" s="5"/>
      <c r="E109" s="5"/>
      <c r="F109" s="5"/>
      <c r="G109" s="5"/>
      <c r="H109" s="5"/>
    </row>
    <row r="110" spans="1:10" x14ac:dyDescent="0.2">
      <c r="D110" s="5"/>
      <c r="E110" s="5"/>
      <c r="F110" s="5"/>
      <c r="G110" s="5"/>
      <c r="H110" s="5"/>
    </row>
    <row r="111" spans="1:10" x14ac:dyDescent="0.2">
      <c r="C111" s="316" t="s">
        <v>379</v>
      </c>
      <c r="D111" s="316"/>
      <c r="E111" s="5"/>
      <c r="F111" s="5"/>
      <c r="G111" s="5"/>
      <c r="H111" s="317">
        <v>90.2</v>
      </c>
    </row>
    <row r="112" spans="1:10" x14ac:dyDescent="0.2">
      <c r="C112" s="318" t="s">
        <v>380</v>
      </c>
      <c r="D112" s="318"/>
      <c r="E112" s="5"/>
      <c r="F112" s="5"/>
      <c r="G112" s="5"/>
      <c r="H112" s="319">
        <v>80</v>
      </c>
    </row>
    <row r="113" spans="3:8" x14ac:dyDescent="0.2">
      <c r="C113" s="318" t="s">
        <v>381</v>
      </c>
      <c r="D113" s="318"/>
      <c r="E113" s="5"/>
      <c r="F113" s="5"/>
      <c r="G113" s="5"/>
      <c r="H113" s="319">
        <v>99.5</v>
      </c>
    </row>
    <row r="114" spans="3:8" x14ac:dyDescent="0.2">
      <c r="D114" s="5"/>
      <c r="E114" s="5"/>
      <c r="F114" s="5"/>
      <c r="G114" s="5"/>
      <c r="H114" s="5"/>
    </row>
    <row r="115" spans="3:8" x14ac:dyDescent="0.2">
      <c r="D115" s="5"/>
      <c r="E115" s="5"/>
      <c r="F115" s="5"/>
      <c r="G115" s="5"/>
      <c r="H115" s="5"/>
    </row>
    <row r="116" spans="3:8" x14ac:dyDescent="0.2">
      <c r="D116" s="5"/>
      <c r="E116" s="5"/>
      <c r="F116" s="5"/>
      <c r="G116" s="5"/>
      <c r="H116" s="5"/>
    </row>
    <row r="117" spans="3:8" x14ac:dyDescent="0.2">
      <c r="D117" s="5"/>
      <c r="E117" s="5"/>
      <c r="F117" s="5"/>
      <c r="G117" s="5"/>
      <c r="H117" s="5"/>
    </row>
    <row r="118" spans="3:8" x14ac:dyDescent="0.2">
      <c r="D118" s="5"/>
      <c r="E118" s="5"/>
      <c r="F118" s="5"/>
      <c r="G118" s="5"/>
      <c r="H118" s="5"/>
    </row>
    <row r="119" spans="3:8" x14ac:dyDescent="0.2">
      <c r="D119" s="5"/>
      <c r="E119" s="5"/>
      <c r="F119" s="5"/>
      <c r="G119" s="5"/>
      <c r="H119" s="5"/>
    </row>
    <row r="120" spans="3:8" x14ac:dyDescent="0.2">
      <c r="D120" s="5"/>
      <c r="E120" s="5"/>
      <c r="F120" s="5"/>
      <c r="G120" s="5"/>
      <c r="H120" s="5"/>
    </row>
    <row r="121" spans="3:8" x14ac:dyDescent="0.2">
      <c r="D121" s="5"/>
      <c r="E121" s="5"/>
      <c r="F121" s="5"/>
      <c r="G121" s="5"/>
      <c r="H121" s="5"/>
    </row>
    <row r="122" spans="3:8" x14ac:dyDescent="0.2">
      <c r="D122" s="5"/>
      <c r="E122" s="5"/>
      <c r="F122" s="5"/>
      <c r="G122" s="5"/>
      <c r="H122" s="5"/>
    </row>
    <row r="123" spans="3:8" x14ac:dyDescent="0.2">
      <c r="D123" s="5"/>
      <c r="E123" s="5"/>
      <c r="F123" s="5"/>
      <c r="G123" s="5"/>
      <c r="H123" s="5"/>
    </row>
    <row r="124" spans="3:8" x14ac:dyDescent="0.2">
      <c r="D124" s="5"/>
      <c r="E124" s="5"/>
      <c r="F124" s="5"/>
      <c r="G124" s="5"/>
      <c r="H124" s="5"/>
    </row>
    <row r="125" spans="3:8" x14ac:dyDescent="0.2">
      <c r="D125" s="5"/>
      <c r="E125" s="5"/>
      <c r="F125" s="5"/>
      <c r="G125" s="5"/>
      <c r="H125" s="5"/>
    </row>
    <row r="126" spans="3:8" x14ac:dyDescent="0.2">
      <c r="D126" s="5"/>
      <c r="E126" s="5"/>
      <c r="F126" s="5"/>
      <c r="G126" s="5"/>
      <c r="H126" s="5"/>
    </row>
    <row r="127" spans="3:8" x14ac:dyDescent="0.2">
      <c r="D127" s="5"/>
      <c r="E127" s="5"/>
      <c r="F127" s="5"/>
      <c r="G127" s="5"/>
      <c r="H127" s="5"/>
    </row>
    <row r="128" spans="3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</sheetData>
  <mergeCells count="31">
    <mergeCell ref="C111:D111"/>
    <mergeCell ref="C112:D112"/>
    <mergeCell ref="C113:D113"/>
    <mergeCell ref="I39:I79"/>
    <mergeCell ref="I31:I34"/>
    <mergeCell ref="D4:J4"/>
    <mergeCell ref="M6:N6"/>
    <mergeCell ref="O6:P6"/>
    <mergeCell ref="K6:L6"/>
    <mergeCell ref="K4:Q4"/>
    <mergeCell ref="B12:C12"/>
    <mergeCell ref="B17:C17"/>
    <mergeCell ref="B22:C22"/>
    <mergeCell ref="B27:C27"/>
    <mergeCell ref="B28:C28"/>
    <mergeCell ref="Q23:Q25"/>
    <mergeCell ref="A99:H99"/>
    <mergeCell ref="I100:J100"/>
    <mergeCell ref="D6:E6"/>
    <mergeCell ref="A9:C9"/>
    <mergeCell ref="B10:C10"/>
    <mergeCell ref="B11:C11"/>
    <mergeCell ref="A90:C90"/>
    <mergeCell ref="A94:C94"/>
    <mergeCell ref="A96:C96"/>
    <mergeCell ref="A92:C92"/>
    <mergeCell ref="J7:J8"/>
    <mergeCell ref="B29:C29"/>
    <mergeCell ref="B30:C30"/>
    <mergeCell ref="B80:C80"/>
    <mergeCell ref="B88:C88"/>
  </mergeCells>
  <pageMargins left="0.70866141732283472" right="0.70866141732283472" top="0.78740157480314965" bottom="0.78740157480314965" header="0.31496062992125984" footer="0.31496062992125984"/>
  <pageSetup paperSize="8" scale="66" orientation="landscape" r:id="rId1"/>
  <headerFooter>
    <oddFooter>&amp;L&amp;F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7"/>
  <sheetViews>
    <sheetView topLeftCell="G1" workbookViewId="0">
      <selection activeCell="N21" sqref="N21"/>
    </sheetView>
  </sheetViews>
  <sheetFormatPr baseColWidth="10" defaultRowHeight="12.75" x14ac:dyDescent="0.2"/>
  <cols>
    <col min="1" max="1" width="3" customWidth="1"/>
    <col min="2" max="2" width="6" customWidth="1"/>
    <col min="3" max="3" width="29.140625" customWidth="1"/>
    <col min="4" max="7" width="6.28515625" customWidth="1"/>
    <col min="8" max="8" width="7.7109375" customWidth="1"/>
    <col min="9" max="9" width="38.140625" customWidth="1"/>
    <col min="10" max="10" width="46.285156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291</v>
      </c>
    </row>
    <row r="4" spans="1:17" ht="15.75" x14ac:dyDescent="0.25">
      <c r="A4" s="1"/>
      <c r="D4" s="284" t="s">
        <v>303</v>
      </c>
      <c r="E4" s="285"/>
      <c r="F4" s="285"/>
      <c r="G4" s="285"/>
      <c r="H4" s="285"/>
      <c r="I4" s="285"/>
      <c r="J4" s="286"/>
      <c r="K4" s="284" t="s">
        <v>350</v>
      </c>
      <c r="L4" s="285"/>
      <c r="M4" s="285"/>
      <c r="N4" s="285"/>
      <c r="O4" s="285"/>
      <c r="P4" s="285"/>
      <c r="Q4" s="286"/>
    </row>
    <row r="6" spans="1:17" x14ac:dyDescent="0.2">
      <c r="A6" s="40" t="s">
        <v>2</v>
      </c>
      <c r="B6" s="40" t="s">
        <v>3</v>
      </c>
      <c r="C6" s="23" t="s">
        <v>4</v>
      </c>
      <c r="D6" s="286" t="s">
        <v>9</v>
      </c>
      <c r="E6" s="291"/>
      <c r="F6" s="63" t="s">
        <v>5</v>
      </c>
      <c r="G6" s="38" t="s">
        <v>6</v>
      </c>
      <c r="H6" s="72" t="s">
        <v>82</v>
      </c>
      <c r="I6" s="23" t="s">
        <v>69</v>
      </c>
      <c r="J6" s="117" t="s">
        <v>70</v>
      </c>
      <c r="K6" s="276" t="s">
        <v>363</v>
      </c>
      <c r="L6" s="276"/>
      <c r="M6" s="276" t="s">
        <v>360</v>
      </c>
      <c r="N6" s="276"/>
      <c r="O6" s="276" t="s">
        <v>82</v>
      </c>
      <c r="P6" s="276"/>
      <c r="Q6" s="15" t="s">
        <v>364</v>
      </c>
    </row>
    <row r="7" spans="1:17" ht="12.75" customHeight="1" x14ac:dyDescent="0.2">
      <c r="A7" s="41"/>
      <c r="B7" s="42"/>
      <c r="C7" s="43"/>
      <c r="D7" s="55" t="s">
        <v>5</v>
      </c>
      <c r="E7" s="38" t="s">
        <v>6</v>
      </c>
      <c r="F7" s="34"/>
      <c r="G7" s="66"/>
      <c r="H7" s="9"/>
      <c r="I7" s="73"/>
      <c r="J7" s="311" t="s">
        <v>126</v>
      </c>
      <c r="K7" s="216" t="s">
        <v>361</v>
      </c>
      <c r="L7" s="215" t="s">
        <v>362</v>
      </c>
      <c r="M7" s="114" t="s">
        <v>361</v>
      </c>
      <c r="N7" s="215" t="s">
        <v>362</v>
      </c>
      <c r="O7" s="114" t="s">
        <v>361</v>
      </c>
      <c r="P7" s="215" t="s">
        <v>362</v>
      </c>
      <c r="Q7" s="73"/>
    </row>
    <row r="8" spans="1:17" x14ac:dyDescent="0.2">
      <c r="A8" s="41"/>
      <c r="B8" s="42"/>
      <c r="C8" s="43"/>
      <c r="D8" s="79"/>
      <c r="E8" s="80"/>
      <c r="F8" s="34"/>
      <c r="G8" s="66"/>
      <c r="H8" s="9"/>
      <c r="I8" s="73"/>
      <c r="J8" s="312"/>
      <c r="K8" s="44"/>
      <c r="L8" s="73"/>
      <c r="M8" s="45"/>
      <c r="N8" s="73"/>
      <c r="O8" s="45"/>
      <c r="P8" s="73"/>
      <c r="Q8" s="73"/>
    </row>
    <row r="9" spans="1:17" ht="15" x14ac:dyDescent="0.25">
      <c r="A9" s="293" t="s">
        <v>356</v>
      </c>
      <c r="B9" s="294"/>
      <c r="C9" s="295"/>
      <c r="D9" s="30"/>
      <c r="E9" s="60"/>
      <c r="F9" s="30"/>
      <c r="G9" s="60"/>
      <c r="H9" s="5"/>
      <c r="I9" s="73"/>
      <c r="J9" s="112"/>
      <c r="K9" s="44"/>
      <c r="L9" s="73"/>
      <c r="M9" s="45"/>
      <c r="N9" s="73"/>
      <c r="O9" s="45"/>
      <c r="P9" s="73"/>
      <c r="Q9" s="73"/>
    </row>
    <row r="10" spans="1:17" x14ac:dyDescent="0.2">
      <c r="A10" s="119">
        <v>0</v>
      </c>
      <c r="B10" s="289" t="s">
        <v>128</v>
      </c>
      <c r="C10" s="289"/>
      <c r="D10" s="81"/>
      <c r="E10" s="82"/>
      <c r="F10" s="81"/>
      <c r="G10" s="38">
        <v>20</v>
      </c>
      <c r="H10" s="58">
        <f>SUM(D10:G10)</f>
        <v>20</v>
      </c>
      <c r="I10" s="73"/>
      <c r="J10" s="73" t="s">
        <v>6</v>
      </c>
      <c r="K10" s="226"/>
      <c r="L10" s="227"/>
      <c r="M10" s="226"/>
      <c r="N10" s="227"/>
      <c r="O10" s="226"/>
      <c r="P10" s="227"/>
      <c r="Q10" s="226"/>
    </row>
    <row r="11" spans="1:17" x14ac:dyDescent="0.2">
      <c r="A11" s="119">
        <v>1</v>
      </c>
      <c r="B11" s="289" t="s">
        <v>292</v>
      </c>
      <c r="C11" s="289"/>
      <c r="D11" s="81"/>
      <c r="E11" s="82"/>
      <c r="F11" s="81"/>
      <c r="G11" s="38">
        <v>10</v>
      </c>
      <c r="H11" s="58">
        <f t="shared" ref="H11:H28" si="0">SUM(D11:G11)</f>
        <v>10</v>
      </c>
      <c r="I11" s="73"/>
      <c r="J11" s="73" t="s">
        <v>6</v>
      </c>
      <c r="K11" s="240"/>
      <c r="L11" s="241"/>
      <c r="M11" s="240"/>
      <c r="N11" s="241"/>
      <c r="O11" s="240"/>
      <c r="P11" s="241"/>
      <c r="Q11" s="240"/>
    </row>
    <row r="12" spans="1:17" x14ac:dyDescent="0.2">
      <c r="A12" s="119">
        <v>2</v>
      </c>
      <c r="B12" s="313" t="s">
        <v>152</v>
      </c>
      <c r="C12" s="314"/>
      <c r="D12" s="81"/>
      <c r="E12" s="82"/>
      <c r="F12" s="81"/>
      <c r="G12" s="38">
        <v>20</v>
      </c>
      <c r="H12" s="58">
        <f t="shared" si="0"/>
        <v>20</v>
      </c>
      <c r="I12" s="73" t="s">
        <v>159</v>
      </c>
      <c r="J12" s="73" t="s">
        <v>323</v>
      </c>
      <c r="K12" s="232"/>
      <c r="L12" s="234"/>
      <c r="M12" s="232"/>
      <c r="N12" s="234"/>
      <c r="O12" s="232"/>
      <c r="P12" s="234"/>
      <c r="Q12" s="232"/>
    </row>
    <row r="13" spans="1:17" x14ac:dyDescent="0.2">
      <c r="A13" s="119">
        <v>3</v>
      </c>
      <c r="B13" s="313" t="s">
        <v>130</v>
      </c>
      <c r="C13" s="314"/>
      <c r="D13" s="81"/>
      <c r="E13" s="82"/>
      <c r="F13" s="81"/>
      <c r="G13" s="82"/>
      <c r="H13" s="83">
        <f t="shared" si="0"/>
        <v>0</v>
      </c>
      <c r="I13" s="73" t="s">
        <v>131</v>
      </c>
      <c r="J13" s="73"/>
      <c r="K13" s="44"/>
      <c r="L13" s="73"/>
      <c r="M13" s="45"/>
      <c r="N13" s="73"/>
      <c r="O13" s="45"/>
      <c r="P13" s="73"/>
      <c r="Q13" s="73"/>
    </row>
    <row r="14" spans="1:17" x14ac:dyDescent="0.2">
      <c r="A14" s="119">
        <v>4</v>
      </c>
      <c r="B14" s="289" t="s">
        <v>133</v>
      </c>
      <c r="C14" s="289"/>
      <c r="D14" s="81"/>
      <c r="E14" s="82"/>
      <c r="F14" s="81"/>
      <c r="G14" s="144">
        <v>130</v>
      </c>
      <c r="H14" s="58">
        <f t="shared" si="0"/>
        <v>130</v>
      </c>
      <c r="I14" s="73" t="s">
        <v>322</v>
      </c>
      <c r="J14" s="73" t="s">
        <v>6</v>
      </c>
      <c r="K14" s="226"/>
      <c r="L14" s="226"/>
      <c r="M14" s="226"/>
      <c r="N14" s="226"/>
      <c r="O14" s="226"/>
      <c r="P14" s="226"/>
      <c r="Q14" s="226"/>
    </row>
    <row r="15" spans="1:17" x14ac:dyDescent="0.2">
      <c r="A15" s="119">
        <v>5</v>
      </c>
      <c r="B15" s="289" t="s">
        <v>294</v>
      </c>
      <c r="C15" s="289"/>
      <c r="D15" s="82"/>
      <c r="E15" s="82"/>
      <c r="F15" s="81"/>
      <c r="G15" s="144">
        <v>40</v>
      </c>
      <c r="H15" s="58">
        <f t="shared" si="0"/>
        <v>40</v>
      </c>
      <c r="I15" s="73" t="s">
        <v>293</v>
      </c>
      <c r="J15" s="73" t="s">
        <v>6</v>
      </c>
      <c r="K15" s="226"/>
      <c r="L15" s="226"/>
      <c r="M15" s="226"/>
      <c r="N15" s="226"/>
      <c r="O15" s="226"/>
      <c r="P15" s="226"/>
      <c r="Q15" s="226"/>
    </row>
    <row r="16" spans="1:17" x14ac:dyDescent="0.2">
      <c r="A16" s="119">
        <v>6</v>
      </c>
      <c r="B16" s="289" t="s">
        <v>25</v>
      </c>
      <c r="C16" s="289"/>
      <c r="D16" s="82"/>
      <c r="E16" s="82"/>
      <c r="F16" s="81"/>
      <c r="G16" s="144">
        <v>160</v>
      </c>
      <c r="H16" s="58">
        <f t="shared" si="0"/>
        <v>160</v>
      </c>
      <c r="I16" s="73" t="s">
        <v>324</v>
      </c>
      <c r="J16" s="73" t="s">
        <v>6</v>
      </c>
      <c r="K16" s="226"/>
      <c r="L16" s="226"/>
      <c r="M16" s="226"/>
      <c r="N16" s="226"/>
      <c r="O16" s="226"/>
      <c r="P16" s="226"/>
      <c r="Q16" s="226"/>
    </row>
    <row r="17" spans="1:17" x14ac:dyDescent="0.2">
      <c r="A17" s="119">
        <v>7</v>
      </c>
      <c r="B17" s="289" t="s">
        <v>140</v>
      </c>
      <c r="C17" s="289"/>
      <c r="D17" s="81"/>
      <c r="E17" s="82"/>
      <c r="F17" s="81"/>
      <c r="G17" s="145"/>
      <c r="H17" s="83">
        <f t="shared" si="0"/>
        <v>0</v>
      </c>
      <c r="I17" s="73" t="s">
        <v>141</v>
      </c>
      <c r="J17" s="44"/>
      <c r="K17" s="241"/>
      <c r="L17" s="241"/>
      <c r="M17" s="241"/>
      <c r="N17" s="241"/>
      <c r="O17" s="241"/>
      <c r="P17" s="241"/>
      <c r="Q17" s="241"/>
    </row>
    <row r="18" spans="1:17" x14ac:dyDescent="0.2">
      <c r="A18" s="119">
        <v>8</v>
      </c>
      <c r="B18" s="289" t="s">
        <v>143</v>
      </c>
      <c r="C18" s="289"/>
      <c r="D18" s="81"/>
      <c r="E18" s="82"/>
      <c r="F18" s="81"/>
      <c r="G18" s="144">
        <v>45</v>
      </c>
      <c r="H18" s="58">
        <f t="shared" si="0"/>
        <v>45</v>
      </c>
      <c r="I18" s="73"/>
      <c r="J18" s="243" t="s">
        <v>6</v>
      </c>
      <c r="K18" s="226"/>
      <c r="L18" s="226"/>
      <c r="M18" s="226"/>
      <c r="N18" s="226"/>
      <c r="O18" s="226"/>
      <c r="P18" s="226"/>
      <c r="Q18" s="226"/>
    </row>
    <row r="19" spans="1:17" x14ac:dyDescent="0.2">
      <c r="A19" s="119">
        <v>9</v>
      </c>
      <c r="B19" s="289" t="s">
        <v>145</v>
      </c>
      <c r="C19" s="289"/>
      <c r="D19" s="81"/>
      <c r="E19" s="82"/>
      <c r="F19" s="81"/>
      <c r="G19" s="145"/>
      <c r="H19" s="83">
        <f t="shared" si="0"/>
        <v>0</v>
      </c>
      <c r="I19" s="73" t="s">
        <v>146</v>
      </c>
      <c r="J19" s="44"/>
      <c r="K19" s="73"/>
      <c r="L19" s="45"/>
      <c r="M19" s="73"/>
      <c r="N19" s="45"/>
      <c r="O19" s="73"/>
      <c r="P19" s="45"/>
      <c r="Q19" s="73"/>
    </row>
    <row r="20" spans="1:17" x14ac:dyDescent="0.2">
      <c r="A20" s="119">
        <v>10</v>
      </c>
      <c r="B20" s="117" t="s">
        <v>295</v>
      </c>
      <c r="C20" s="117"/>
      <c r="D20" s="95"/>
      <c r="E20" s="95"/>
      <c r="F20" s="81"/>
      <c r="G20" s="144">
        <v>10</v>
      </c>
      <c r="H20" s="58">
        <f t="shared" si="0"/>
        <v>10</v>
      </c>
      <c r="I20" s="73"/>
      <c r="J20" s="244"/>
      <c r="K20" s="232"/>
      <c r="L20" s="234"/>
      <c r="M20" s="232"/>
      <c r="N20" s="234"/>
      <c r="O20" s="232"/>
      <c r="P20" s="234"/>
      <c r="Q20" s="232"/>
    </row>
    <row r="21" spans="1:17" ht="120" customHeight="1" x14ac:dyDescent="0.2">
      <c r="A21" s="41"/>
      <c r="B21" s="94"/>
      <c r="C21" s="124" t="s">
        <v>296</v>
      </c>
      <c r="D21" s="125"/>
      <c r="E21" s="125"/>
      <c r="F21" s="126"/>
      <c r="G21" s="149">
        <v>400</v>
      </c>
      <c r="H21" s="150">
        <f t="shared" si="0"/>
        <v>400</v>
      </c>
      <c r="I21" s="120" t="s">
        <v>325</v>
      </c>
      <c r="J21" s="245" t="s">
        <v>326</v>
      </c>
      <c r="K21" s="226"/>
      <c r="L21" s="226"/>
      <c r="M21" s="226"/>
      <c r="N21" s="226"/>
      <c r="O21" s="226"/>
      <c r="P21" s="226"/>
      <c r="Q21" s="226"/>
    </row>
    <row r="22" spans="1:17" x14ac:dyDescent="0.2">
      <c r="A22" s="23">
        <v>11</v>
      </c>
      <c r="B22" s="127" t="s">
        <v>187</v>
      </c>
      <c r="C22" s="127"/>
      <c r="D22" s="82"/>
      <c r="E22" s="82"/>
      <c r="F22" s="82"/>
      <c r="G22" s="145"/>
      <c r="H22" s="83">
        <f t="shared" si="0"/>
        <v>0</v>
      </c>
      <c r="I22" s="73" t="s">
        <v>188</v>
      </c>
      <c r="J22" s="44"/>
      <c r="K22" s="240"/>
      <c r="L22" s="241"/>
      <c r="M22" s="240"/>
      <c r="N22" s="241"/>
      <c r="O22" s="240"/>
      <c r="P22" s="241"/>
      <c r="Q22" s="240"/>
    </row>
    <row r="23" spans="1:17" x14ac:dyDescent="0.2">
      <c r="A23" s="23">
        <v>12</v>
      </c>
      <c r="B23" s="315" t="s">
        <v>189</v>
      </c>
      <c r="C23" s="315"/>
      <c r="D23" s="82"/>
      <c r="E23" s="82"/>
      <c r="F23" s="82"/>
      <c r="G23" s="145"/>
      <c r="H23" s="83">
        <f t="shared" si="0"/>
        <v>0</v>
      </c>
      <c r="I23" s="73" t="s">
        <v>272</v>
      </c>
      <c r="J23" s="44"/>
      <c r="K23" s="73"/>
      <c r="L23" s="45"/>
      <c r="M23" s="73"/>
      <c r="N23" s="45"/>
      <c r="O23" s="73"/>
      <c r="P23" s="45"/>
      <c r="Q23" s="73"/>
    </row>
    <row r="24" spans="1:17" x14ac:dyDescent="0.2">
      <c r="A24" s="23">
        <v>13</v>
      </c>
      <c r="B24" s="315" t="s">
        <v>273</v>
      </c>
      <c r="C24" s="315"/>
      <c r="D24" s="82"/>
      <c r="E24" s="82"/>
      <c r="F24" s="82"/>
      <c r="G24" s="145"/>
      <c r="H24" s="83">
        <f t="shared" si="0"/>
        <v>0</v>
      </c>
      <c r="I24" s="73" t="s">
        <v>274</v>
      </c>
      <c r="J24" s="44"/>
      <c r="K24" s="73"/>
      <c r="L24" s="45"/>
      <c r="M24" s="73"/>
      <c r="N24" s="45"/>
      <c r="O24" s="73"/>
      <c r="P24" s="45"/>
      <c r="Q24" s="73"/>
    </row>
    <row r="25" spans="1:17" x14ac:dyDescent="0.2">
      <c r="A25" s="23">
        <v>14</v>
      </c>
      <c r="B25" s="315" t="s">
        <v>276</v>
      </c>
      <c r="C25" s="315"/>
      <c r="D25" s="82"/>
      <c r="E25" s="82"/>
      <c r="F25" s="82"/>
      <c r="G25" s="145"/>
      <c r="H25" s="83">
        <f t="shared" si="0"/>
        <v>0</v>
      </c>
      <c r="I25" s="73" t="s">
        <v>274</v>
      </c>
      <c r="J25" s="44"/>
      <c r="K25" s="73"/>
      <c r="L25" s="45"/>
      <c r="M25" s="73"/>
      <c r="N25" s="45"/>
      <c r="O25" s="73"/>
      <c r="P25" s="45"/>
      <c r="Q25" s="73"/>
    </row>
    <row r="26" spans="1:17" x14ac:dyDescent="0.2">
      <c r="A26" s="23">
        <v>15</v>
      </c>
      <c r="B26" s="315" t="s">
        <v>277</v>
      </c>
      <c r="C26" s="315"/>
      <c r="D26" s="82"/>
      <c r="E26" s="82"/>
      <c r="F26" s="82"/>
      <c r="G26" s="145"/>
      <c r="H26" s="83">
        <f t="shared" si="0"/>
        <v>0</v>
      </c>
      <c r="I26" s="73" t="s">
        <v>274</v>
      </c>
      <c r="J26" s="44"/>
      <c r="K26" s="73"/>
      <c r="L26" s="45"/>
      <c r="M26" s="73"/>
      <c r="N26" s="45"/>
      <c r="O26" s="73"/>
      <c r="P26" s="45"/>
      <c r="Q26" s="73"/>
    </row>
    <row r="27" spans="1:17" x14ac:dyDescent="0.2">
      <c r="A27" s="23">
        <v>16</v>
      </c>
      <c r="B27" s="299" t="s">
        <v>297</v>
      </c>
      <c r="C27" s="299"/>
      <c r="D27" s="116"/>
      <c r="E27" s="116"/>
      <c r="F27" s="138"/>
      <c r="G27" s="146">
        <v>50</v>
      </c>
      <c r="H27" s="58">
        <f t="shared" si="0"/>
        <v>50</v>
      </c>
      <c r="I27" s="118" t="s">
        <v>155</v>
      </c>
      <c r="J27" s="44" t="s">
        <v>6</v>
      </c>
      <c r="K27" s="226"/>
      <c r="L27" s="227"/>
      <c r="M27" s="226"/>
      <c r="N27" s="227"/>
      <c r="O27" s="226"/>
      <c r="P27" s="227"/>
      <c r="Q27" s="228"/>
    </row>
    <row r="28" spans="1:17" x14ac:dyDescent="0.2">
      <c r="A28" s="15"/>
      <c r="B28" s="299" t="s">
        <v>124</v>
      </c>
      <c r="C28" s="299"/>
      <c r="D28" s="83"/>
      <c r="E28" s="93"/>
      <c r="F28" s="83">
        <f>F10+F11+F12+F13+F14+F15+F16+F17+F18+F19+F20+F21+F22+F23+F24+F25+F26+F27</f>
        <v>0</v>
      </c>
      <c r="G28" s="146">
        <f>G10+G11+G12+G13+G14+G15+G16+G17+G18+G19+G20+G21+G22+G23+G24+G25+G26+G27</f>
        <v>885</v>
      </c>
      <c r="H28" s="58">
        <f t="shared" si="0"/>
        <v>885</v>
      </c>
      <c r="I28" s="118"/>
      <c r="J28" s="44"/>
      <c r="K28" s="230"/>
      <c r="L28" s="231"/>
      <c r="M28" s="230"/>
      <c r="N28" s="231"/>
      <c r="O28" s="230"/>
      <c r="P28" s="231"/>
      <c r="Q28" s="226"/>
    </row>
    <row r="29" spans="1:17" x14ac:dyDescent="0.2">
      <c r="A29" s="44"/>
      <c r="B29" s="53"/>
      <c r="C29" s="54"/>
      <c r="D29" s="83"/>
      <c r="E29" s="93"/>
      <c r="F29" s="27"/>
      <c r="G29" s="147"/>
      <c r="H29" s="5"/>
      <c r="I29" s="118"/>
      <c r="J29" s="44"/>
      <c r="K29" s="191"/>
      <c r="L29" s="238"/>
      <c r="M29" s="191"/>
      <c r="N29" s="238"/>
      <c r="O29" s="191"/>
      <c r="P29" s="238"/>
      <c r="Q29" s="15"/>
    </row>
    <row r="30" spans="1:17" x14ac:dyDescent="0.2">
      <c r="A30" s="289" t="s">
        <v>95</v>
      </c>
      <c r="B30" s="289"/>
      <c r="C30" s="289"/>
      <c r="D30" s="131">
        <f>0.1*0.8*$H28</f>
        <v>70.800000000000011</v>
      </c>
      <c r="E30" s="135">
        <f>0.1*0.2*$H28</f>
        <v>17.700000000000003</v>
      </c>
      <c r="F30" s="115"/>
      <c r="G30" s="148"/>
      <c r="H30" s="56">
        <f>SUM(D30:G30)</f>
        <v>88.500000000000014</v>
      </c>
      <c r="I30" s="118"/>
      <c r="J30" s="44" t="s">
        <v>288</v>
      </c>
      <c r="K30" s="226"/>
      <c r="L30" s="227"/>
      <c r="M30" s="226"/>
      <c r="N30" s="227"/>
      <c r="O30" s="226"/>
      <c r="P30" s="227"/>
      <c r="Q30" s="232"/>
    </row>
    <row r="31" spans="1:17" x14ac:dyDescent="0.2">
      <c r="A31" s="44"/>
      <c r="B31" s="53"/>
      <c r="C31" s="54"/>
      <c r="D31" s="91"/>
      <c r="E31" s="92"/>
      <c r="F31" s="5"/>
      <c r="G31" s="147"/>
      <c r="H31" s="5"/>
      <c r="I31" s="118"/>
      <c r="J31" s="44"/>
      <c r="K31" s="222"/>
      <c r="L31" s="220"/>
      <c r="M31" s="222"/>
      <c r="N31" s="220"/>
      <c r="O31" s="222"/>
      <c r="P31" s="220"/>
      <c r="Q31" s="222"/>
    </row>
    <row r="32" spans="1:17" x14ac:dyDescent="0.2">
      <c r="A32" s="289" t="s">
        <v>125</v>
      </c>
      <c r="B32" s="289"/>
      <c r="C32" s="289"/>
      <c r="D32" s="132">
        <f>D30+D28</f>
        <v>70.800000000000011</v>
      </c>
      <c r="E32" s="36">
        <f t="shared" ref="E32:G32" si="1">E30+E28</f>
        <v>17.700000000000003</v>
      </c>
      <c r="F32" s="93">
        <f t="shared" si="1"/>
        <v>0</v>
      </c>
      <c r="G32" s="146">
        <f t="shared" si="1"/>
        <v>885</v>
      </c>
      <c r="H32" s="58">
        <f t="shared" ref="H32" si="2">H28+H30</f>
        <v>973.5</v>
      </c>
      <c r="I32" s="75"/>
      <c r="J32" s="223"/>
      <c r="K32" s="226"/>
      <c r="L32" s="226"/>
      <c r="M32" s="226"/>
      <c r="N32" s="226"/>
      <c r="O32" s="226"/>
      <c r="P32" s="226"/>
      <c r="Q32" s="226"/>
    </row>
    <row r="33" spans="1:17" ht="6.75" customHeight="1" x14ac:dyDescent="0.2">
      <c r="B33" s="8"/>
      <c r="D33" s="91"/>
      <c r="E33" s="91"/>
      <c r="F33" s="5"/>
      <c r="G33" s="5"/>
      <c r="H33" s="5"/>
      <c r="K33" s="44"/>
      <c r="L33" s="73"/>
      <c r="M33" s="45"/>
      <c r="N33" s="73"/>
      <c r="O33" s="45"/>
      <c r="P33" s="73"/>
      <c r="Q33" s="73"/>
    </row>
    <row r="34" spans="1:17" x14ac:dyDescent="0.2">
      <c r="A34" s="297" t="s">
        <v>118</v>
      </c>
      <c r="B34" s="297"/>
      <c r="C34" s="297"/>
      <c r="D34" s="128">
        <v>99.5</v>
      </c>
      <c r="E34" s="137">
        <v>99.5</v>
      </c>
      <c r="F34" s="98">
        <v>80</v>
      </c>
      <c r="G34" s="103">
        <v>80</v>
      </c>
      <c r="H34" s="100"/>
      <c r="I34" s="100"/>
      <c r="J34" s="45"/>
      <c r="K34" s="44"/>
      <c r="L34" s="73"/>
      <c r="M34" s="45"/>
      <c r="N34" s="73"/>
      <c r="O34" s="45"/>
      <c r="P34" s="73"/>
      <c r="Q34" s="73"/>
    </row>
    <row r="35" spans="1:17" ht="6" customHeight="1" x14ac:dyDescent="0.2">
      <c r="B35" s="8"/>
      <c r="D35" s="91"/>
      <c r="E35" s="91"/>
      <c r="F35" s="5"/>
      <c r="G35" s="5"/>
      <c r="H35" s="5"/>
      <c r="I35" s="101"/>
      <c r="J35" s="101"/>
      <c r="K35" s="44"/>
      <c r="L35" s="73"/>
      <c r="M35" s="45"/>
      <c r="N35" s="73"/>
      <c r="O35" s="45"/>
      <c r="P35" s="73"/>
      <c r="Q35" s="73"/>
    </row>
    <row r="36" spans="1:17" x14ac:dyDescent="0.2">
      <c r="A36" s="289" t="s">
        <v>280</v>
      </c>
      <c r="B36" s="289"/>
      <c r="C36" s="289"/>
      <c r="D36" s="130">
        <f>D34*D32</f>
        <v>7044.6000000000013</v>
      </c>
      <c r="E36" s="129">
        <f t="shared" ref="E36:G36" si="3">E34*E32</f>
        <v>1761.1500000000003</v>
      </c>
      <c r="F36" s="130">
        <f t="shared" si="3"/>
        <v>0</v>
      </c>
      <c r="G36" s="129">
        <f t="shared" si="3"/>
        <v>70800</v>
      </c>
      <c r="H36" s="104">
        <f>SUM(D36:G36)</f>
        <v>79605.75</v>
      </c>
      <c r="I36" s="102"/>
      <c r="J36" s="102"/>
      <c r="K36" s="44"/>
      <c r="L36" s="73"/>
      <c r="M36" s="45"/>
      <c r="N36" s="73"/>
      <c r="O36" s="45"/>
      <c r="P36" s="73"/>
      <c r="Q36" s="73"/>
    </row>
    <row r="37" spans="1:17" x14ac:dyDescent="0.2">
      <c r="D37" s="5"/>
      <c r="E37" s="5"/>
      <c r="F37" s="5"/>
      <c r="G37" s="5"/>
      <c r="H37" s="5"/>
      <c r="K37" s="44"/>
      <c r="L37" s="73"/>
      <c r="M37" s="45"/>
      <c r="N37" s="73"/>
      <c r="O37" s="45"/>
      <c r="P37" s="73"/>
      <c r="Q37" s="73"/>
    </row>
    <row r="38" spans="1:17" x14ac:dyDescent="0.2">
      <c r="D38" s="5"/>
      <c r="E38" s="5"/>
      <c r="F38" s="5"/>
      <c r="G38" s="5"/>
      <c r="H38" s="5"/>
      <c r="K38" s="44"/>
      <c r="L38" s="73"/>
      <c r="M38" s="45"/>
      <c r="N38" s="73"/>
      <c r="O38" s="45"/>
      <c r="P38" s="73"/>
      <c r="Q38" s="73"/>
    </row>
    <row r="39" spans="1:17" x14ac:dyDescent="0.2">
      <c r="D39" s="5"/>
      <c r="E39" s="5"/>
      <c r="F39" s="5"/>
      <c r="G39" s="5"/>
      <c r="H39" s="5"/>
      <c r="K39" s="44"/>
      <c r="L39" s="73"/>
      <c r="M39" s="45"/>
      <c r="N39" s="73"/>
      <c r="O39" s="45"/>
      <c r="P39" s="73"/>
      <c r="Q39" s="73"/>
    </row>
    <row r="40" spans="1:17" x14ac:dyDescent="0.2">
      <c r="D40" s="5"/>
      <c r="E40" s="5"/>
      <c r="F40" s="5"/>
      <c r="G40" s="5"/>
      <c r="H40" s="5"/>
      <c r="K40" s="44"/>
      <c r="L40" s="73"/>
      <c r="M40" s="45"/>
      <c r="N40" s="73"/>
      <c r="O40" s="45"/>
      <c r="P40" s="73"/>
      <c r="Q40" s="73"/>
    </row>
    <row r="41" spans="1:17" x14ac:dyDescent="0.2">
      <c r="D41" s="5"/>
      <c r="E41" s="5"/>
      <c r="F41" s="5"/>
      <c r="G41" s="5"/>
      <c r="H41" s="5"/>
      <c r="K41" s="44"/>
      <c r="L41" s="73"/>
      <c r="M41" s="45"/>
      <c r="N41" s="73"/>
      <c r="O41" s="45"/>
      <c r="P41" s="73"/>
      <c r="Q41" s="73"/>
    </row>
    <row r="42" spans="1:17" x14ac:dyDescent="0.2">
      <c r="D42" s="5"/>
      <c r="E42" s="5"/>
      <c r="F42" s="5"/>
      <c r="G42" s="5"/>
      <c r="H42" s="5"/>
      <c r="K42" s="44"/>
      <c r="L42" s="73"/>
      <c r="M42" s="45"/>
      <c r="N42" s="73"/>
      <c r="O42" s="45"/>
      <c r="P42" s="73"/>
      <c r="Q42" s="73"/>
    </row>
    <row r="43" spans="1:17" x14ac:dyDescent="0.2">
      <c r="D43" s="5"/>
      <c r="E43" s="5"/>
      <c r="F43" s="5"/>
      <c r="G43" s="5"/>
      <c r="H43" s="5"/>
      <c r="K43" s="44"/>
      <c r="L43" s="73"/>
      <c r="M43" s="45"/>
      <c r="N43" s="73"/>
      <c r="O43" s="45"/>
      <c r="P43" s="73"/>
      <c r="Q43" s="73"/>
    </row>
    <row r="44" spans="1:17" x14ac:dyDescent="0.2">
      <c r="D44" s="5"/>
      <c r="E44" s="5"/>
      <c r="F44" s="5"/>
      <c r="G44" s="5"/>
      <c r="H44" s="5"/>
      <c r="K44" s="44"/>
      <c r="L44" s="73"/>
      <c r="M44" s="45"/>
      <c r="N44" s="73"/>
      <c r="O44" s="45"/>
      <c r="P44" s="73"/>
      <c r="Q44" s="73"/>
    </row>
    <row r="45" spans="1:17" x14ac:dyDescent="0.2">
      <c r="D45" s="5"/>
      <c r="E45" s="5"/>
      <c r="F45" s="5"/>
      <c r="G45" s="5"/>
      <c r="H45" s="5"/>
      <c r="K45" s="44"/>
      <c r="L45" s="73"/>
      <c r="M45" s="45"/>
      <c r="N45" s="73"/>
      <c r="O45" s="45"/>
      <c r="P45" s="73"/>
      <c r="Q45" s="73"/>
    </row>
    <row r="46" spans="1:17" x14ac:dyDescent="0.2">
      <c r="D46" s="5"/>
      <c r="E46" s="5"/>
      <c r="F46" s="5"/>
      <c r="G46" s="5"/>
      <c r="H46" s="5"/>
      <c r="K46" s="44"/>
      <c r="L46" s="73"/>
      <c r="M46" s="45"/>
      <c r="N46" s="73"/>
      <c r="O46" s="45"/>
      <c r="P46" s="73"/>
      <c r="Q46" s="73"/>
    </row>
    <row r="47" spans="1:17" x14ac:dyDescent="0.2">
      <c r="D47" s="5"/>
      <c r="E47" s="5"/>
      <c r="F47" s="5"/>
      <c r="G47" s="5"/>
      <c r="H47" s="5"/>
      <c r="K47" s="44"/>
      <c r="L47" s="73"/>
      <c r="M47" s="45"/>
      <c r="N47" s="73"/>
      <c r="O47" s="45"/>
      <c r="P47" s="73"/>
      <c r="Q47" s="73"/>
    </row>
    <row r="48" spans="1:17" x14ac:dyDescent="0.2">
      <c r="D48" s="5"/>
      <c r="E48" s="5"/>
      <c r="F48" s="5"/>
      <c r="G48" s="5"/>
      <c r="H48" s="5"/>
      <c r="K48" s="44"/>
      <c r="L48" s="73"/>
      <c r="M48" s="45"/>
      <c r="N48" s="73"/>
      <c r="O48" s="45"/>
      <c r="P48" s="73"/>
      <c r="Q48" s="73"/>
    </row>
    <row r="49" spans="4:17" x14ac:dyDescent="0.2">
      <c r="D49" s="5"/>
      <c r="E49" s="5"/>
      <c r="F49" s="5"/>
      <c r="G49" s="5"/>
      <c r="H49" s="5"/>
      <c r="K49" s="44"/>
      <c r="L49" s="73"/>
      <c r="M49" s="45"/>
      <c r="N49" s="73"/>
      <c r="O49" s="45"/>
      <c r="P49" s="73"/>
      <c r="Q49" s="73"/>
    </row>
    <row r="50" spans="4:17" x14ac:dyDescent="0.2">
      <c r="D50" s="5"/>
      <c r="E50" s="5"/>
      <c r="F50" s="5"/>
      <c r="G50" s="5"/>
      <c r="H50" s="5"/>
      <c r="K50" s="44"/>
      <c r="L50" s="73"/>
      <c r="M50" s="45"/>
      <c r="N50" s="73"/>
      <c r="O50" s="45"/>
      <c r="P50" s="73"/>
      <c r="Q50" s="73"/>
    </row>
    <row r="51" spans="4:17" x14ac:dyDescent="0.2">
      <c r="D51" s="5"/>
      <c r="E51" s="5"/>
      <c r="F51" s="5"/>
      <c r="G51" s="5"/>
      <c r="H51" s="5"/>
      <c r="K51" s="44"/>
      <c r="L51" s="73"/>
      <c r="M51" s="45"/>
      <c r="N51" s="73"/>
      <c r="O51" s="45"/>
      <c r="P51" s="73"/>
      <c r="Q51" s="73"/>
    </row>
    <row r="52" spans="4:17" x14ac:dyDescent="0.2">
      <c r="D52" s="5"/>
      <c r="E52" s="5"/>
      <c r="F52" s="5"/>
      <c r="G52" s="5"/>
      <c r="H52" s="5"/>
      <c r="K52" s="44"/>
      <c r="L52" s="73"/>
      <c r="M52" s="45"/>
      <c r="N52" s="73"/>
      <c r="O52" s="45"/>
      <c r="P52" s="73"/>
      <c r="Q52" s="73"/>
    </row>
    <row r="53" spans="4:17" x14ac:dyDescent="0.2">
      <c r="D53" s="5"/>
      <c r="E53" s="5"/>
      <c r="F53" s="5"/>
      <c r="G53" s="5"/>
      <c r="H53" s="5"/>
      <c r="K53" s="44"/>
      <c r="L53" s="73"/>
      <c r="M53" s="45"/>
      <c r="N53" s="73"/>
      <c r="O53" s="45"/>
      <c r="P53" s="73"/>
      <c r="Q53" s="73"/>
    </row>
    <row r="54" spans="4:17" x14ac:dyDescent="0.2">
      <c r="D54" s="5"/>
      <c r="E54" s="5"/>
      <c r="F54" s="5"/>
      <c r="G54" s="5"/>
      <c r="H54" s="5"/>
      <c r="K54" s="44"/>
      <c r="L54" s="73"/>
      <c r="M54" s="45"/>
      <c r="N54" s="73"/>
      <c r="O54" s="45"/>
      <c r="P54" s="73"/>
      <c r="Q54" s="73"/>
    </row>
    <row r="55" spans="4:17" x14ac:dyDescent="0.2">
      <c r="D55" s="5"/>
      <c r="E55" s="5"/>
      <c r="F55" s="5"/>
      <c r="G55" s="5"/>
      <c r="H55" s="5"/>
      <c r="K55" s="44"/>
      <c r="L55" s="73"/>
      <c r="M55" s="45"/>
      <c r="N55" s="73"/>
      <c r="O55" s="45"/>
      <c r="P55" s="73"/>
      <c r="Q55" s="73"/>
    </row>
    <row r="56" spans="4:17" x14ac:dyDescent="0.2">
      <c r="D56" s="5"/>
      <c r="E56" s="5"/>
      <c r="F56" s="5"/>
      <c r="G56" s="5"/>
      <c r="H56" s="5"/>
      <c r="K56" s="44"/>
      <c r="L56" s="73"/>
      <c r="M56" s="45"/>
      <c r="N56" s="73"/>
      <c r="O56" s="45"/>
      <c r="P56" s="73"/>
      <c r="Q56" s="73"/>
    </row>
    <row r="57" spans="4:17" x14ac:dyDescent="0.2">
      <c r="D57" s="5"/>
      <c r="E57" s="5"/>
      <c r="F57" s="5"/>
      <c r="G57" s="5"/>
      <c r="H57" s="5"/>
      <c r="K57" s="44"/>
      <c r="L57" s="73"/>
      <c r="M57" s="45"/>
      <c r="N57" s="73"/>
      <c r="O57" s="45"/>
      <c r="P57" s="73"/>
      <c r="Q57" s="73"/>
    </row>
    <row r="58" spans="4:17" x14ac:dyDescent="0.2">
      <c r="D58" s="5"/>
      <c r="E58" s="5"/>
      <c r="F58" s="5"/>
      <c r="G58" s="5"/>
      <c r="H58" s="5"/>
      <c r="K58" s="44"/>
      <c r="L58" s="73"/>
      <c r="M58" s="45"/>
      <c r="N58" s="73"/>
      <c r="O58" s="45"/>
      <c r="P58" s="73"/>
      <c r="Q58" s="73"/>
    </row>
    <row r="59" spans="4:17" x14ac:dyDescent="0.2">
      <c r="D59" s="5"/>
      <c r="E59" s="5"/>
      <c r="F59" s="5"/>
      <c r="G59" s="5"/>
      <c r="H59" s="5"/>
      <c r="K59" s="44"/>
      <c r="L59" s="73"/>
      <c r="M59" s="45"/>
      <c r="N59" s="73"/>
      <c r="O59" s="45"/>
      <c r="P59" s="73"/>
      <c r="Q59" s="73"/>
    </row>
    <row r="60" spans="4:17" x14ac:dyDescent="0.2">
      <c r="D60" s="5"/>
      <c r="E60" s="5"/>
      <c r="F60" s="5"/>
      <c r="G60" s="5"/>
      <c r="H60" s="5"/>
      <c r="K60" s="44"/>
      <c r="L60" s="73"/>
      <c r="M60" s="45"/>
      <c r="N60" s="73"/>
      <c r="O60" s="45"/>
      <c r="P60" s="73"/>
      <c r="Q60" s="73"/>
    </row>
    <row r="61" spans="4:17" x14ac:dyDescent="0.2">
      <c r="D61" s="5"/>
      <c r="E61" s="5"/>
      <c r="F61" s="5"/>
      <c r="G61" s="5"/>
      <c r="H61" s="5"/>
      <c r="K61" s="44"/>
      <c r="L61" s="73"/>
      <c r="M61" s="45"/>
      <c r="N61" s="73"/>
      <c r="O61" s="45"/>
      <c r="P61" s="73"/>
      <c r="Q61" s="73"/>
    </row>
    <row r="62" spans="4:17" x14ac:dyDescent="0.2">
      <c r="D62" s="5"/>
      <c r="E62" s="5"/>
      <c r="F62" s="5"/>
      <c r="G62" s="5"/>
      <c r="H62" s="5"/>
      <c r="K62" s="44"/>
      <c r="L62" s="73"/>
      <c r="M62" s="45"/>
      <c r="N62" s="73"/>
      <c r="O62" s="45"/>
      <c r="P62" s="73"/>
      <c r="Q62" s="73"/>
    </row>
    <row r="63" spans="4:17" x14ac:dyDescent="0.2">
      <c r="D63" s="5"/>
      <c r="E63" s="5"/>
      <c r="F63" s="5"/>
      <c r="G63" s="5"/>
      <c r="H63" s="5"/>
      <c r="K63" s="44"/>
      <c r="L63" s="73"/>
      <c r="M63" s="45"/>
      <c r="N63" s="73"/>
      <c r="O63" s="45"/>
      <c r="P63" s="73"/>
      <c r="Q63" s="73"/>
    </row>
    <row r="64" spans="4:17" x14ac:dyDescent="0.2">
      <c r="D64" s="5"/>
      <c r="E64" s="5"/>
      <c r="F64" s="5"/>
      <c r="G64" s="5"/>
      <c r="H64" s="5"/>
      <c r="K64" s="44"/>
      <c r="L64" s="73"/>
      <c r="M64" s="45"/>
      <c r="N64" s="73"/>
      <c r="O64" s="45"/>
      <c r="P64" s="73"/>
      <c r="Q64" s="73"/>
    </row>
    <row r="65" spans="4:17" x14ac:dyDescent="0.2">
      <c r="D65" s="5"/>
      <c r="E65" s="5"/>
      <c r="F65" s="5"/>
      <c r="G65" s="5"/>
      <c r="H65" s="5"/>
      <c r="K65" s="44"/>
      <c r="L65" s="73"/>
      <c r="M65" s="45"/>
      <c r="N65" s="73"/>
      <c r="O65" s="45"/>
      <c r="P65" s="73"/>
      <c r="Q65" s="73"/>
    </row>
    <row r="66" spans="4:17" x14ac:dyDescent="0.2">
      <c r="D66" s="5"/>
      <c r="E66" s="5"/>
      <c r="F66" s="5"/>
      <c r="G66" s="5"/>
      <c r="H66" s="5"/>
      <c r="K66" s="44"/>
      <c r="L66" s="73"/>
      <c r="M66" s="45"/>
      <c r="N66" s="73"/>
      <c r="O66" s="45"/>
      <c r="P66" s="73"/>
      <c r="Q66" s="73"/>
    </row>
    <row r="67" spans="4:17" x14ac:dyDescent="0.2">
      <c r="D67" s="5"/>
      <c r="E67" s="5"/>
      <c r="F67" s="5"/>
      <c r="G67" s="5"/>
      <c r="H67" s="5"/>
      <c r="K67" s="44"/>
      <c r="L67" s="73"/>
      <c r="M67" s="45"/>
      <c r="N67" s="73"/>
      <c r="O67" s="45"/>
      <c r="P67" s="73"/>
      <c r="Q67" s="73"/>
    </row>
    <row r="68" spans="4:17" x14ac:dyDescent="0.2">
      <c r="D68" s="5"/>
      <c r="E68" s="5"/>
      <c r="F68" s="5"/>
      <c r="G68" s="5"/>
      <c r="H68" s="5"/>
      <c r="K68" s="44"/>
      <c r="L68" s="73"/>
      <c r="M68" s="45"/>
      <c r="N68" s="73"/>
      <c r="O68" s="45"/>
      <c r="P68" s="73"/>
      <c r="Q68" s="73"/>
    </row>
    <row r="69" spans="4:17" x14ac:dyDescent="0.2">
      <c r="D69" s="5"/>
      <c r="E69" s="5"/>
      <c r="F69" s="5"/>
      <c r="G69" s="5"/>
      <c r="H69" s="5"/>
      <c r="K69" s="44"/>
      <c r="L69" s="73"/>
      <c r="M69" s="45"/>
      <c r="N69" s="73"/>
      <c r="O69" s="45"/>
      <c r="P69" s="73"/>
      <c r="Q69" s="73"/>
    </row>
    <row r="70" spans="4:17" x14ac:dyDescent="0.2">
      <c r="D70" s="5"/>
      <c r="E70" s="5"/>
      <c r="F70" s="5"/>
      <c r="G70" s="5"/>
      <c r="H70" s="5"/>
      <c r="K70" s="44"/>
      <c r="L70" s="73"/>
      <c r="M70" s="45"/>
      <c r="N70" s="73"/>
      <c r="O70" s="45"/>
      <c r="P70" s="73"/>
      <c r="Q70" s="73"/>
    </row>
    <row r="71" spans="4:17" x14ac:dyDescent="0.2">
      <c r="D71" s="5"/>
      <c r="E71" s="5"/>
      <c r="F71" s="5"/>
      <c r="G71" s="5"/>
      <c r="H71" s="5"/>
      <c r="K71" s="44"/>
      <c r="L71" s="73"/>
      <c r="M71" s="45"/>
      <c r="N71" s="73"/>
      <c r="O71" s="45"/>
      <c r="P71" s="73"/>
      <c r="Q71" s="73"/>
    </row>
    <row r="72" spans="4:17" x14ac:dyDescent="0.2">
      <c r="D72" s="5"/>
      <c r="E72" s="5"/>
      <c r="F72" s="5"/>
      <c r="G72" s="5"/>
      <c r="H72" s="5"/>
      <c r="K72" s="44"/>
      <c r="L72" s="73"/>
      <c r="M72" s="45"/>
      <c r="N72" s="73"/>
      <c r="O72" s="45"/>
      <c r="P72" s="73"/>
      <c r="Q72" s="73"/>
    </row>
    <row r="73" spans="4:17" x14ac:dyDescent="0.2">
      <c r="D73" s="5"/>
      <c r="E73" s="5"/>
      <c r="F73" s="5"/>
      <c r="G73" s="5"/>
      <c r="H73" s="5"/>
      <c r="K73" s="44"/>
      <c r="L73" s="73"/>
      <c r="M73" s="45"/>
      <c r="N73" s="73"/>
      <c r="O73" s="45"/>
      <c r="P73" s="73"/>
      <c r="Q73" s="73"/>
    </row>
    <row r="74" spans="4:17" x14ac:dyDescent="0.2">
      <c r="D74" s="5"/>
      <c r="E74" s="5"/>
      <c r="F74" s="5"/>
      <c r="G74" s="5"/>
      <c r="H74" s="5"/>
      <c r="K74" s="44"/>
      <c r="L74" s="73"/>
      <c r="M74" s="45"/>
      <c r="N74" s="73"/>
      <c r="O74" s="45"/>
      <c r="P74" s="73"/>
      <c r="Q74" s="73"/>
    </row>
    <row r="75" spans="4:17" x14ac:dyDescent="0.2">
      <c r="D75" s="5"/>
      <c r="E75" s="5"/>
      <c r="F75" s="5"/>
      <c r="G75" s="5"/>
      <c r="H75" s="5"/>
      <c r="K75" s="44"/>
      <c r="L75" s="73"/>
      <c r="M75" s="45"/>
      <c r="N75" s="73"/>
      <c r="O75" s="45"/>
      <c r="P75" s="73"/>
      <c r="Q75" s="73"/>
    </row>
    <row r="76" spans="4:17" x14ac:dyDescent="0.2">
      <c r="D76" s="5"/>
      <c r="E76" s="5"/>
      <c r="F76" s="5"/>
      <c r="G76" s="5"/>
      <c r="H76" s="5"/>
      <c r="K76" s="44"/>
      <c r="L76" s="73"/>
      <c r="M76" s="45"/>
      <c r="N76" s="73"/>
      <c r="O76" s="45"/>
      <c r="P76" s="73"/>
      <c r="Q76" s="73"/>
    </row>
    <row r="77" spans="4:17" x14ac:dyDescent="0.2">
      <c r="D77" s="5"/>
      <c r="E77" s="5"/>
      <c r="F77" s="5"/>
      <c r="G77" s="5"/>
      <c r="H77" s="5"/>
      <c r="K77" s="44"/>
      <c r="L77" s="73"/>
      <c r="M77" s="45"/>
      <c r="N77" s="73"/>
      <c r="O77" s="45"/>
      <c r="P77" s="73"/>
      <c r="Q77" s="73"/>
    </row>
    <row r="78" spans="4:17" x14ac:dyDescent="0.2">
      <c r="D78" s="5"/>
      <c r="E78" s="5"/>
      <c r="F78" s="5"/>
      <c r="G78" s="5"/>
      <c r="H78" s="5"/>
      <c r="K78" s="44"/>
      <c r="L78" s="73"/>
      <c r="M78" s="45"/>
      <c r="N78" s="73"/>
      <c r="O78" s="45"/>
      <c r="P78" s="73"/>
      <c r="Q78" s="73"/>
    </row>
    <row r="79" spans="4:17" x14ac:dyDescent="0.2">
      <c r="D79" s="5"/>
      <c r="E79" s="5"/>
      <c r="F79" s="5"/>
      <c r="G79" s="5"/>
      <c r="H79" s="5"/>
      <c r="K79" s="44"/>
      <c r="L79" s="73"/>
      <c r="M79" s="45"/>
      <c r="N79" s="73"/>
      <c r="O79" s="45"/>
      <c r="P79" s="73"/>
      <c r="Q79" s="73"/>
    </row>
    <row r="80" spans="4:17" x14ac:dyDescent="0.2">
      <c r="D80" s="5"/>
      <c r="E80" s="5"/>
      <c r="F80" s="5"/>
      <c r="G80" s="5"/>
      <c r="H80" s="5"/>
      <c r="K80" s="225"/>
      <c r="L80" s="226"/>
      <c r="M80" s="227"/>
      <c r="N80" s="226"/>
      <c r="O80" s="227"/>
      <c r="P80" s="226"/>
      <c r="Q80" s="226"/>
    </row>
    <row r="81" spans="4:17" x14ac:dyDescent="0.2">
      <c r="D81" s="5"/>
      <c r="E81" s="5"/>
      <c r="F81" s="5"/>
      <c r="G81" s="5"/>
      <c r="H81" s="5"/>
      <c r="K81" s="44"/>
      <c r="L81" s="73"/>
      <c r="M81" s="45"/>
      <c r="N81" s="73"/>
      <c r="O81" s="45"/>
      <c r="P81" s="73"/>
      <c r="Q81" s="73"/>
    </row>
    <row r="82" spans="4:17" x14ac:dyDescent="0.2">
      <c r="D82" s="5"/>
      <c r="E82" s="5"/>
      <c r="F82" s="5"/>
      <c r="G82" s="5"/>
      <c r="H82" s="5"/>
      <c r="K82" s="44"/>
      <c r="L82" s="73"/>
      <c r="M82" s="45"/>
      <c r="N82" s="73"/>
      <c r="O82" s="45"/>
      <c r="P82" s="73"/>
      <c r="Q82" s="73"/>
    </row>
    <row r="83" spans="4:17" x14ac:dyDescent="0.2">
      <c r="D83" s="5"/>
      <c r="E83" s="5"/>
      <c r="F83" s="5"/>
      <c r="G83" s="5"/>
      <c r="H83" s="5"/>
      <c r="K83" s="44"/>
      <c r="L83" s="73"/>
      <c r="M83" s="45"/>
      <c r="N83" s="73"/>
      <c r="O83" s="45"/>
      <c r="P83" s="73"/>
      <c r="Q83" s="73"/>
    </row>
    <row r="84" spans="4:17" x14ac:dyDescent="0.2">
      <c r="D84" s="5"/>
      <c r="E84" s="5"/>
      <c r="F84" s="5"/>
      <c r="G84" s="5"/>
      <c r="H84" s="5"/>
      <c r="K84" s="44"/>
      <c r="L84" s="73"/>
      <c r="M84" s="45"/>
      <c r="N84" s="73"/>
      <c r="O84" s="45"/>
      <c r="P84" s="73"/>
      <c r="Q84" s="73"/>
    </row>
    <row r="85" spans="4:17" x14ac:dyDescent="0.2">
      <c r="D85" s="5"/>
      <c r="E85" s="5"/>
      <c r="F85" s="5"/>
      <c r="G85" s="5"/>
      <c r="H85" s="5"/>
      <c r="K85" s="44"/>
      <c r="L85" s="73"/>
      <c r="M85" s="45"/>
      <c r="N85" s="73"/>
      <c r="O85" s="45"/>
      <c r="P85" s="73"/>
      <c r="Q85" s="73"/>
    </row>
    <row r="86" spans="4:17" x14ac:dyDescent="0.2">
      <c r="D86" s="5"/>
      <c r="E86" s="5"/>
      <c r="F86" s="5"/>
      <c r="G86" s="5"/>
      <c r="H86" s="5"/>
      <c r="K86" s="44"/>
      <c r="L86" s="73"/>
      <c r="M86" s="45"/>
      <c r="N86" s="73"/>
      <c r="O86" s="45"/>
      <c r="P86" s="73"/>
      <c r="Q86" s="73"/>
    </row>
    <row r="87" spans="4:17" x14ac:dyDescent="0.2">
      <c r="D87" s="5"/>
      <c r="E87" s="5"/>
      <c r="F87" s="5"/>
      <c r="G87" s="5"/>
      <c r="H87" s="5"/>
      <c r="K87" s="44"/>
      <c r="L87" s="73"/>
      <c r="M87" s="45"/>
      <c r="N87" s="73"/>
      <c r="O87" s="45"/>
      <c r="P87" s="73"/>
      <c r="Q87" s="73"/>
    </row>
    <row r="88" spans="4:17" x14ac:dyDescent="0.2">
      <c r="D88" s="5"/>
      <c r="E88" s="5"/>
      <c r="F88" s="5"/>
      <c r="G88" s="5"/>
      <c r="H88" s="5"/>
      <c r="K88" s="225"/>
      <c r="L88" s="226"/>
      <c r="M88" s="227"/>
      <c r="N88" s="226"/>
      <c r="O88" s="227"/>
      <c r="P88" s="226"/>
      <c r="Q88" s="226"/>
    </row>
    <row r="89" spans="4:17" x14ac:dyDescent="0.2">
      <c r="D89" s="5"/>
      <c r="E89" s="5"/>
      <c r="F89" s="5"/>
      <c r="G89" s="5"/>
      <c r="H89" s="5"/>
      <c r="K89" s="15"/>
      <c r="L89" s="15"/>
      <c r="M89" s="220"/>
      <c r="N89" s="220"/>
      <c r="O89" s="220"/>
      <c r="P89" s="221"/>
      <c r="Q89" s="73"/>
    </row>
    <row r="90" spans="4:17" x14ac:dyDescent="0.2">
      <c r="D90" s="5"/>
      <c r="E90" s="5"/>
      <c r="F90" s="5"/>
      <c r="G90" s="5"/>
      <c r="H90" s="5"/>
      <c r="K90" s="226"/>
      <c r="L90" s="226"/>
      <c r="M90" s="218"/>
      <c r="N90" s="218"/>
      <c r="O90" s="218"/>
      <c r="P90" s="219"/>
      <c r="Q90" s="226"/>
    </row>
    <row r="91" spans="4:17" x14ac:dyDescent="0.2">
      <c r="D91" s="5"/>
      <c r="E91" s="5"/>
      <c r="F91" s="5"/>
      <c r="G91" s="5"/>
      <c r="H91" s="5"/>
      <c r="K91" s="44"/>
      <c r="L91" s="45"/>
      <c r="M91" s="45"/>
      <c r="N91" s="45"/>
      <c r="O91" s="45"/>
      <c r="P91" s="47"/>
      <c r="Q91" s="73"/>
    </row>
    <row r="92" spans="4:17" x14ac:dyDescent="0.2">
      <c r="D92" s="5"/>
      <c r="E92" s="5"/>
      <c r="F92" s="5"/>
      <c r="G92" s="5"/>
      <c r="H92" s="5"/>
      <c r="K92" s="225"/>
      <c r="L92" s="227"/>
      <c r="M92" s="227"/>
      <c r="N92" s="226"/>
      <c r="O92" s="226"/>
      <c r="P92" s="239"/>
      <c r="Q92" s="226"/>
    </row>
    <row r="93" spans="4:17" x14ac:dyDescent="0.2">
      <c r="D93" s="5"/>
      <c r="E93" s="5"/>
      <c r="F93" s="5"/>
      <c r="G93" s="5"/>
      <c r="H93" s="5"/>
    </row>
    <row r="94" spans="4:17" x14ac:dyDescent="0.2">
      <c r="D94" s="5"/>
      <c r="E94" s="5"/>
      <c r="F94" s="5"/>
      <c r="G94" s="5"/>
      <c r="H94" s="5"/>
    </row>
    <row r="95" spans="4:17" x14ac:dyDescent="0.2">
      <c r="D95" s="5"/>
      <c r="E95" s="5"/>
      <c r="F95" s="5"/>
      <c r="G95" s="5"/>
      <c r="H95" s="5"/>
    </row>
    <row r="96" spans="4:17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</sheetData>
  <mergeCells count="28">
    <mergeCell ref="A34:C34"/>
    <mergeCell ref="A36:C36"/>
    <mergeCell ref="B12:C12"/>
    <mergeCell ref="B13:C13"/>
    <mergeCell ref="B23:C23"/>
    <mergeCell ref="B24:C24"/>
    <mergeCell ref="B25:C25"/>
    <mergeCell ref="B26:C26"/>
    <mergeCell ref="B27:C27"/>
    <mergeCell ref="B28:C28"/>
    <mergeCell ref="A30:C30"/>
    <mergeCell ref="A32:C32"/>
    <mergeCell ref="B15:C15"/>
    <mergeCell ref="B16:C16"/>
    <mergeCell ref="B17:C17"/>
    <mergeCell ref="B18:C18"/>
    <mergeCell ref="B19:C19"/>
    <mergeCell ref="D6:E6"/>
    <mergeCell ref="J7:J8"/>
    <mergeCell ref="A9:C9"/>
    <mergeCell ref="B10:C10"/>
    <mergeCell ref="B11:C11"/>
    <mergeCell ref="B14:C14"/>
    <mergeCell ref="D4:J4"/>
    <mergeCell ref="O6:P6"/>
    <mergeCell ref="M6:N6"/>
    <mergeCell ref="K6:L6"/>
    <mergeCell ref="K4:Q4"/>
  </mergeCells>
  <pageMargins left="0.70866141732283472" right="0.70866141732283472" top="0.78740157480314965" bottom="0.78740157480314965" header="0.31496062992125984" footer="0.31496062992125984"/>
  <pageSetup paperSize="8" scale="58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T-U</vt:lpstr>
      <vt:lpstr>K</vt:lpstr>
      <vt:lpstr>T-G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2019-11-13T15:57:42Z</cp:lastPrinted>
  <dcterms:created xsi:type="dcterms:W3CDTF">2019-02-25T12:33:26Z</dcterms:created>
  <dcterms:modified xsi:type="dcterms:W3CDTF">2019-11-14T17:01:21Z</dcterms:modified>
</cp:coreProperties>
</file>