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6115" windowHeight="13035"/>
  </bookViews>
  <sheets>
    <sheet name="Aufwand" sheetId="1" r:id="rId1"/>
    <sheet name="Ansätze" sheetId="2" r:id="rId2"/>
  </sheets>
  <calcPr calcId="145621"/>
</workbook>
</file>

<file path=xl/calcChain.xml><?xml version="1.0" encoding="utf-8"?>
<calcChain xmlns="http://schemas.openxmlformats.org/spreadsheetml/2006/main">
  <c r="G39" i="1" l="1"/>
  <c r="I39" i="1" s="1"/>
  <c r="G38" i="1"/>
  <c r="I38" i="1" s="1"/>
  <c r="G37" i="1"/>
  <c r="I37" i="1" s="1"/>
  <c r="J39" i="1" s="1"/>
  <c r="I11" i="1" l="1"/>
  <c r="G33" i="1" l="1"/>
  <c r="I33" i="1" s="1"/>
  <c r="G49" i="1" l="1"/>
  <c r="I49" i="1" s="1"/>
  <c r="I13" i="1"/>
  <c r="G17" i="1" l="1"/>
  <c r="I17" i="1" s="1"/>
  <c r="G48" i="1"/>
  <c r="I48" i="1" s="1"/>
  <c r="J49" i="1" s="1"/>
  <c r="G45" i="1"/>
  <c r="I45" i="1" s="1"/>
  <c r="G44" i="1"/>
  <c r="I44" i="1" s="1"/>
  <c r="G34" i="1"/>
  <c r="I34" i="1" s="1"/>
  <c r="G43" i="1"/>
  <c r="I43" i="1" s="1"/>
  <c r="G42" i="1"/>
  <c r="I42" i="1" s="1"/>
  <c r="G32" i="1"/>
  <c r="I32" i="1" s="1"/>
  <c r="G29" i="1"/>
  <c r="I29" i="1" s="1"/>
  <c r="G28" i="1"/>
  <c r="I28" i="1" s="1"/>
  <c r="G18" i="1"/>
  <c r="I18" i="1" s="1"/>
  <c r="G27" i="1"/>
  <c r="I27" i="1" s="1"/>
  <c r="G19" i="1"/>
  <c r="I19" i="1" s="1"/>
  <c r="G16" i="1"/>
  <c r="I16" i="1" s="1"/>
  <c r="G15" i="1"/>
  <c r="I15" i="1" s="1"/>
  <c r="G14" i="1"/>
  <c r="I14" i="1" s="1"/>
  <c r="G12" i="1"/>
  <c r="I12" i="1" s="1"/>
  <c r="G11" i="1"/>
  <c r="G24" i="1"/>
  <c r="I24" i="1" s="1"/>
  <c r="G10" i="1"/>
  <c r="I10" i="1" s="1"/>
  <c r="G23" i="1"/>
  <c r="I23" i="1" s="1"/>
  <c r="G22" i="1"/>
  <c r="I22" i="1" s="1"/>
  <c r="J45" i="1" l="1"/>
  <c r="J19" i="1"/>
  <c r="J29" i="1"/>
  <c r="J34" i="1"/>
  <c r="J24" i="1"/>
  <c r="G51" i="1"/>
  <c r="J51" i="1"/>
  <c r="H51" i="1" l="1"/>
</calcChain>
</file>

<file path=xl/sharedStrings.xml><?xml version="1.0" encoding="utf-8"?>
<sst xmlns="http://schemas.openxmlformats.org/spreadsheetml/2006/main" count="128" uniqueCount="74">
  <si>
    <t>Erforderliche Arbeitsschritte</t>
  </si>
  <si>
    <t>Aufwandermittlung</t>
  </si>
  <si>
    <t>B</t>
  </si>
  <si>
    <t>A</t>
  </si>
  <si>
    <t>Zuständig</t>
  </si>
  <si>
    <t>RU</t>
  </si>
  <si>
    <t>Bemerkungen FCh</t>
  </si>
  <si>
    <t>Aufwand</t>
  </si>
  <si>
    <t>FCh</t>
  </si>
  <si>
    <t>Einlesen der ShapeFiles in Hystem Extran</t>
  </si>
  <si>
    <t>Koordinaten-Bezugssystem</t>
  </si>
  <si>
    <t>CAD</t>
  </si>
  <si>
    <t>Std</t>
  </si>
  <si>
    <t>Gesamtaufwand</t>
  </si>
  <si>
    <t xml:space="preserve">Keine Flächeninfos in DB NSNW vorgefunden, muss mittels CAD/GIS ausgelesen und in DB eingefügt werden </t>
  </si>
  <si>
    <t>Netzimport</t>
  </si>
  <si>
    <t>Erstellen von attrributierten ShapeFiles mit Flächeninformationen zu Haltungsdaten</t>
  </si>
  <si>
    <t xml:space="preserve">Vorsortierung und Reduktion der erhaltenenen Daten in relevante Daten und irrelevante Informationen, bezogen auf Haltungen, Schächte und Sonder-bauwerke (zB. Stichleitungen von Einläufen, Schlammsammlern, Drainagen etc.) </t>
  </si>
  <si>
    <t>Schachtdaten einlesen</t>
  </si>
  <si>
    <t>GIS-Operateur</t>
  </si>
  <si>
    <t>Haltungsdaten generieren</t>
  </si>
  <si>
    <t>Sonderbauwerke definieren</t>
  </si>
  <si>
    <t>Versiegelung, Abflussparameter, Regenereignisse</t>
  </si>
  <si>
    <t>Annahme 50 St</t>
  </si>
  <si>
    <t>Berechnungsrelevante generelle Systemparameter definieren</t>
  </si>
  <si>
    <t>Haltungsbezogene Plausibilitätschecks</t>
  </si>
  <si>
    <t>Durchmesser, Gefälle, Flächen, Annahme 250 St</t>
  </si>
  <si>
    <t>Schachtbezogene Plausibilitätschecks</t>
  </si>
  <si>
    <t>Schächte und Haltungen, Annahme 100 St</t>
  </si>
  <si>
    <t>nach SN</t>
  </si>
  <si>
    <t>Massgebliche Standard-Überregnung definieren</t>
  </si>
  <si>
    <t>Regenserie für LZ-Simulation (optional) definieren</t>
  </si>
  <si>
    <t>Berechnung Standardfall</t>
  </si>
  <si>
    <t>Annahme intern: Min. 5 Berechnungen bis stabile Ergebnisse vorh.</t>
  </si>
  <si>
    <t>Auswertung Standardfall inkl. Export an CAD/GIS</t>
  </si>
  <si>
    <t>Aufarbeitung Standardergebnis mittels CAD</t>
  </si>
  <si>
    <t>Auswertung LZ-Simulation inkl. Export</t>
  </si>
  <si>
    <t>Aufarbeitung LZ-Ergebnis mittels CAD</t>
  </si>
  <si>
    <t>Fehlersuche unspezifisch</t>
  </si>
  <si>
    <t>Technischer Bericht mit Dokumentation aller Arbeiten, Parameter etc</t>
  </si>
  <si>
    <t>Ansatz</t>
  </si>
  <si>
    <t>CHF/Std</t>
  </si>
  <si>
    <t>C</t>
  </si>
  <si>
    <t>D</t>
  </si>
  <si>
    <t>Kategorie</t>
  </si>
  <si>
    <t>E</t>
  </si>
  <si>
    <t>F</t>
  </si>
  <si>
    <t>G</t>
  </si>
  <si>
    <t>ext.2017</t>
  </si>
  <si>
    <t>intern 2019</t>
  </si>
  <si>
    <t>gewählt</t>
  </si>
  <si>
    <t>Betrag</t>
  </si>
  <si>
    <t>CHF</t>
  </si>
  <si>
    <t>Parametrierung</t>
  </si>
  <si>
    <t>Flächenzuordnung</t>
  </si>
  <si>
    <t>Flächenzuordnung mittels CAD oder GIS, haltungsbezogen</t>
  </si>
  <si>
    <t>Zeichnerische Aufarbeitung</t>
  </si>
  <si>
    <t>Hintergrunddaten vorbereiten (z.B. Kataster, AV)</t>
  </si>
  <si>
    <t>Weitere Grundlagen beschaffen</t>
  </si>
  <si>
    <t>Berechnung</t>
  </si>
  <si>
    <t>Auswertung Berechnungen, Ergebnisinterpretation</t>
  </si>
  <si>
    <t>Berechnung LZ-Simulation (optional)</t>
  </si>
  <si>
    <t>Dokumentation und Sitzungswesen</t>
  </si>
  <si>
    <t>Besprechung mit AG, GE und ggfs. Dritten</t>
  </si>
  <si>
    <t>Bereinigungen</t>
  </si>
  <si>
    <t>Teilsumme</t>
  </si>
  <si>
    <t>Wiederhol-effekt</t>
  </si>
  <si>
    <t>Gesamt-aufwand</t>
  </si>
  <si>
    <t>Annahme 2 Personen à 4 Stunden inkl. Nachbereitung</t>
  </si>
  <si>
    <t>Import Datenbank Entwässerung NSNW in HE &amp; Berechnung Hauptnetz mit Hystem Extran</t>
  </si>
  <si>
    <t>Gesamt ca. 4'000 Haltungen und 4'000 Schächte, davon ca. 800 relevante Haltungen und 800 Schächte zum Import</t>
  </si>
  <si>
    <t>Berechnung Varianten</t>
  </si>
  <si>
    <t>Annahme intern: 2 Berechnungsvarianten</t>
  </si>
  <si>
    <t>Berechnung Varianten mit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</si>
</sst>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#,##0.00_ ;\-#,##0.00\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0" fillId="0" borderId="0" xfId="1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quotePrefix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top"/>
    </xf>
    <xf numFmtId="0" fontId="0" fillId="3" borderId="0" xfId="0" applyFill="1" applyAlignment="1">
      <alignment vertical="top" wrapText="1"/>
    </xf>
    <xf numFmtId="0" fontId="5" fillId="3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1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5" fillId="4" borderId="0" xfId="0" applyFont="1" applyFill="1" applyAlignment="1">
      <alignment horizontal="center" vertical="top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164" fontId="0" fillId="4" borderId="0" xfId="1" applyNumberFormat="1" applyFont="1" applyFill="1" applyAlignment="1">
      <alignment vertical="center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164" fontId="3" fillId="5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2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mruColors>
      <color rgb="FF89FF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0" zoomScaleNormal="100" workbookViewId="0">
      <selection activeCell="B39" sqref="B39:B40"/>
    </sheetView>
  </sheetViews>
  <sheetFormatPr baseColWidth="10" defaultRowHeight="12.75" x14ac:dyDescent="0.2"/>
  <cols>
    <col min="1" max="1" width="3.140625" customWidth="1"/>
    <col min="2" max="2" width="59.42578125" customWidth="1"/>
    <col min="3" max="3" width="14.5703125" bestFit="1" customWidth="1"/>
    <col min="4" max="4" width="46" customWidth="1"/>
    <col min="6" max="6" width="10" customWidth="1"/>
    <col min="7" max="7" width="11.28515625" customWidth="1"/>
  </cols>
  <sheetData>
    <row r="1" spans="1:10" ht="15.75" x14ac:dyDescent="0.25">
      <c r="A1" s="2" t="s">
        <v>1</v>
      </c>
    </row>
    <row r="2" spans="1:10" ht="15.75" x14ac:dyDescent="0.25">
      <c r="A2" s="2"/>
    </row>
    <row r="3" spans="1:10" x14ac:dyDescent="0.2">
      <c r="A3" s="1" t="s">
        <v>69</v>
      </c>
    </row>
    <row r="5" spans="1:10" x14ac:dyDescent="0.2">
      <c r="A5" s="46" t="s">
        <v>70</v>
      </c>
    </row>
    <row r="7" spans="1:10" x14ac:dyDescent="0.2">
      <c r="A7" s="6" t="s">
        <v>0</v>
      </c>
      <c r="B7" s="7"/>
      <c r="C7" s="6" t="s">
        <v>4</v>
      </c>
      <c r="D7" s="6" t="s">
        <v>6</v>
      </c>
      <c r="E7" s="6" t="s">
        <v>7</v>
      </c>
      <c r="F7" s="7"/>
      <c r="G7" s="7"/>
      <c r="H7" s="6" t="s">
        <v>40</v>
      </c>
      <c r="I7" s="6" t="s">
        <v>51</v>
      </c>
      <c r="J7" s="6" t="s">
        <v>65</v>
      </c>
    </row>
    <row r="8" spans="1:10" ht="25.5" x14ac:dyDescent="0.2">
      <c r="A8" s="6"/>
      <c r="B8" s="7"/>
      <c r="C8" s="6"/>
      <c r="D8" s="6"/>
      <c r="E8" s="7" t="s">
        <v>12</v>
      </c>
      <c r="F8" s="43" t="s">
        <v>66</v>
      </c>
      <c r="G8" s="43" t="s">
        <v>67</v>
      </c>
      <c r="H8" s="44" t="s">
        <v>41</v>
      </c>
      <c r="I8" s="44" t="s">
        <v>52</v>
      </c>
      <c r="J8" s="44" t="s">
        <v>52</v>
      </c>
    </row>
    <row r="9" spans="1:10" x14ac:dyDescent="0.2">
      <c r="B9" s="1" t="s">
        <v>15</v>
      </c>
    </row>
    <row r="10" spans="1:10" ht="51" x14ac:dyDescent="0.2">
      <c r="A10" s="5">
        <v>1</v>
      </c>
      <c r="B10" s="19" t="s">
        <v>17</v>
      </c>
      <c r="C10" s="20" t="s">
        <v>5</v>
      </c>
      <c r="D10" s="21"/>
      <c r="E10" s="22">
        <v>4</v>
      </c>
      <c r="F10" s="23">
        <v>1.5</v>
      </c>
      <c r="G10" s="23">
        <f>E10*F10</f>
        <v>6</v>
      </c>
      <c r="H10" s="23" t="s">
        <v>42</v>
      </c>
      <c r="I10" s="24">
        <f>G10*VLOOKUP(Aufwand!H10,Ansätze!B$4:E$10,4)</f>
        <v>570</v>
      </c>
    </row>
    <row r="11" spans="1:10" x14ac:dyDescent="0.2">
      <c r="A11" s="5">
        <v>2</v>
      </c>
      <c r="B11" s="8" t="s">
        <v>10</v>
      </c>
      <c r="C11" s="18" t="s">
        <v>8</v>
      </c>
      <c r="D11" s="13"/>
      <c r="E11" s="9">
        <v>1</v>
      </c>
      <c r="F11" s="9">
        <v>1</v>
      </c>
      <c r="G11" s="9">
        <f t="shared" ref="G11:G49" si="0">E11*F11</f>
        <v>1</v>
      </c>
      <c r="H11" s="4" t="s">
        <v>2</v>
      </c>
      <c r="I11" s="11">
        <f>G11*VLOOKUP(Aufwand!H11,Ansätze!B$4:E$10,4)</f>
        <v>122</v>
      </c>
    </row>
    <row r="12" spans="1:10" x14ac:dyDescent="0.2">
      <c r="A12" s="5">
        <v>3</v>
      </c>
      <c r="B12" s="32" t="s">
        <v>57</v>
      </c>
      <c r="C12" s="33" t="s">
        <v>11</v>
      </c>
      <c r="D12" s="34"/>
      <c r="E12" s="30">
        <v>5</v>
      </c>
      <c r="F12" s="30">
        <v>1</v>
      </c>
      <c r="G12" s="30">
        <f t="shared" si="0"/>
        <v>5</v>
      </c>
      <c r="H12" s="30" t="s">
        <v>43</v>
      </c>
      <c r="I12" s="31">
        <f>G12*VLOOKUP(Aufwand!H12,Ansätze!B$4:E$10,4)</f>
        <v>430</v>
      </c>
    </row>
    <row r="13" spans="1:10" x14ac:dyDescent="0.2">
      <c r="A13" s="5">
        <v>4</v>
      </c>
      <c r="B13" s="8" t="s">
        <v>58</v>
      </c>
      <c r="C13" s="18" t="s">
        <v>8</v>
      </c>
      <c r="D13" s="13"/>
      <c r="E13" s="9">
        <v>8</v>
      </c>
      <c r="F13" s="9">
        <v>1</v>
      </c>
      <c r="G13" s="9">
        <v>1</v>
      </c>
      <c r="H13" s="4" t="s">
        <v>2</v>
      </c>
      <c r="I13" s="11">
        <f>G13*VLOOKUP(Aufwand!H13,Ansätze!B$4:E$10,4)</f>
        <v>122</v>
      </c>
    </row>
    <row r="14" spans="1:10" x14ac:dyDescent="0.2">
      <c r="A14" s="5">
        <v>5</v>
      </c>
      <c r="B14" s="19" t="s">
        <v>18</v>
      </c>
      <c r="C14" s="26" t="s">
        <v>19</v>
      </c>
      <c r="D14" s="21"/>
      <c r="E14" s="23">
        <v>0.08</v>
      </c>
      <c r="F14" s="23">
        <v>800</v>
      </c>
      <c r="G14" s="23">
        <f t="shared" si="0"/>
        <v>64</v>
      </c>
      <c r="H14" s="23" t="s">
        <v>2</v>
      </c>
      <c r="I14" s="24">
        <f>G14*VLOOKUP(Aufwand!H14,Ansätze!B$4:E$10,4)</f>
        <v>7808</v>
      </c>
    </row>
    <row r="15" spans="1:10" x14ac:dyDescent="0.2">
      <c r="A15" s="5">
        <v>6</v>
      </c>
      <c r="B15" s="19" t="s">
        <v>20</v>
      </c>
      <c r="C15" s="26" t="s">
        <v>19</v>
      </c>
      <c r="D15" s="21"/>
      <c r="E15" s="23">
        <v>0.04</v>
      </c>
      <c r="F15" s="23">
        <v>800</v>
      </c>
      <c r="G15" s="23">
        <f t="shared" si="0"/>
        <v>32</v>
      </c>
      <c r="H15" s="23" t="s">
        <v>2</v>
      </c>
      <c r="I15" s="24">
        <f>G15*VLOOKUP(Aufwand!H15,Ansätze!B$4:E$10,4)</f>
        <v>3904</v>
      </c>
    </row>
    <row r="16" spans="1:10" x14ac:dyDescent="0.2">
      <c r="A16" s="5">
        <v>7</v>
      </c>
      <c r="B16" s="8" t="s">
        <v>21</v>
      </c>
      <c r="C16" s="18" t="s">
        <v>8</v>
      </c>
      <c r="D16" s="13" t="s">
        <v>23</v>
      </c>
      <c r="E16" s="9">
        <v>0.24</v>
      </c>
      <c r="F16" s="9">
        <v>50</v>
      </c>
      <c r="G16" s="9">
        <f t="shared" si="0"/>
        <v>12</v>
      </c>
      <c r="H16" s="4" t="s">
        <v>2</v>
      </c>
      <c r="I16" s="11">
        <f>G16*VLOOKUP(Aufwand!H16,Ansätze!B$4:E$10,4)</f>
        <v>1464</v>
      </c>
    </row>
    <row r="17" spans="1:10" x14ac:dyDescent="0.2">
      <c r="A17" s="5">
        <v>8</v>
      </c>
      <c r="B17" s="8" t="s">
        <v>38</v>
      </c>
      <c r="C17" s="18" t="s">
        <v>8</v>
      </c>
      <c r="D17" s="13"/>
      <c r="E17" s="9">
        <v>16</v>
      </c>
      <c r="F17" s="9">
        <v>1</v>
      </c>
      <c r="G17" s="9">
        <f t="shared" si="0"/>
        <v>16</v>
      </c>
      <c r="H17" s="4" t="s">
        <v>2</v>
      </c>
      <c r="I17" s="11">
        <f>G17*VLOOKUP(Aufwand!H17,Ansätze!B$4:E$10,4)</f>
        <v>1952</v>
      </c>
    </row>
    <row r="18" spans="1:10" x14ac:dyDescent="0.2">
      <c r="A18" s="5">
        <v>9</v>
      </c>
      <c r="B18" s="8" t="s">
        <v>25</v>
      </c>
      <c r="C18" s="18"/>
      <c r="D18" s="14" t="s">
        <v>26</v>
      </c>
      <c r="E18" s="9">
        <v>0.08</v>
      </c>
      <c r="F18" s="9">
        <v>250</v>
      </c>
      <c r="G18" s="9">
        <f t="shared" si="0"/>
        <v>20</v>
      </c>
      <c r="H18" s="4" t="s">
        <v>2</v>
      </c>
      <c r="I18" s="11">
        <f>G18*VLOOKUP(Aufwand!H18,Ansätze!B$4:E$10,4)</f>
        <v>2440</v>
      </c>
    </row>
    <row r="19" spans="1:10" x14ac:dyDescent="0.2">
      <c r="A19" s="5">
        <v>10</v>
      </c>
      <c r="B19" s="8" t="s">
        <v>27</v>
      </c>
      <c r="C19" s="18" t="s">
        <v>8</v>
      </c>
      <c r="D19" s="13" t="s">
        <v>28</v>
      </c>
      <c r="E19" s="9">
        <v>0.08</v>
      </c>
      <c r="F19" s="9">
        <v>100</v>
      </c>
      <c r="G19" s="9">
        <f t="shared" si="0"/>
        <v>8</v>
      </c>
      <c r="H19" s="4" t="s">
        <v>2</v>
      </c>
      <c r="I19" s="11">
        <f>G19*VLOOKUP(Aufwand!H19,Ansätze!B$4:E$10,4)</f>
        <v>976</v>
      </c>
      <c r="J19" s="45">
        <f>SUM(I10:I19)</f>
        <v>19788</v>
      </c>
    </row>
    <row r="20" spans="1:10" x14ac:dyDescent="0.2">
      <c r="A20" s="5"/>
      <c r="B20" s="8"/>
      <c r="C20" s="18"/>
      <c r="D20" s="13"/>
      <c r="E20" s="9"/>
      <c r="F20" s="9"/>
      <c r="G20" s="9"/>
      <c r="H20" s="4"/>
      <c r="I20" s="11"/>
    </row>
    <row r="21" spans="1:10" x14ac:dyDescent="0.2">
      <c r="A21" s="5"/>
      <c r="B21" s="12" t="s">
        <v>54</v>
      </c>
      <c r="C21" s="18"/>
      <c r="D21" s="13"/>
      <c r="E21" s="9"/>
      <c r="F21" s="9"/>
      <c r="G21" s="9"/>
      <c r="H21" s="4"/>
      <c r="I21" s="11"/>
    </row>
    <row r="22" spans="1:10" x14ac:dyDescent="0.2">
      <c r="A22" s="5">
        <v>1</v>
      </c>
      <c r="B22" s="27" t="s">
        <v>55</v>
      </c>
      <c r="C22" s="28" t="s">
        <v>11</v>
      </c>
      <c r="D22" s="29" t="s">
        <v>56</v>
      </c>
      <c r="E22" s="30">
        <v>0.08</v>
      </c>
      <c r="F22" s="30">
        <v>800</v>
      </c>
      <c r="G22" s="30">
        <f>E22*F22</f>
        <v>64</v>
      </c>
      <c r="H22" s="30" t="s">
        <v>43</v>
      </c>
      <c r="I22" s="31">
        <f>G22*VLOOKUP(Aufwand!H22,Ansätze!B$4:E$10,4)</f>
        <v>5504</v>
      </c>
    </row>
    <row r="23" spans="1:10" ht="38.25" x14ac:dyDescent="0.2">
      <c r="A23" s="5">
        <v>2</v>
      </c>
      <c r="B23" s="19" t="s">
        <v>16</v>
      </c>
      <c r="C23" s="20" t="s">
        <v>5</v>
      </c>
      <c r="D23" s="25" t="s">
        <v>14</v>
      </c>
      <c r="E23" s="22">
        <v>0.01</v>
      </c>
      <c r="F23" s="23">
        <v>800</v>
      </c>
      <c r="G23" s="23">
        <f>E23*F23</f>
        <v>8</v>
      </c>
      <c r="H23" s="23" t="s">
        <v>42</v>
      </c>
      <c r="I23" s="24">
        <f>G23*VLOOKUP(Aufwand!H23,Ansätze!B$4:E$10,4)</f>
        <v>760</v>
      </c>
    </row>
    <row r="24" spans="1:10" x14ac:dyDescent="0.2">
      <c r="A24" s="5">
        <v>3</v>
      </c>
      <c r="B24" s="8" t="s">
        <v>9</v>
      </c>
      <c r="C24" s="18" t="s">
        <v>8</v>
      </c>
      <c r="D24" s="13"/>
      <c r="E24" s="9">
        <v>1</v>
      </c>
      <c r="F24" s="9">
        <v>1</v>
      </c>
      <c r="G24" s="9">
        <f>E24*F24</f>
        <v>1</v>
      </c>
      <c r="H24" s="4" t="s">
        <v>2</v>
      </c>
      <c r="I24" s="11">
        <f>G24*VLOOKUP(Aufwand!H24,Ansätze!B$4:E$10,4)</f>
        <v>122</v>
      </c>
      <c r="J24" s="45">
        <f>SUM(I22:I24)</f>
        <v>6386</v>
      </c>
    </row>
    <row r="25" spans="1:10" x14ac:dyDescent="0.2">
      <c r="A25" s="5"/>
      <c r="B25" s="8"/>
      <c r="C25" s="18"/>
      <c r="D25" s="13"/>
      <c r="E25" s="9"/>
      <c r="F25" s="9"/>
      <c r="G25" s="9"/>
      <c r="H25" s="4"/>
      <c r="I25" s="11"/>
    </row>
    <row r="26" spans="1:10" x14ac:dyDescent="0.2">
      <c r="A26" s="5"/>
      <c r="B26" s="12" t="s">
        <v>53</v>
      </c>
      <c r="C26" s="18"/>
      <c r="D26" s="13"/>
      <c r="E26" s="9"/>
      <c r="F26" s="9"/>
      <c r="G26" s="9"/>
      <c r="H26" s="4"/>
      <c r="I26" s="11"/>
    </row>
    <row r="27" spans="1:10" x14ac:dyDescent="0.2">
      <c r="A27" s="5">
        <v>1</v>
      </c>
      <c r="B27" s="8" t="s">
        <v>24</v>
      </c>
      <c r="C27" s="18" t="s">
        <v>8</v>
      </c>
      <c r="D27" s="13" t="s">
        <v>22</v>
      </c>
      <c r="E27" s="9">
        <v>8</v>
      </c>
      <c r="F27" s="9">
        <v>2</v>
      </c>
      <c r="G27" s="9">
        <f t="shared" si="0"/>
        <v>16</v>
      </c>
      <c r="H27" s="4" t="s">
        <v>2</v>
      </c>
      <c r="I27" s="11">
        <f>G27*VLOOKUP(Aufwand!H27,Ansätze!B$4:E$10,4)</f>
        <v>1952</v>
      </c>
    </row>
    <row r="28" spans="1:10" x14ac:dyDescent="0.2">
      <c r="A28" s="5">
        <v>2</v>
      </c>
      <c r="B28" s="8" t="s">
        <v>30</v>
      </c>
      <c r="C28" s="5" t="s">
        <v>8</v>
      </c>
      <c r="D28" s="15" t="s">
        <v>29</v>
      </c>
      <c r="E28" s="4">
        <v>4</v>
      </c>
      <c r="F28" s="4">
        <v>2</v>
      </c>
      <c r="G28" s="4">
        <f t="shared" si="0"/>
        <v>8</v>
      </c>
      <c r="H28" s="4" t="s">
        <v>2</v>
      </c>
      <c r="I28" s="11">
        <f>G28*VLOOKUP(Aufwand!H28,Ansätze!B$4:E$10,4)</f>
        <v>976</v>
      </c>
    </row>
    <row r="29" spans="1:10" x14ac:dyDescent="0.2">
      <c r="A29" s="5">
        <v>3</v>
      </c>
      <c r="B29" s="8" t="s">
        <v>31</v>
      </c>
      <c r="C29" s="5" t="s">
        <v>8</v>
      </c>
      <c r="D29" s="15"/>
      <c r="E29" s="4">
        <v>4</v>
      </c>
      <c r="F29" s="4">
        <v>1</v>
      </c>
      <c r="G29" s="4">
        <f t="shared" si="0"/>
        <v>4</v>
      </c>
      <c r="H29" s="4" t="s">
        <v>2</v>
      </c>
      <c r="I29" s="11">
        <f>G29*VLOOKUP(Aufwand!H29,Ansätze!B$4:E$10,4)</f>
        <v>488</v>
      </c>
      <c r="J29" s="45">
        <f>SUM(I27:I29)</f>
        <v>3416</v>
      </c>
    </row>
    <row r="30" spans="1:10" x14ac:dyDescent="0.2">
      <c r="A30" s="5"/>
      <c r="B30" s="8"/>
      <c r="C30" s="5"/>
      <c r="D30" s="15"/>
      <c r="E30" s="4"/>
      <c r="F30" s="4"/>
      <c r="G30" s="4"/>
      <c r="H30" s="4"/>
      <c r="I30" s="11"/>
    </row>
    <row r="31" spans="1:10" x14ac:dyDescent="0.2">
      <c r="A31" s="5"/>
      <c r="B31" s="12" t="s">
        <v>59</v>
      </c>
      <c r="C31" s="5"/>
      <c r="D31" s="15"/>
      <c r="E31" s="4"/>
      <c r="F31" s="4"/>
      <c r="G31" s="4"/>
      <c r="H31" s="4"/>
      <c r="I31" s="11"/>
    </row>
    <row r="32" spans="1:10" ht="25.5" x14ac:dyDescent="0.2">
      <c r="A32" s="5">
        <v>1</v>
      </c>
      <c r="B32" s="8" t="s">
        <v>32</v>
      </c>
      <c r="C32" s="5" t="s">
        <v>8</v>
      </c>
      <c r="D32" s="16" t="s">
        <v>33</v>
      </c>
      <c r="E32" s="4">
        <v>4</v>
      </c>
      <c r="F32" s="4">
        <v>5</v>
      </c>
      <c r="G32" s="4">
        <f t="shared" si="0"/>
        <v>20</v>
      </c>
      <c r="H32" s="4" t="s">
        <v>2</v>
      </c>
      <c r="I32" s="11">
        <f>G32*VLOOKUP(Aufwand!H32,Ansätze!B$4:E$10,4)</f>
        <v>2440</v>
      </c>
    </row>
    <row r="33" spans="1:10" x14ac:dyDescent="0.2">
      <c r="A33" s="5">
        <v>2</v>
      </c>
      <c r="B33" s="8" t="s">
        <v>64</v>
      </c>
      <c r="C33" s="5" t="s">
        <v>8</v>
      </c>
      <c r="D33" s="16"/>
      <c r="E33" s="4">
        <v>8</v>
      </c>
      <c r="F33" s="4">
        <v>1</v>
      </c>
      <c r="G33" s="4">
        <f t="shared" ref="G33" si="1">E33*F33</f>
        <v>8</v>
      </c>
      <c r="H33" s="4" t="s">
        <v>2</v>
      </c>
      <c r="I33" s="11">
        <f>G33*VLOOKUP(Aufwand!H33,Ansätze!B$4:E$10,4)</f>
        <v>976</v>
      </c>
    </row>
    <row r="34" spans="1:10" x14ac:dyDescent="0.2">
      <c r="A34" s="5">
        <v>3</v>
      </c>
      <c r="B34" s="8" t="s">
        <v>61</v>
      </c>
      <c r="C34" s="5" t="s">
        <v>8</v>
      </c>
      <c r="D34" s="16"/>
      <c r="E34" s="4">
        <v>8</v>
      </c>
      <c r="F34" s="4">
        <v>2</v>
      </c>
      <c r="G34" s="4">
        <f>E34*F34</f>
        <v>16</v>
      </c>
      <c r="H34" s="4" t="s">
        <v>2</v>
      </c>
      <c r="I34" s="11">
        <f>G34*VLOOKUP(Aufwand!H34,Ansätze!B$4:E$10,4)</f>
        <v>1952</v>
      </c>
      <c r="J34" s="45">
        <f>SUM(I32:I34)</f>
        <v>5368</v>
      </c>
    </row>
    <row r="35" spans="1:10" x14ac:dyDescent="0.2">
      <c r="A35" s="5"/>
      <c r="B35" s="8"/>
      <c r="C35" s="5"/>
      <c r="D35" s="16"/>
      <c r="E35" s="4"/>
      <c r="F35" s="4"/>
      <c r="G35" s="4"/>
      <c r="H35" s="4"/>
      <c r="I35" s="11"/>
    </row>
    <row r="36" spans="1:10" x14ac:dyDescent="0.2">
      <c r="A36" s="5"/>
      <c r="B36" s="12" t="s">
        <v>73</v>
      </c>
      <c r="C36" s="5"/>
      <c r="D36" s="15"/>
      <c r="E36" s="4"/>
      <c r="F36" s="4"/>
      <c r="G36" s="4"/>
      <c r="H36" s="4"/>
      <c r="I36" s="11"/>
    </row>
    <row r="37" spans="1:10" x14ac:dyDescent="0.2">
      <c r="A37" s="5">
        <v>1</v>
      </c>
      <c r="B37" s="8" t="s">
        <v>71</v>
      </c>
      <c r="C37" s="5" t="s">
        <v>8</v>
      </c>
      <c r="D37" s="16" t="s">
        <v>72</v>
      </c>
      <c r="E37" s="4">
        <v>10</v>
      </c>
      <c r="F37" s="4">
        <v>2</v>
      </c>
      <c r="G37" s="4">
        <f t="shared" ref="G37:G40" si="2">E37*F37</f>
        <v>20</v>
      </c>
      <c r="H37" s="4" t="s">
        <v>2</v>
      </c>
      <c r="I37" s="11">
        <f>G37*VLOOKUP(Aufwand!H37,Ansätze!B$4:E$10,4)</f>
        <v>2440</v>
      </c>
    </row>
    <row r="38" spans="1:10" x14ac:dyDescent="0.2">
      <c r="A38" s="5">
        <v>2</v>
      </c>
      <c r="B38" s="8" t="s">
        <v>64</v>
      </c>
      <c r="C38" s="5" t="s">
        <v>8</v>
      </c>
      <c r="D38" s="16"/>
      <c r="E38" s="4">
        <v>9</v>
      </c>
      <c r="F38" s="4">
        <v>1</v>
      </c>
      <c r="G38" s="4">
        <f t="shared" si="2"/>
        <v>9</v>
      </c>
      <c r="H38" s="4" t="s">
        <v>2</v>
      </c>
      <c r="I38" s="11">
        <f>G38*VLOOKUP(Aufwand!H38,Ansätze!B$4:E$10,4)</f>
        <v>1098</v>
      </c>
    </row>
    <row r="39" spans="1:10" x14ac:dyDescent="0.2">
      <c r="A39" s="5">
        <v>3</v>
      </c>
      <c r="B39" s="8" t="s">
        <v>61</v>
      </c>
      <c r="C39" s="5" t="s">
        <v>8</v>
      </c>
      <c r="D39" s="16"/>
      <c r="E39" s="4">
        <v>8</v>
      </c>
      <c r="F39" s="4">
        <v>2</v>
      </c>
      <c r="G39" s="4">
        <f>E39*F39</f>
        <v>16</v>
      </c>
      <c r="H39" s="4" t="s">
        <v>2</v>
      </c>
      <c r="I39" s="11">
        <f>G39*VLOOKUP(Aufwand!H39,Ansätze!B$4:E$10,4)</f>
        <v>1952</v>
      </c>
      <c r="J39" s="45">
        <f>SUM(I37:I39)</f>
        <v>5490</v>
      </c>
    </row>
    <row r="40" spans="1:10" x14ac:dyDescent="0.2">
      <c r="A40" s="5"/>
      <c r="B40" s="8"/>
      <c r="C40" s="5"/>
      <c r="D40" s="16"/>
      <c r="E40" s="4"/>
      <c r="F40" s="4"/>
      <c r="G40" s="4"/>
      <c r="H40" s="4"/>
      <c r="I40" s="11"/>
    </row>
    <row r="41" spans="1:10" x14ac:dyDescent="0.2">
      <c r="A41" s="5"/>
      <c r="B41" s="12" t="s">
        <v>60</v>
      </c>
      <c r="C41" s="5"/>
      <c r="D41" s="16"/>
      <c r="E41" s="4"/>
      <c r="F41" s="4"/>
      <c r="G41" s="4"/>
      <c r="H41" s="4"/>
      <c r="I41" s="11"/>
    </row>
    <row r="42" spans="1:10" x14ac:dyDescent="0.2">
      <c r="A42" s="5">
        <v>1</v>
      </c>
      <c r="B42" s="8" t="s">
        <v>34</v>
      </c>
      <c r="C42" s="5" t="s">
        <v>8</v>
      </c>
      <c r="D42" s="16"/>
      <c r="E42" s="4">
        <v>2</v>
      </c>
      <c r="F42" s="4">
        <v>3</v>
      </c>
      <c r="G42" s="4">
        <f t="shared" si="0"/>
        <v>6</v>
      </c>
      <c r="H42" s="4" t="s">
        <v>2</v>
      </c>
      <c r="I42" s="11">
        <f>G42*VLOOKUP(Aufwand!H42,Ansätze!B$4:E$10,4)</f>
        <v>732</v>
      </c>
    </row>
    <row r="43" spans="1:10" x14ac:dyDescent="0.2">
      <c r="A43" s="5">
        <v>2</v>
      </c>
      <c r="B43" s="32" t="s">
        <v>35</v>
      </c>
      <c r="C43" s="33" t="s">
        <v>11</v>
      </c>
      <c r="D43" s="35"/>
      <c r="E43" s="30">
        <v>12</v>
      </c>
      <c r="F43" s="30">
        <v>3</v>
      </c>
      <c r="G43" s="30">
        <f t="shared" si="0"/>
        <v>36</v>
      </c>
      <c r="H43" s="30" t="s">
        <v>43</v>
      </c>
      <c r="I43" s="31">
        <f>G43*VLOOKUP(Aufwand!H43,Ansätze!B$4:E$10,4)</f>
        <v>3096</v>
      </c>
    </row>
    <row r="44" spans="1:10" x14ac:dyDescent="0.2">
      <c r="A44" s="5">
        <v>3</v>
      </c>
      <c r="B44" s="8" t="s">
        <v>36</v>
      </c>
      <c r="C44" s="5" t="s">
        <v>8</v>
      </c>
      <c r="D44" s="16"/>
      <c r="E44" s="4">
        <v>3</v>
      </c>
      <c r="F44" s="4">
        <v>1</v>
      </c>
      <c r="G44" s="4">
        <f t="shared" si="0"/>
        <v>3</v>
      </c>
      <c r="H44" s="4" t="s">
        <v>2</v>
      </c>
      <c r="I44" s="11">
        <f>G44*VLOOKUP(Aufwand!H44,Ansätze!B$4:E$10,4)</f>
        <v>366</v>
      </c>
    </row>
    <row r="45" spans="1:10" x14ac:dyDescent="0.2">
      <c r="A45" s="5">
        <v>4</v>
      </c>
      <c r="B45" s="36" t="s">
        <v>37</v>
      </c>
      <c r="C45" s="33" t="s">
        <v>11</v>
      </c>
      <c r="D45" s="37"/>
      <c r="E45" s="30">
        <v>8</v>
      </c>
      <c r="F45" s="30">
        <v>1</v>
      </c>
      <c r="G45" s="30">
        <f t="shared" si="0"/>
        <v>8</v>
      </c>
      <c r="H45" s="30" t="s">
        <v>43</v>
      </c>
      <c r="I45" s="31">
        <f>G45*VLOOKUP(Aufwand!H45,Ansätze!B$4:E$10,4)</f>
        <v>688</v>
      </c>
      <c r="J45" s="45">
        <f>SUM(I42:I45)</f>
        <v>4882</v>
      </c>
    </row>
    <row r="46" spans="1:10" x14ac:dyDescent="0.2">
      <c r="A46" s="5"/>
      <c r="B46" s="3"/>
      <c r="C46" s="5"/>
      <c r="D46" s="17"/>
      <c r="E46" s="4"/>
      <c r="F46" s="4"/>
      <c r="G46" s="4"/>
      <c r="H46" s="4"/>
      <c r="I46" s="11"/>
    </row>
    <row r="47" spans="1:10" x14ac:dyDescent="0.2">
      <c r="A47" s="5"/>
      <c r="B47" s="12" t="s">
        <v>62</v>
      </c>
      <c r="C47" s="5"/>
      <c r="D47" s="17"/>
      <c r="E47" s="4"/>
      <c r="F47" s="4"/>
      <c r="G47" s="4"/>
      <c r="H47" s="4"/>
      <c r="I47" s="11"/>
    </row>
    <row r="48" spans="1:10" x14ac:dyDescent="0.2">
      <c r="A48" s="5">
        <v>1</v>
      </c>
      <c r="B48" s="8" t="s">
        <v>39</v>
      </c>
      <c r="C48" s="5" t="s">
        <v>8</v>
      </c>
      <c r="D48" s="17"/>
      <c r="E48" s="4">
        <v>40</v>
      </c>
      <c r="F48" s="4">
        <v>1</v>
      </c>
      <c r="G48" s="4">
        <f t="shared" si="0"/>
        <v>40</v>
      </c>
      <c r="H48" s="4" t="s">
        <v>2</v>
      </c>
      <c r="I48" s="11">
        <f>G48*VLOOKUP(Aufwand!H48,Ansätze!B$4:E$10,4)</f>
        <v>4880</v>
      </c>
    </row>
    <row r="49" spans="1:10" x14ac:dyDescent="0.2">
      <c r="A49" s="5">
        <v>2</v>
      </c>
      <c r="B49" t="s">
        <v>63</v>
      </c>
      <c r="C49" s="5" t="s">
        <v>8</v>
      </c>
      <c r="D49" t="s">
        <v>68</v>
      </c>
      <c r="E49" s="4">
        <v>8</v>
      </c>
      <c r="F49" s="4">
        <v>4</v>
      </c>
      <c r="G49" s="4">
        <f t="shared" si="0"/>
        <v>32</v>
      </c>
      <c r="H49" s="4" t="s">
        <v>2</v>
      </c>
      <c r="I49" s="11">
        <f>G49*VLOOKUP(Aufwand!H49,Ansätze!B$4:E$10,4)</f>
        <v>3904</v>
      </c>
      <c r="J49" s="45">
        <f>SUM(I48:I49)</f>
        <v>8784</v>
      </c>
    </row>
    <row r="51" spans="1:10" ht="24" customHeight="1" x14ac:dyDescent="0.2">
      <c r="A51" s="38"/>
      <c r="B51" s="39" t="s">
        <v>13</v>
      </c>
      <c r="C51" s="39"/>
      <c r="D51" s="39"/>
      <c r="E51" s="39"/>
      <c r="F51" s="39"/>
      <c r="G51" s="41">
        <f>SUM(G10:G50)</f>
        <v>480</v>
      </c>
      <c r="H51" s="42">
        <f>J51/G51</f>
        <v>112.7375</v>
      </c>
      <c r="I51" s="39"/>
      <c r="J51" s="40">
        <f>SUM(I10:I50)</f>
        <v>54114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  <headerFooter>
    <oddFooter>&amp;L&amp;8&amp;F&amp;R&amp;8FCh/12.02.2019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A53" sqref="A53"/>
    </sheetView>
  </sheetViews>
  <sheetFormatPr baseColWidth="10" defaultRowHeight="12.75" x14ac:dyDescent="0.2"/>
  <sheetData>
    <row r="2" spans="2:5" x14ac:dyDescent="0.2">
      <c r="B2" t="s">
        <v>44</v>
      </c>
    </row>
    <row r="3" spans="2:5" x14ac:dyDescent="0.2">
      <c r="C3" t="s">
        <v>48</v>
      </c>
      <c r="D3" t="s">
        <v>49</v>
      </c>
      <c r="E3" t="s">
        <v>50</v>
      </c>
    </row>
    <row r="4" spans="2:5" x14ac:dyDescent="0.2">
      <c r="B4" s="10" t="s">
        <v>3</v>
      </c>
      <c r="C4" s="10">
        <v>232</v>
      </c>
      <c r="D4" s="7">
        <v>211</v>
      </c>
      <c r="E4">
        <v>145</v>
      </c>
    </row>
    <row r="5" spans="2:5" x14ac:dyDescent="0.2">
      <c r="B5" s="10" t="s">
        <v>2</v>
      </c>
      <c r="C5" s="10">
        <v>182</v>
      </c>
      <c r="D5" s="7">
        <v>152</v>
      </c>
      <c r="E5">
        <v>122</v>
      </c>
    </row>
    <row r="6" spans="2:5" x14ac:dyDescent="0.2">
      <c r="B6" s="10" t="s">
        <v>42</v>
      </c>
      <c r="C6" s="10">
        <v>157</v>
      </c>
      <c r="D6" s="7">
        <v>122</v>
      </c>
      <c r="E6">
        <v>95</v>
      </c>
    </row>
    <row r="7" spans="2:5" x14ac:dyDescent="0.2">
      <c r="B7" s="10" t="s">
        <v>43</v>
      </c>
      <c r="C7" s="10">
        <v>133</v>
      </c>
      <c r="D7" s="7">
        <v>101</v>
      </c>
      <c r="E7">
        <v>86</v>
      </c>
    </row>
    <row r="8" spans="2:5" x14ac:dyDescent="0.2">
      <c r="B8" s="10" t="s">
        <v>45</v>
      </c>
      <c r="C8" s="10">
        <v>111</v>
      </c>
      <c r="D8" s="7">
        <v>89</v>
      </c>
      <c r="E8">
        <v>62</v>
      </c>
    </row>
    <row r="9" spans="2:5" x14ac:dyDescent="0.2">
      <c r="B9" s="10" t="s">
        <v>46</v>
      </c>
      <c r="C9" s="10">
        <v>72</v>
      </c>
      <c r="D9" s="7">
        <v>75</v>
      </c>
      <c r="E9">
        <v>50</v>
      </c>
    </row>
    <row r="10" spans="2:5" x14ac:dyDescent="0.2">
      <c r="B10" s="10" t="s">
        <v>47</v>
      </c>
      <c r="C10" s="10"/>
      <c r="D10" s="7"/>
      <c r="E10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Aufwand</vt:lpstr>
      <vt:lpstr>Ansätze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Spieler Daniel</cp:lastModifiedBy>
  <cp:lastPrinted>2019-02-27T09:20:11Z</cp:lastPrinted>
  <dcterms:created xsi:type="dcterms:W3CDTF">2019-02-11T12:17:05Z</dcterms:created>
  <dcterms:modified xsi:type="dcterms:W3CDTF">2019-02-27T12:22:04Z</dcterms:modified>
</cp:coreProperties>
</file>