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M22" i="1"/>
  <c r="M21" i="1"/>
  <c r="M20" i="1"/>
  <c r="M19" i="1"/>
  <c r="O94" i="1"/>
  <c r="R64" i="1"/>
  <c r="R49" i="1"/>
  <c r="O91" i="1"/>
  <c r="R66" i="1"/>
  <c r="M43" i="1" l="1"/>
  <c r="M44" i="1" l="1"/>
  <c r="J45" i="1" l="1"/>
  <c r="J44" i="1"/>
  <c r="J43" i="1"/>
  <c r="I44" i="1" l="1"/>
  <c r="I43" i="1"/>
  <c r="M18" i="1" l="1"/>
  <c r="D97" i="1" l="1"/>
  <c r="R54" i="1" l="1"/>
  <c r="R45" i="1" l="1"/>
  <c r="H86" i="1" l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3" i="1"/>
  <c r="R62" i="1"/>
  <c r="R61" i="1"/>
  <c r="R60" i="1"/>
  <c r="R59" i="1"/>
  <c r="R58" i="1"/>
  <c r="R56" i="1"/>
  <c r="R55" i="1"/>
  <c r="R53" i="1"/>
  <c r="R52" i="1"/>
  <c r="R51" i="1"/>
  <c r="R50" i="1"/>
  <c r="R48" i="1"/>
  <c r="R47" i="1"/>
  <c r="R46" i="1"/>
  <c r="R44" i="1"/>
  <c r="R43" i="1"/>
  <c r="R42" i="1"/>
  <c r="R41" i="1"/>
  <c r="M28" i="1"/>
  <c r="O16" i="1"/>
  <c r="N16" i="1"/>
  <c r="P16" i="1"/>
  <c r="R86" i="1" l="1"/>
  <c r="M92" i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P110" i="1" l="1"/>
  <c r="O101" i="1"/>
  <c r="R91" i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5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<sst xmlns="http://schemas.openxmlformats.org/spreadsheetml/2006/main" count="157" uniqueCount="65">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</sst>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0.4745511493931428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0.54787575464366922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771.5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66.25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1277.25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1572.25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4234.25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2483.5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2134.25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2583.25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68.25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N70" sqref="N70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14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700+200+300+900+100</f>
        <v>2200</v>
      </c>
      <c r="N18" s="46">
        <f t="shared" si="0"/>
        <v>2583.25</v>
      </c>
      <c r="O18" s="47">
        <f t="shared" si="1"/>
        <v>68.25</v>
      </c>
      <c r="P18" s="48">
        <f t="shared" si="2"/>
        <v>0</v>
      </c>
      <c r="Q18" s="49">
        <f t="shared" si="3"/>
        <v>451.5</v>
      </c>
      <c r="R18" s="50">
        <f t="shared" si="4"/>
        <v>1.2052272727272728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2950+999+200+495</f>
        <v>4644</v>
      </c>
      <c r="N19" s="46">
        <f t="shared" si="0"/>
        <v>2483.5</v>
      </c>
      <c r="O19" s="47">
        <f t="shared" si="1"/>
        <v>26.25</v>
      </c>
      <c r="P19" s="48">
        <f t="shared" si="2"/>
        <v>2134.25</v>
      </c>
      <c r="Q19" s="49">
        <f t="shared" si="3"/>
        <v>0</v>
      </c>
      <c r="R19" s="50">
        <f t="shared" si="4"/>
        <v>0.54042850990525404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4025+450+1353</f>
        <v>5828</v>
      </c>
      <c r="N20" s="46">
        <f t="shared" si="0"/>
        <v>1572.25</v>
      </c>
      <c r="O20" s="47">
        <f t="shared" si="1"/>
        <v>21.5</v>
      </c>
      <c r="P20" s="48">
        <f t="shared" si="2"/>
        <v>4234.25</v>
      </c>
      <c r="Q20" s="49">
        <f t="shared" si="3"/>
        <v>0</v>
      </c>
      <c r="R20" s="50">
        <f t="shared" si="4"/>
        <v>0.27346431022649281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1125+435+344</f>
        <v>1904</v>
      </c>
      <c r="N21" s="46">
        <f t="shared" si="0"/>
        <v>626.75</v>
      </c>
      <c r="O21" s="47">
        <f t="shared" si="1"/>
        <v>0</v>
      </c>
      <c r="P21" s="48">
        <f t="shared" si="2"/>
        <v>1277.25</v>
      </c>
      <c r="Q21" s="49">
        <f t="shared" si="3"/>
        <v>0</v>
      </c>
      <c r="R21" s="50">
        <f t="shared" si="4"/>
        <v>0.32917542016806722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1000+573-418</f>
        <v>1155</v>
      </c>
      <c r="N22" s="46">
        <f t="shared" si="0"/>
        <v>771.5</v>
      </c>
      <c r="O22" s="47">
        <f t="shared" si="1"/>
        <v>66.25</v>
      </c>
      <c r="P22" s="48">
        <f t="shared" si="2"/>
        <v>317.25</v>
      </c>
      <c r="Q22" s="49">
        <f t="shared" si="3"/>
        <v>0</v>
      </c>
      <c r="R22" s="50">
        <f t="shared" si="4"/>
        <v>0.72532467532467537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1250</v>
      </c>
      <c r="N23" s="46">
        <f t="shared" si="0"/>
        <v>0</v>
      </c>
      <c r="O23" s="47">
        <f t="shared" si="1"/>
        <v>0</v>
      </c>
      <c r="P23" s="48">
        <f t="shared" si="2"/>
        <v>1250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154</v>
      </c>
      <c r="O24" s="47">
        <f t="shared" si="1"/>
        <v>50.5</v>
      </c>
      <c r="P24" s="48">
        <f>SUMPRODUCT(($D$108:$D$118=$K24)*($E$107:$AV$107=$P$16)*($E$108:$AV$118))</f>
        <v>0</v>
      </c>
      <c r="Q24" s="49">
        <f t="shared" si="3"/>
        <v>204.5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>
        <v>73</v>
      </c>
      <c r="N25" s="46">
        <f t="shared" si="0"/>
        <v>60.5</v>
      </c>
      <c r="O25" s="47">
        <f t="shared" si="1"/>
        <v>0</v>
      </c>
      <c r="P25" s="48">
        <f t="shared" si="2"/>
        <v>12.5</v>
      </c>
      <c r="Q25" s="49">
        <f t="shared" si="3"/>
        <v>0</v>
      </c>
      <c r="R25" s="50">
        <f t="shared" si="4"/>
        <v>0.82876712328767121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17879</v>
      </c>
      <c r="N28" s="53">
        <f>SUM(N17:N27)</f>
        <v>8251.75</v>
      </c>
      <c r="O28" s="53">
        <f>SUM(O17:O27)</f>
        <v>232.75</v>
      </c>
      <c r="P28" s="53">
        <f>SUM(P17:P27)</f>
        <v>10050.5</v>
      </c>
      <c r="Q28" s="53">
        <f>IF(SUM(N28:O28)-SUM(U105:AV105)&gt;0,SUM(N28:O28)-SUM(U105:AV105),0)</f>
        <v>8484.5</v>
      </c>
      <c r="R28" s="54">
        <f t="shared" si="4"/>
        <v>0.4745511493931428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1425320.875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780898.75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0.54787575464366922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0.4745511493931428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5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>
        <v>88.5</v>
      </c>
      <c r="L43" s="70">
        <v>179.5</v>
      </c>
      <c r="M43" s="70">
        <f>72.25</f>
        <v>72.25</v>
      </c>
      <c r="N43" s="70">
        <v>72.25</v>
      </c>
      <c r="O43" s="71">
        <v>68.25</v>
      </c>
      <c r="P43" s="71"/>
      <c r="Q43" s="71"/>
      <c r="R43" s="65">
        <f t="shared" si="5"/>
        <v>2651.5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>
        <v>133.75</v>
      </c>
      <c r="L44" s="70">
        <v>84.5</v>
      </c>
      <c r="M44" s="70">
        <f>39</f>
        <v>39</v>
      </c>
      <c r="N44" s="70">
        <v>49.25</v>
      </c>
      <c r="O44" s="71">
        <v>26.25</v>
      </c>
      <c r="P44" s="71"/>
      <c r="Q44" s="71"/>
      <c r="R44" s="65">
        <f t="shared" si="5"/>
        <v>2509.75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>
        <v>51.5</v>
      </c>
      <c r="L45" s="70">
        <v>25.75</v>
      </c>
      <c r="M45" s="70">
        <v>20.75</v>
      </c>
      <c r="N45" s="70">
        <v>26.75</v>
      </c>
      <c r="O45" s="71">
        <v>21.5</v>
      </c>
      <c r="P45" s="71"/>
      <c r="Q45" s="71"/>
      <c r="R45" s="65">
        <f t="shared" ref="R45" si="6">SUM(E45:Q45)</f>
        <v>1593.75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>
        <v>8.25</v>
      </c>
      <c r="L47" s="70">
        <v>68</v>
      </c>
      <c r="M47" s="70">
        <v>38.5</v>
      </c>
      <c r="N47" s="70">
        <v>17.25</v>
      </c>
      <c r="O47" s="71">
        <v>66.25</v>
      </c>
      <c r="P47" s="71"/>
      <c r="Q47" s="71"/>
      <c r="R47" s="65">
        <f t="shared" si="5"/>
        <v>837.75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>
        <v>58.5</v>
      </c>
      <c r="O49" s="71">
        <v>50.5</v>
      </c>
      <c r="P49" s="71"/>
      <c r="Q49" s="71"/>
      <c r="R49" s="65">
        <f>SUM(E49:Q49)</f>
        <v>204.5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>
        <v>3</v>
      </c>
      <c r="M50" s="70"/>
      <c r="N50" s="70"/>
      <c r="O50" s="71"/>
      <c r="P50" s="71"/>
      <c r="Q50" s="71"/>
      <c r="R50" s="65">
        <f t="shared" si="5"/>
        <v>60.5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>SUM(E64:Q64)</f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9">SUM(E41:E85)</f>
        <v>5071.5</v>
      </c>
      <c r="F86" s="76">
        <f t="shared" si="9"/>
        <v>327.5</v>
      </c>
      <c r="G86" s="76">
        <f t="shared" si="9"/>
        <v>356</v>
      </c>
      <c r="H86" s="76">
        <f t="shared" si="9"/>
        <v>372.5</v>
      </c>
      <c r="I86" s="76">
        <f t="shared" si="9"/>
        <v>461</v>
      </c>
      <c r="J86" s="76">
        <f t="shared" si="9"/>
        <v>626</v>
      </c>
      <c r="K86" s="76">
        <f t="shared" si="9"/>
        <v>282</v>
      </c>
      <c r="L86" s="76">
        <f t="shared" si="9"/>
        <v>360.75</v>
      </c>
      <c r="M86" s="76">
        <f t="shared" si="9"/>
        <v>170.5</v>
      </c>
      <c r="N86" s="76">
        <f t="shared" si="9"/>
        <v>224</v>
      </c>
      <c r="O86" s="76">
        <f t="shared" si="9"/>
        <v>232.75</v>
      </c>
      <c r="P86" s="76">
        <f t="shared" si="9"/>
        <v>0</v>
      </c>
      <c r="Q86" s="76">
        <f t="shared" si="9"/>
        <v>0</v>
      </c>
      <c r="R86" s="65">
        <f>SUM(E86:Q86)</f>
        <v>8484.5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0">E40</f>
        <v>Vorjahr</v>
      </c>
      <c r="F89" s="82">
        <f t="shared" si="10"/>
        <v>39814</v>
      </c>
      <c r="G89" s="82">
        <f t="shared" si="10"/>
        <v>39845</v>
      </c>
      <c r="H89" s="82">
        <f t="shared" si="10"/>
        <v>39873</v>
      </c>
      <c r="I89" s="82">
        <f t="shared" si="10"/>
        <v>39904</v>
      </c>
      <c r="J89" s="82">
        <f t="shared" si="10"/>
        <v>39934</v>
      </c>
      <c r="K89" s="82">
        <f t="shared" si="10"/>
        <v>39965</v>
      </c>
      <c r="L89" s="82">
        <f t="shared" si="10"/>
        <v>39995</v>
      </c>
      <c r="M89" s="82">
        <f t="shared" si="10"/>
        <v>40026</v>
      </c>
      <c r="N89" s="82">
        <f t="shared" si="10"/>
        <v>40057</v>
      </c>
      <c r="O89" s="82">
        <f t="shared" si="10"/>
        <v>40087</v>
      </c>
      <c r="P89" s="82">
        <f t="shared" si="10"/>
        <v>40118</v>
      </c>
      <c r="Q89" s="82">
        <f t="shared" si="10"/>
        <v>40148</v>
      </c>
      <c r="R89" s="83" t="str">
        <f t="shared" si="10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1">K17</f>
        <v>A</v>
      </c>
      <c r="E90" s="84">
        <f t="shared" ref="E90:E100" si="12">SUMPRODUCT(($D$41:$D$85=$D90)*($E$41:$E$85))*$B90</f>
        <v>0</v>
      </c>
      <c r="F90" s="84">
        <f t="shared" ref="F90:F100" si="13">SUMPRODUCT(($D$41:$D$85=$D90)*($F$41:$F$85))*$B90</f>
        <v>0</v>
      </c>
      <c r="G90" s="84">
        <f t="shared" ref="G90:G100" si="14">SUMPRODUCT(($D$41:$D$85=$D90)*($G$41:$G$85))*$B90</f>
        <v>0</v>
      </c>
      <c r="H90" s="84">
        <f t="shared" ref="H90:H100" si="15">SUMPRODUCT(($D$41:$D$85=$D90)*($H$41:$H$85))*$B90</f>
        <v>0</v>
      </c>
      <c r="I90" s="84">
        <f t="shared" ref="I90:I100" si="16">SUMPRODUCT(($D$41:$D$85=$D90)*($I$41:$I$85))*$B90</f>
        <v>0</v>
      </c>
      <c r="J90" s="84">
        <f t="shared" ref="J90:J100" si="17">SUMPRODUCT(($D$41:$D$85=$D90)*($J$41:$J$85))*$B90</f>
        <v>0</v>
      </c>
      <c r="K90" s="84">
        <f t="shared" ref="K90:K100" si="18">SUMPRODUCT(($D$41:$D$85=$D90)*($K$41:$K$85))*$B90</f>
        <v>0</v>
      </c>
      <c r="L90" s="84">
        <f t="shared" ref="L90:L100" si="19">SUMPRODUCT(($D$41:$D$85=$D90)*($L$41:$L$85))*$B90</f>
        <v>0</v>
      </c>
      <c r="M90" s="84">
        <f t="shared" ref="M90:M100" si="20">SUMPRODUCT(($D$41:$D$85=$D90)*($M$41:$M$85))*$B90</f>
        <v>0</v>
      </c>
      <c r="N90" s="84">
        <f t="shared" ref="N90:N100" si="21">SUMPRODUCT(($D$41:$D$85=$D90)*($N$41:$N$85))*$B90</f>
        <v>0</v>
      </c>
      <c r="O90" s="84">
        <f t="shared" ref="O90:O100" si="22">SUMPRODUCT(($D$41:$D$85=$D90)*($O$41:$O$85))*$B90</f>
        <v>0</v>
      </c>
      <c r="P90" s="84">
        <f t="shared" ref="P90:P100" si="23">SUMPRODUCT(($D$41:$D$85=$D90)*($P$41:$P$85))*$B90</f>
        <v>0</v>
      </c>
      <c r="Q90" s="84">
        <f t="shared" ref="Q90:Q100" si="24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1"/>
        <v>B</v>
      </c>
      <c r="E91" s="84">
        <f t="shared" si="12"/>
        <v>172721.5</v>
      </c>
      <c r="F91" s="84">
        <f t="shared" si="13"/>
        <v>13786</v>
      </c>
      <c r="G91" s="84">
        <f t="shared" si="14"/>
        <v>14396</v>
      </c>
      <c r="H91" s="84">
        <f t="shared" si="15"/>
        <v>19977.5</v>
      </c>
      <c r="I91" s="84">
        <f t="shared" si="16"/>
        <v>22661.5</v>
      </c>
      <c r="J91" s="84">
        <f t="shared" si="17"/>
        <v>21289</v>
      </c>
      <c r="K91" s="84">
        <f t="shared" si="18"/>
        <v>10797</v>
      </c>
      <c r="L91" s="84">
        <f t="shared" si="19"/>
        <v>21899</v>
      </c>
      <c r="M91" s="84">
        <f t="shared" si="20"/>
        <v>8814.5</v>
      </c>
      <c r="N91" s="84">
        <f t="shared" si="21"/>
        <v>8814.5</v>
      </c>
      <c r="O91" s="84">
        <f>SUMPRODUCT(($D$41:$D$85=$D91)*($O$41:$O$85))*$B91</f>
        <v>8326.5</v>
      </c>
      <c r="P91" s="84">
        <f t="shared" si="23"/>
        <v>0</v>
      </c>
      <c r="Q91" s="84">
        <f t="shared" si="24"/>
        <v>0</v>
      </c>
      <c r="R91" s="85">
        <f>SUM(D91:Q91)</f>
        <v>323483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1"/>
        <v>C</v>
      </c>
      <c r="E92" s="84">
        <f t="shared" si="12"/>
        <v>160312.5</v>
      </c>
      <c r="F92" s="84">
        <f t="shared" si="13"/>
        <v>9072.5</v>
      </c>
      <c r="G92" s="84">
        <f t="shared" si="14"/>
        <v>8407.5</v>
      </c>
      <c r="H92" s="84">
        <f t="shared" si="15"/>
        <v>4132.5</v>
      </c>
      <c r="I92" s="84">
        <f t="shared" si="16"/>
        <v>11091.25</v>
      </c>
      <c r="J92" s="84">
        <f t="shared" si="17"/>
        <v>13798.75</v>
      </c>
      <c r="K92" s="84">
        <f t="shared" si="18"/>
        <v>12706.25</v>
      </c>
      <c r="L92" s="84">
        <f t="shared" si="19"/>
        <v>8027.5</v>
      </c>
      <c r="M92" s="84">
        <f t="shared" si="20"/>
        <v>3705</v>
      </c>
      <c r="N92" s="84">
        <f t="shared" si="21"/>
        <v>4678.75</v>
      </c>
      <c r="O92" s="84">
        <f t="shared" si="22"/>
        <v>2493.75</v>
      </c>
      <c r="P92" s="84">
        <f t="shared" si="23"/>
        <v>0</v>
      </c>
      <c r="Q92" s="84">
        <f t="shared" si="24"/>
        <v>0</v>
      </c>
      <c r="R92" s="85">
        <f t="shared" ref="R92:R100" si="25">SUM(D92:Q92)</f>
        <v>238426.25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1"/>
        <v>D</v>
      </c>
      <c r="E93" s="84">
        <f t="shared" si="12"/>
        <v>69531</v>
      </c>
      <c r="F93" s="84">
        <f t="shared" si="13"/>
        <v>7632.5</v>
      </c>
      <c r="G93" s="84">
        <f t="shared" si="14"/>
        <v>11158.5</v>
      </c>
      <c r="H93" s="84">
        <f t="shared" si="15"/>
        <v>9675</v>
      </c>
      <c r="I93" s="84">
        <f t="shared" si="16"/>
        <v>8836.5</v>
      </c>
      <c r="J93" s="84">
        <f t="shared" si="17"/>
        <v>17651.5</v>
      </c>
      <c r="K93" s="84">
        <f t="shared" si="18"/>
        <v>4429</v>
      </c>
      <c r="L93" s="84">
        <f t="shared" si="19"/>
        <v>2214.5</v>
      </c>
      <c r="M93" s="84">
        <f t="shared" si="20"/>
        <v>1784.5</v>
      </c>
      <c r="N93" s="84">
        <f t="shared" si="21"/>
        <v>2300.5</v>
      </c>
      <c r="O93" s="84">
        <f t="shared" si="22"/>
        <v>1849</v>
      </c>
      <c r="P93" s="84">
        <f t="shared" si="23"/>
        <v>0</v>
      </c>
      <c r="Q93" s="84">
        <f t="shared" si="24"/>
        <v>0</v>
      </c>
      <c r="R93" s="85">
        <f t="shared" si="25"/>
        <v>137062.5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1"/>
        <v>E</v>
      </c>
      <c r="E94" s="84">
        <f t="shared" si="12"/>
        <v>38145.5</v>
      </c>
      <c r="F94" s="84">
        <f t="shared" si="13"/>
        <v>682</v>
      </c>
      <c r="G94" s="84">
        <f t="shared" si="14"/>
        <v>0</v>
      </c>
      <c r="H94" s="84">
        <f t="shared" si="15"/>
        <v>31</v>
      </c>
      <c r="I94" s="84">
        <f t="shared" si="16"/>
        <v>0</v>
      </c>
      <c r="J94" s="84">
        <f t="shared" si="17"/>
        <v>0</v>
      </c>
      <c r="K94" s="84">
        <f t="shared" si="18"/>
        <v>0</v>
      </c>
      <c r="L94" s="84">
        <f t="shared" si="19"/>
        <v>0</v>
      </c>
      <c r="M94" s="84">
        <f t="shared" si="20"/>
        <v>0</v>
      </c>
      <c r="N94" s="84">
        <f t="shared" si="21"/>
        <v>0</v>
      </c>
      <c r="O94" s="84">
        <f>SUMPRODUCT(($D$41:$D$85=$D94)*($O$41:$O$85))*$B94</f>
        <v>0</v>
      </c>
      <c r="P94" s="84">
        <f t="shared" si="23"/>
        <v>0</v>
      </c>
      <c r="Q94" s="84">
        <f t="shared" si="24"/>
        <v>0</v>
      </c>
      <c r="R94" s="85">
        <f t="shared" si="25"/>
        <v>38858.5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1"/>
        <v>F</v>
      </c>
      <c r="E95" s="84">
        <f t="shared" si="12"/>
        <v>23325</v>
      </c>
      <c r="F95" s="84">
        <f t="shared" si="13"/>
        <v>962.5</v>
      </c>
      <c r="G95" s="84">
        <f t="shared" si="14"/>
        <v>987.5</v>
      </c>
      <c r="H95" s="84">
        <f t="shared" si="15"/>
        <v>1737.5</v>
      </c>
      <c r="I95" s="84">
        <f t="shared" si="16"/>
        <v>2012.5</v>
      </c>
      <c r="J95" s="84">
        <f t="shared" si="17"/>
        <v>2950</v>
      </c>
      <c r="K95" s="84">
        <f t="shared" si="18"/>
        <v>412.5</v>
      </c>
      <c r="L95" s="84">
        <f t="shared" si="19"/>
        <v>3400</v>
      </c>
      <c r="M95" s="84">
        <f t="shared" si="20"/>
        <v>1925</v>
      </c>
      <c r="N95" s="84">
        <f t="shared" si="21"/>
        <v>862.5</v>
      </c>
      <c r="O95" s="84">
        <f t="shared" si="22"/>
        <v>3312.5</v>
      </c>
      <c r="P95" s="84">
        <f t="shared" si="23"/>
        <v>0</v>
      </c>
      <c r="Q95" s="84">
        <f t="shared" si="24"/>
        <v>0</v>
      </c>
      <c r="R95" s="85">
        <f t="shared" si="25"/>
        <v>41887.5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1"/>
        <v>G</v>
      </c>
      <c r="E96" s="84">
        <f t="shared" si="12"/>
        <v>0</v>
      </c>
      <c r="F96" s="84">
        <f t="shared" si="13"/>
        <v>0</v>
      </c>
      <c r="G96" s="84">
        <f t="shared" si="14"/>
        <v>0</v>
      </c>
      <c r="H96" s="84">
        <f t="shared" si="15"/>
        <v>0</v>
      </c>
      <c r="I96" s="84">
        <f t="shared" si="16"/>
        <v>0</v>
      </c>
      <c r="J96" s="84">
        <f t="shared" si="17"/>
        <v>0</v>
      </c>
      <c r="K96" s="84">
        <f t="shared" si="18"/>
        <v>0</v>
      </c>
      <c r="L96" s="84">
        <f t="shared" si="19"/>
        <v>0</v>
      </c>
      <c r="M96" s="84">
        <f t="shared" si="20"/>
        <v>0</v>
      </c>
      <c r="N96" s="84">
        <f t="shared" si="21"/>
        <v>0</v>
      </c>
      <c r="O96" s="84">
        <f t="shared" si="22"/>
        <v>0</v>
      </c>
      <c r="P96" s="84">
        <f t="shared" si="23"/>
        <v>0</v>
      </c>
      <c r="Q96" s="84">
        <f t="shared" si="24"/>
        <v>0</v>
      </c>
      <c r="R96" s="85">
        <f t="shared" si="25"/>
        <v>0</v>
      </c>
    </row>
    <row r="97" spans="1:51" x14ac:dyDescent="0.2">
      <c r="B97" s="180">
        <v>4</v>
      </c>
      <c r="C97" s="181"/>
      <c r="D97" s="65" t="str">
        <f t="shared" si="11"/>
        <v>G1/2</v>
      </c>
      <c r="E97" s="84">
        <f t="shared" si="12"/>
        <v>192</v>
      </c>
      <c r="F97" s="84">
        <f t="shared" si="13"/>
        <v>0</v>
      </c>
      <c r="G97" s="84">
        <f t="shared" si="14"/>
        <v>0</v>
      </c>
      <c r="H97" s="84">
        <f t="shared" si="15"/>
        <v>70</v>
      </c>
      <c r="I97" s="84">
        <f t="shared" si="16"/>
        <v>62</v>
      </c>
      <c r="J97" s="84">
        <f t="shared" si="17"/>
        <v>58</v>
      </c>
      <c r="K97" s="84">
        <f t="shared" si="18"/>
        <v>0</v>
      </c>
      <c r="L97" s="84">
        <f t="shared" si="19"/>
        <v>0</v>
      </c>
      <c r="M97" s="84">
        <f t="shared" si="20"/>
        <v>0</v>
      </c>
      <c r="N97" s="84">
        <f t="shared" si="21"/>
        <v>234</v>
      </c>
      <c r="O97" s="84">
        <f t="shared" si="22"/>
        <v>202</v>
      </c>
      <c r="P97" s="84">
        <f t="shared" si="23"/>
        <v>0</v>
      </c>
      <c r="Q97" s="84">
        <f t="shared" si="24"/>
        <v>0</v>
      </c>
      <c r="R97" s="85">
        <f t="shared" si="25"/>
        <v>818</v>
      </c>
    </row>
    <row r="98" spans="1:51" x14ac:dyDescent="0.2">
      <c r="B98" s="180">
        <v>6</v>
      </c>
      <c r="C98" s="181"/>
      <c r="D98" s="65" t="str">
        <f t="shared" si="11"/>
        <v>G3/4</v>
      </c>
      <c r="E98" s="84">
        <f t="shared" si="12"/>
        <v>180</v>
      </c>
      <c r="F98" s="84">
        <f t="shared" si="13"/>
        <v>0</v>
      </c>
      <c r="G98" s="84">
        <f t="shared" si="14"/>
        <v>0</v>
      </c>
      <c r="H98" s="84">
        <f t="shared" si="15"/>
        <v>0</v>
      </c>
      <c r="I98" s="84">
        <f t="shared" si="16"/>
        <v>0</v>
      </c>
      <c r="J98" s="84">
        <f t="shared" si="17"/>
        <v>165</v>
      </c>
      <c r="K98" s="84">
        <f t="shared" si="18"/>
        <v>0</v>
      </c>
      <c r="L98" s="84">
        <f t="shared" si="19"/>
        <v>18</v>
      </c>
      <c r="M98" s="84">
        <f t="shared" si="20"/>
        <v>0</v>
      </c>
      <c r="N98" s="84">
        <f t="shared" si="21"/>
        <v>0</v>
      </c>
      <c r="O98" s="84">
        <f t="shared" si="22"/>
        <v>0</v>
      </c>
      <c r="P98" s="84">
        <f t="shared" si="23"/>
        <v>0</v>
      </c>
      <c r="Q98" s="84">
        <f t="shared" si="24"/>
        <v>0</v>
      </c>
      <c r="R98" s="85">
        <f t="shared" si="25"/>
        <v>363</v>
      </c>
    </row>
    <row r="99" spans="1:51" x14ac:dyDescent="0.2">
      <c r="B99" s="180">
        <v>13.5625</v>
      </c>
      <c r="C99" s="181"/>
      <c r="D99" s="65" t="str">
        <f t="shared" si="11"/>
        <v>12.5%/B/C</v>
      </c>
      <c r="E99" s="84">
        <f t="shared" si="12"/>
        <v>0</v>
      </c>
      <c r="F99" s="84">
        <f t="shared" si="13"/>
        <v>0</v>
      </c>
      <c r="G99" s="84">
        <f t="shared" si="14"/>
        <v>0</v>
      </c>
      <c r="H99" s="84">
        <f t="shared" si="15"/>
        <v>0</v>
      </c>
      <c r="I99" s="84">
        <f t="shared" si="16"/>
        <v>0</v>
      </c>
      <c r="J99" s="84">
        <f t="shared" si="17"/>
        <v>0</v>
      </c>
      <c r="K99" s="84">
        <f t="shared" si="18"/>
        <v>0</v>
      </c>
      <c r="L99" s="84">
        <f t="shared" si="19"/>
        <v>0</v>
      </c>
      <c r="M99" s="84">
        <f t="shared" si="20"/>
        <v>0</v>
      </c>
      <c r="N99" s="84">
        <f t="shared" si="21"/>
        <v>0</v>
      </c>
      <c r="O99" s="84">
        <f t="shared" si="22"/>
        <v>0</v>
      </c>
      <c r="P99" s="84">
        <f t="shared" si="23"/>
        <v>0</v>
      </c>
      <c r="Q99" s="84">
        <f t="shared" si="24"/>
        <v>0</v>
      </c>
      <c r="R99" s="85">
        <f t="shared" si="25"/>
        <v>0</v>
      </c>
    </row>
    <row r="100" spans="1:51" x14ac:dyDescent="0.2">
      <c r="B100" s="180">
        <v>27.125</v>
      </c>
      <c r="C100" s="181"/>
      <c r="D100" s="65" t="str">
        <f t="shared" si="11"/>
        <v>25%/B/C</v>
      </c>
      <c r="E100" s="84">
        <f t="shared" si="12"/>
        <v>0</v>
      </c>
      <c r="F100" s="84">
        <f t="shared" si="13"/>
        <v>0</v>
      </c>
      <c r="G100" s="84">
        <f t="shared" si="14"/>
        <v>0</v>
      </c>
      <c r="H100" s="84">
        <f t="shared" si="15"/>
        <v>0</v>
      </c>
      <c r="I100" s="84">
        <f t="shared" si="16"/>
        <v>0</v>
      </c>
      <c r="J100" s="84">
        <f t="shared" si="17"/>
        <v>0</v>
      </c>
      <c r="K100" s="84">
        <f t="shared" si="18"/>
        <v>0</v>
      </c>
      <c r="L100" s="84">
        <f t="shared" si="19"/>
        <v>0</v>
      </c>
      <c r="M100" s="84">
        <f t="shared" si="20"/>
        <v>0</v>
      </c>
      <c r="N100" s="84">
        <f t="shared" si="21"/>
        <v>0</v>
      </c>
      <c r="O100" s="84">
        <f t="shared" si="22"/>
        <v>0</v>
      </c>
      <c r="P100" s="84">
        <f t="shared" si="23"/>
        <v>0</v>
      </c>
      <c r="Q100" s="84">
        <f t="shared" si="24"/>
        <v>0</v>
      </c>
      <c r="R100" s="85">
        <f t="shared" si="25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6">SUM(E90:E100)</f>
        <v>464407.5</v>
      </c>
      <c r="F101" s="89">
        <f t="shared" si="26"/>
        <v>32135.5</v>
      </c>
      <c r="G101" s="89">
        <f t="shared" si="26"/>
        <v>34949.5</v>
      </c>
      <c r="H101" s="89">
        <f t="shared" si="26"/>
        <v>35623.5</v>
      </c>
      <c r="I101" s="89">
        <f t="shared" si="26"/>
        <v>44663.75</v>
      </c>
      <c r="J101" s="89">
        <f t="shared" si="26"/>
        <v>55912.25</v>
      </c>
      <c r="K101" s="89">
        <f t="shared" si="26"/>
        <v>28344.75</v>
      </c>
      <c r="L101" s="89">
        <f t="shared" si="26"/>
        <v>35559</v>
      </c>
      <c r="M101" s="89">
        <f t="shared" si="26"/>
        <v>16229</v>
      </c>
      <c r="N101" s="89">
        <f t="shared" si="26"/>
        <v>16890.25</v>
      </c>
      <c r="O101" s="89">
        <f>SUM(O90:O100)</f>
        <v>16183.75</v>
      </c>
      <c r="P101" s="89">
        <f t="shared" si="26"/>
        <v>0</v>
      </c>
      <c r="Q101" s="89">
        <f t="shared" si="26"/>
        <v>0</v>
      </c>
      <c r="R101" s="90">
        <f>SUM(R90:R100)</f>
        <v>780898.75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50</v>
      </c>
      <c r="F106" s="190"/>
      <c r="G106" s="190"/>
      <c r="H106" s="191"/>
      <c r="I106" s="189">
        <f>M26</f>
        <v>650</v>
      </c>
      <c r="J106" s="190"/>
      <c r="K106" s="190"/>
      <c r="L106" s="191"/>
      <c r="M106" s="189">
        <f>M25</f>
        <v>73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1250</v>
      </c>
      <c r="V106" s="190"/>
      <c r="W106" s="190"/>
      <c r="X106" s="191"/>
      <c r="Y106" s="189">
        <f>M22</f>
        <v>1155</v>
      </c>
      <c r="Z106" s="190"/>
      <c r="AA106" s="190"/>
      <c r="AB106" s="191"/>
      <c r="AC106" s="189">
        <f>M21</f>
        <v>1904</v>
      </c>
      <c r="AD106" s="190"/>
      <c r="AE106" s="190"/>
      <c r="AF106" s="191"/>
      <c r="AG106" s="189">
        <f>M20</f>
        <v>5828</v>
      </c>
      <c r="AH106" s="190"/>
      <c r="AI106" s="190"/>
      <c r="AJ106" s="191"/>
      <c r="AK106" s="189">
        <f>M19</f>
        <v>4644</v>
      </c>
      <c r="AL106" s="190"/>
      <c r="AM106" s="190"/>
      <c r="AN106" s="191"/>
      <c r="AO106" s="189">
        <f>M18</f>
        <v>2200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60.5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12.5</v>
      </c>
      <c r="P110" s="106">
        <f>IF(($M106&gt;0),(M110+N110)/$M106,0)</f>
        <v>0.82876712328767121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154</v>
      </c>
      <c r="R111" s="104">
        <f>SUMPRODUCT(($F$42:$Q$86)*(($F$40:$Q$40=$E$14)+($F$40:$Q$40=$K$14)+($F$40:$Q$40=$I$14)+($F$40:$Q$40=$G$14))*($D$42:$D$86=Q$105))</f>
        <v>50.5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771.5</v>
      </c>
      <c r="Z113" s="104">
        <f>SUMPRODUCT(($F$42:$Q$86)*(($F$40:$Q$40=$E$14)+($F$40:$Q$40=$K$14)+($F$40:$Q$40=$I$14)+($F$40:$Q$40=$G$14))*($D$42:$D$86=Y$105))</f>
        <v>66.25</v>
      </c>
      <c r="AA113" s="113">
        <f>IF(Y$106-Y113-Z113&gt;0,Y$106-Y113-Z113,0)</f>
        <v>317.25</v>
      </c>
      <c r="AB113" s="106">
        <f>IF(($Y106&gt;0),(Y113+Z113)/$Y106,0)</f>
        <v>0.72532467532467537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626.75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1277.25</v>
      </c>
      <c r="AF114" s="106">
        <f>IF(($AC106&gt;0),(AC114+AD114)/$AC106,0)</f>
        <v>0.32917542016806722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1572.25</v>
      </c>
      <c r="AH115" s="104">
        <f>SUMPRODUCT(($F$42:$Q$86)*(($F$40:$Q$40=$E$14)+($F$40:$Q$40=$K$14)+($F$40:$Q$40=$I$14)+($F$40:$Q$40=$G$14))*($D$42:$D$86=AG$105))</f>
        <v>21.5</v>
      </c>
      <c r="AI115" s="113">
        <f>IF(AG$106-AG115-AH115&gt;0,AG$106-AG115-AH115,0)</f>
        <v>4234.25</v>
      </c>
      <c r="AJ115" s="106">
        <f>IF(($AG106&gt;0),(AG115+AH115)/$AG106,0)</f>
        <v>0.27346431022649281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2483.5</v>
      </c>
      <c r="AL116" s="104">
        <f>SUMPRODUCT(($F$42:$Q$86)*(($F$40:$Q$40=$E$14)+($F$40:$Q$40=$K$14)+($F$40:$Q$40=$I$14)+($F$40:$Q$40=$G$14))*($D$42:$D$86=AK$105))</f>
        <v>26.25</v>
      </c>
      <c r="AM116" s="113">
        <f>IF(AK$106-AK116-AL116&gt;0,AK$106-AK116-AL116,0)</f>
        <v>2134.25</v>
      </c>
      <c r="AN116" s="106">
        <f>IF(($AK106&gt;0),(AK116+AL116)/$AK106,0)</f>
        <v>0.54042850990525404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2583.25</v>
      </c>
      <c r="AP117" s="104">
        <f>SUMPRODUCT(($F$42:$Q$86)*(($F$40:$Q$40=$E$14)+($F$40:$Q$40=$K$14)+($F$40:$Q$40=$I$14)+($F$40:$Q$40=$G$14))*($D$42:$D$86=AO$105))</f>
        <v>68.25</v>
      </c>
      <c r="AQ117" s="113">
        <f>IF(AO$106-AO117-AP117&gt;0,AO$106-AO117-AP117,0)</f>
        <v>0</v>
      </c>
      <c r="AR117" s="106">
        <f>IF(($AO106&gt;0),(AO117+AP117)/$AO106,0)</f>
        <v>1.2052272727272728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2022-05-03T10:15:03Z</cp:lastPrinted>
  <dcterms:created xsi:type="dcterms:W3CDTF">2018-01-15T08:58:52Z</dcterms:created>
  <dcterms:modified xsi:type="dcterms:W3CDTF">2022-05-03T10:15:04Z</dcterms:modified>
</cp:coreProperties>
</file>