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Februar\Kosten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M22" i="1"/>
  <c r="M21" i="1"/>
  <c r="M20" i="1"/>
  <c r="M19" i="1"/>
  <c r="O94" i="1"/>
  <c r="R64" i="1"/>
  <c r="R49" i="1"/>
  <c r="O91" i="1"/>
  <c r="R66" i="1"/>
  <c r="M18" i="1" l="1"/>
  <c r="D97" i="1" l="1"/>
  <c r="R54" i="1" l="1"/>
  <c r="R45" i="1" l="1"/>
  <c r="H86" i="1" l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3" i="1"/>
  <c r="R62" i="1"/>
  <c r="R61" i="1"/>
  <c r="R60" i="1"/>
  <c r="R59" i="1"/>
  <c r="R58" i="1"/>
  <c r="R56" i="1"/>
  <c r="R55" i="1"/>
  <c r="R53" i="1"/>
  <c r="R52" i="1"/>
  <c r="R51" i="1"/>
  <c r="R50" i="1"/>
  <c r="R48" i="1"/>
  <c r="R47" i="1"/>
  <c r="R46" i="1"/>
  <c r="R44" i="1"/>
  <c r="R43" i="1"/>
  <c r="R42" i="1"/>
  <c r="R41" i="1"/>
  <c r="M28" i="1"/>
  <c r="O16" i="1"/>
  <c r="N16" i="1"/>
  <c r="P16" i="1"/>
  <c r="R86" i="1" l="1"/>
  <c r="M92" i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P110" i="1" l="1"/>
  <c r="O101" i="1"/>
  <c r="R91" i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Q20" i="1" s="1"/>
  <c r="O24" i="1"/>
  <c r="R25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<sst xmlns="http://schemas.openxmlformats.org/spreadsheetml/2006/main" count="157" uniqueCount="65">
  <si>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</si>
  <si>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</si>
  <si>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</si>
  <si>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</si>
  <si>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</si>
  <si>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</si>
  <si>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</si>
  <si>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</si>
  <si>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</si>
  <si>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</si>
  <si>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</si>
  <si>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</si>
  <si>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</si>
  <si>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</si>
  <si>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</si>
  <si>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</si>
  <si>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</si>
  <si>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</si>
  <si>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</si>
  <si>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</si>
  <si>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</si>
  <si>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</si>
  <si>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</si>
  <si>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</si>
  <si>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</si>
  <si>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</si>
  <si>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</si>
  <si>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</si>
  <si>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</si>
  <si>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</si>
  <si>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</si>
  <si>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</si>
  <si>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</si>
  <si>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</si>
  <si>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</si>
  <si>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</si>
  <si>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</si>
  <si>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</si>
  <si>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</si>
  <si>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</si>
  <si>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</si>
  <si>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</si>
  <si>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</si>
  <si>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</si>
  <si>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</si>
  <si>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</si>
  <si>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</si>
  <si>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</si>
  <si>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</si>
  <si>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</si>
  <si>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</si>
  <si>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</si>
  <si>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</si>
  <si>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</si>
  <si>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</si>
  <si>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</si>
  <si>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</si>
  <si>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</si>
  <si>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</si>
  <si>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</si>
  <si>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</si>
  <si>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</si>
  <si>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</si>
  <si>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</si>
  <si>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EK/GP, Phase 21/22, NO1+NO2+NO3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</si>
</sst>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0.33326807987023882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0.36453896740970698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103.25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95.25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45.75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1204.25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698.75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1205.25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2128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3691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2168.75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2475.25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1528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16" zoomScale="115" zoomScaleNormal="115" zoomScaleSheetLayoutView="100" workbookViewId="0">
      <selection activeCell="O74" sqref="O74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43831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14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40087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>
        <v>125</v>
      </c>
      <c r="N17" s="46">
        <f t="shared" ref="N17:N27" si="0">SUMPRODUCT(($D$108:$D$118=$K17)*($E$107:$AV$107=$N$16)*($E$108:$AV$118))</f>
        <v>12.75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112.25</v>
      </c>
      <c r="Q17" s="49">
        <f t="shared" ref="Q17:Q27" si="3">IF(P17=0,N17+O17-M17,0)</f>
        <v>0</v>
      </c>
      <c r="R17" s="50">
        <f t="shared" ref="R17:R28" si="4">IF(M17&lt;&gt;0,(O17+N17)/M17,0)</f>
        <v>0.10199999999999999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f>700+200+300+900+100</f>
        <v>2200</v>
      </c>
      <c r="N18" s="46">
        <f t="shared" si="0"/>
        <v>672</v>
      </c>
      <c r="O18" s="47">
        <f t="shared" si="1"/>
        <v>0</v>
      </c>
      <c r="P18" s="48">
        <f t="shared" si="2"/>
        <v>1528</v>
      </c>
      <c r="Q18" s="49">
        <f t="shared" si="3"/>
        <v>0</v>
      </c>
      <c r="R18" s="50">
        <f t="shared" si="4"/>
        <v>0.30545454545454548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f>2950+999+200+495</f>
        <v>4644</v>
      </c>
      <c r="N19" s="46">
        <f t="shared" si="0"/>
        <v>2168.75</v>
      </c>
      <c r="O19" s="47">
        <f t="shared" si="1"/>
        <v>0</v>
      </c>
      <c r="P19" s="48">
        <f t="shared" si="2"/>
        <v>2475.25</v>
      </c>
      <c r="Q19" s="49">
        <f t="shared" si="3"/>
        <v>0</v>
      </c>
      <c r="R19" s="50">
        <f t="shared" si="4"/>
        <v>0.46700043066322139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f>4025+450+1353</f>
        <v>5828</v>
      </c>
      <c r="N20" s="46">
        <f t="shared" si="0"/>
        <v>2128</v>
      </c>
      <c r="O20" s="47">
        <f t="shared" si="1"/>
        <v>9</v>
      </c>
      <c r="P20" s="48">
        <f t="shared" si="2"/>
        <v>3691</v>
      </c>
      <c r="Q20" s="49">
        <f t="shared" si="3"/>
        <v>0</v>
      </c>
      <c r="R20" s="50">
        <f t="shared" si="4"/>
        <v>0.36667810569663695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f>1125+435+344</f>
        <v>1904</v>
      </c>
      <c r="N21" s="46">
        <f t="shared" si="0"/>
        <v>698.75</v>
      </c>
      <c r="O21" s="47">
        <f t="shared" si="1"/>
        <v>0</v>
      </c>
      <c r="P21" s="48">
        <f t="shared" si="2"/>
        <v>1205.25</v>
      </c>
      <c r="Q21" s="49">
        <f t="shared" si="3"/>
        <v>0</v>
      </c>
      <c r="R21" s="50">
        <f t="shared" si="4"/>
        <v>0.36699054621848737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f>1000+573-418</f>
        <v>1155</v>
      </c>
      <c r="N22" s="46">
        <f t="shared" si="0"/>
        <v>25</v>
      </c>
      <c r="O22" s="47">
        <f t="shared" si="1"/>
        <v>0</v>
      </c>
      <c r="P22" s="48">
        <f t="shared" si="2"/>
        <v>1130</v>
      </c>
      <c r="Q22" s="49">
        <f t="shared" si="3"/>
        <v>0</v>
      </c>
      <c r="R22" s="50">
        <f t="shared" si="4"/>
        <v>2.1645021645021644E-2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1250</v>
      </c>
      <c r="N23" s="46">
        <f t="shared" si="0"/>
        <v>45.75</v>
      </c>
      <c r="O23" s="47">
        <f t="shared" si="1"/>
        <v>0</v>
      </c>
      <c r="P23" s="48">
        <f t="shared" si="2"/>
        <v>1204.25</v>
      </c>
      <c r="Q23" s="49">
        <f t="shared" si="3"/>
        <v>0</v>
      </c>
      <c r="R23" s="50">
        <f t="shared" si="4"/>
        <v>3.6600000000000001E-2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95.25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95.25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>
        <v>73</v>
      </c>
      <c r="N25" s="46">
        <f t="shared" si="0"/>
        <v>103.25</v>
      </c>
      <c r="O25" s="47">
        <f t="shared" si="1"/>
        <v>0</v>
      </c>
      <c r="P25" s="48">
        <f t="shared" si="2"/>
        <v>0</v>
      </c>
      <c r="Q25" s="49">
        <f t="shared" si="3"/>
        <v>30.25</v>
      </c>
      <c r="R25" s="50">
        <f t="shared" si="4"/>
        <v>1.4143835616438356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>
        <v>650</v>
      </c>
      <c r="N26" s="46">
        <f t="shared" si="0"/>
        <v>0</v>
      </c>
      <c r="O26" s="47">
        <f t="shared" si="1"/>
        <v>0</v>
      </c>
      <c r="P26" s="48">
        <f t="shared" si="2"/>
        <v>650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>
        <v>50</v>
      </c>
      <c r="N27" s="46">
        <f t="shared" si="0"/>
        <v>0</v>
      </c>
      <c r="O27" s="47">
        <f t="shared" si="1"/>
        <v>0</v>
      </c>
      <c r="P27" s="48">
        <f t="shared" si="2"/>
        <v>50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17879</v>
      </c>
      <c r="N28" s="53">
        <f>SUM(N17:N27)</f>
        <v>5949.5</v>
      </c>
      <c r="O28" s="53">
        <f>SUM(O17:O27)</f>
        <v>9</v>
      </c>
      <c r="P28" s="53">
        <f>SUM(P17:P27)</f>
        <v>12046</v>
      </c>
      <c r="Q28" s="53">
        <f>IF(SUM(N28:O28)-SUM(U105:AV105)&gt;0,SUM(N28:O28)-SUM(U105:AV105),0)</f>
        <v>5958.5</v>
      </c>
      <c r="R28" s="54">
        <f t="shared" si="4"/>
        <v>0.33326807987023882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0.96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1425320.875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519585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0.36453896740970698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0.33326807987023882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5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>SUM(E49:Q49)</f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>
        <v>12.75</v>
      </c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12.75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291</v>
      </c>
      <c r="F54" s="70">
        <v>82.5</v>
      </c>
      <c r="G54" s="70">
        <v>52</v>
      </c>
      <c r="H54" s="70">
        <v>27.75</v>
      </c>
      <c r="I54" s="70">
        <v>15.5</v>
      </c>
      <c r="J54" s="70">
        <v>83.25</v>
      </c>
      <c r="K54" s="70">
        <v>32.5</v>
      </c>
      <c r="L54" s="70">
        <v>84.5</v>
      </c>
      <c r="M54" s="70"/>
      <c r="N54" s="70">
        <v>3</v>
      </c>
      <c r="O54" s="71"/>
      <c r="P54" s="71"/>
      <c r="Q54" s="71"/>
      <c r="R54" s="65">
        <f t="shared" ref="R54" si="7">SUM(E54:Q54)</f>
        <v>672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946.5</v>
      </c>
      <c r="F55" s="70">
        <v>119.75</v>
      </c>
      <c r="G55" s="70">
        <v>168.5</v>
      </c>
      <c r="H55" s="70">
        <v>217.5</v>
      </c>
      <c r="I55" s="70">
        <v>222.25</v>
      </c>
      <c r="J55" s="70">
        <v>149.5</v>
      </c>
      <c r="K55" s="70">
        <v>136</v>
      </c>
      <c r="L55" s="70">
        <v>202.5</v>
      </c>
      <c r="M55" s="70">
        <v>2.75</v>
      </c>
      <c r="N55" s="70">
        <v>3.5</v>
      </c>
      <c r="O55" s="71"/>
      <c r="P55" s="71"/>
      <c r="Q55" s="71"/>
      <c r="R55" s="65">
        <f t="shared" si="5"/>
        <v>2168.75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1335.5</v>
      </c>
      <c r="F56" s="70">
        <v>99.75</v>
      </c>
      <c r="G56" s="70">
        <v>85.5</v>
      </c>
      <c r="H56" s="70">
        <v>123</v>
      </c>
      <c r="I56" s="70">
        <v>84</v>
      </c>
      <c r="J56" s="70">
        <v>136.5</v>
      </c>
      <c r="K56" s="70">
        <v>77</v>
      </c>
      <c r="L56" s="70">
        <v>89.25</v>
      </c>
      <c r="M56" s="70">
        <v>40.5</v>
      </c>
      <c r="N56" s="70">
        <v>57</v>
      </c>
      <c r="O56" s="71">
        <v>9</v>
      </c>
      <c r="P56" s="71"/>
      <c r="Q56" s="71"/>
      <c r="R56" s="65">
        <f t="shared" si="5"/>
        <v>2137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289</v>
      </c>
      <c r="F57" s="70">
        <v>54</v>
      </c>
      <c r="G57" s="70">
        <v>15.25</v>
      </c>
      <c r="H57" s="70">
        <v>41</v>
      </c>
      <c r="I57" s="70">
        <v>120.75</v>
      </c>
      <c r="J57" s="70">
        <v>48.25</v>
      </c>
      <c r="K57" s="70">
        <v>68</v>
      </c>
      <c r="L57" s="70">
        <v>48.5</v>
      </c>
      <c r="M57" s="70"/>
      <c r="N57" s="70">
        <v>14</v>
      </c>
      <c r="O57" s="71"/>
      <c r="P57" s="71"/>
      <c r="Q57" s="71"/>
      <c r="R57" s="65">
        <f t="shared" ref="R57" si="8">SUM(E57:Q57)</f>
        <v>698.75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>
        <v>0.5</v>
      </c>
      <c r="H58" s="70"/>
      <c r="I58" s="70">
        <v>5</v>
      </c>
      <c r="J58" s="70">
        <v>7</v>
      </c>
      <c r="K58" s="70">
        <v>12.5</v>
      </c>
      <c r="L58" s="70"/>
      <c r="M58" s="70"/>
      <c r="N58" s="70"/>
      <c r="O58" s="71"/>
      <c r="P58" s="71"/>
      <c r="Q58" s="71"/>
      <c r="R58" s="65">
        <f t="shared" si="5"/>
        <v>25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>
        <v>45.75</v>
      </c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45.75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6</v>
      </c>
      <c r="F60" s="70">
        <v>25.5</v>
      </c>
      <c r="G60" s="70">
        <v>4</v>
      </c>
      <c r="H60" s="70">
        <v>9.25</v>
      </c>
      <c r="I60" s="70"/>
      <c r="J60" s="70">
        <v>4</v>
      </c>
      <c r="K60" s="70">
        <v>6</v>
      </c>
      <c r="L60" s="70">
        <v>40.5</v>
      </c>
      <c r="M60" s="70"/>
      <c r="N60" s="70"/>
      <c r="O60" s="71"/>
      <c r="P60" s="71"/>
      <c r="Q60" s="71"/>
      <c r="R60" s="65">
        <f t="shared" si="5"/>
        <v>95.25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71</v>
      </c>
      <c r="F61" s="70"/>
      <c r="G61" s="70">
        <v>32.25</v>
      </c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103.25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>SUM(E64:Q64)</f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9">SUM(E41:E85)</f>
        <v>2997.5</v>
      </c>
      <c r="F86" s="76">
        <f t="shared" si="9"/>
        <v>381.5</v>
      </c>
      <c r="G86" s="76">
        <f t="shared" si="9"/>
        <v>358</v>
      </c>
      <c r="H86" s="76">
        <f t="shared" si="9"/>
        <v>418.5</v>
      </c>
      <c r="I86" s="76">
        <f t="shared" si="9"/>
        <v>447.5</v>
      </c>
      <c r="J86" s="76">
        <f t="shared" si="9"/>
        <v>428.5</v>
      </c>
      <c r="K86" s="76">
        <f t="shared" si="9"/>
        <v>332</v>
      </c>
      <c r="L86" s="76">
        <f t="shared" si="9"/>
        <v>465.25</v>
      </c>
      <c r="M86" s="76">
        <f t="shared" si="9"/>
        <v>43.25</v>
      </c>
      <c r="N86" s="76">
        <f t="shared" si="9"/>
        <v>77.5</v>
      </c>
      <c r="O86" s="76">
        <f t="shared" si="9"/>
        <v>9</v>
      </c>
      <c r="P86" s="76">
        <f t="shared" si="9"/>
        <v>0</v>
      </c>
      <c r="Q86" s="76">
        <f t="shared" si="9"/>
        <v>0</v>
      </c>
      <c r="R86" s="65">
        <f>SUM(E86:Q86)</f>
        <v>5958.5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0">E40</f>
        <v>Vorjahr</v>
      </c>
      <c r="F89" s="82">
        <f t="shared" si="10"/>
        <v>39814</v>
      </c>
      <c r="G89" s="82">
        <f t="shared" si="10"/>
        <v>39845</v>
      </c>
      <c r="H89" s="82">
        <f t="shared" si="10"/>
        <v>39873</v>
      </c>
      <c r="I89" s="82">
        <f t="shared" si="10"/>
        <v>39904</v>
      </c>
      <c r="J89" s="82">
        <f t="shared" si="10"/>
        <v>39934</v>
      </c>
      <c r="K89" s="82">
        <f t="shared" si="10"/>
        <v>39965</v>
      </c>
      <c r="L89" s="82">
        <f t="shared" si="10"/>
        <v>39995</v>
      </c>
      <c r="M89" s="82">
        <f t="shared" si="10"/>
        <v>40026</v>
      </c>
      <c r="N89" s="82">
        <f t="shared" si="10"/>
        <v>40057</v>
      </c>
      <c r="O89" s="82">
        <f t="shared" si="10"/>
        <v>40087</v>
      </c>
      <c r="P89" s="82">
        <f t="shared" si="10"/>
        <v>40118</v>
      </c>
      <c r="Q89" s="82">
        <f t="shared" si="10"/>
        <v>40148</v>
      </c>
      <c r="R89" s="83" t="str">
        <f t="shared" si="10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1">K17</f>
        <v>A</v>
      </c>
      <c r="E90" s="84">
        <f t="shared" ref="E90:E100" si="12">SUMPRODUCT(($D$41:$D$85=$D90)*($E$41:$E$85))*$B90</f>
        <v>1848.75</v>
      </c>
      <c r="F90" s="84">
        <f t="shared" ref="F90:F100" si="13">SUMPRODUCT(($D$41:$D$85=$D90)*($F$41:$F$85))*$B90</f>
        <v>0</v>
      </c>
      <c r="G90" s="84">
        <f t="shared" ref="G90:G100" si="14">SUMPRODUCT(($D$41:$D$85=$D90)*($G$41:$G$85))*$B90</f>
        <v>0</v>
      </c>
      <c r="H90" s="84">
        <f t="shared" ref="H90:H100" si="15">SUMPRODUCT(($D$41:$D$85=$D90)*($H$41:$H$85))*$B90</f>
        <v>0</v>
      </c>
      <c r="I90" s="84">
        <f t="shared" ref="I90:I100" si="16">SUMPRODUCT(($D$41:$D$85=$D90)*($I$41:$I$85))*$B90</f>
        <v>0</v>
      </c>
      <c r="J90" s="84">
        <f t="shared" ref="J90:J100" si="17">SUMPRODUCT(($D$41:$D$85=$D90)*($J$41:$J$85))*$B90</f>
        <v>0</v>
      </c>
      <c r="K90" s="84">
        <f t="shared" ref="K90:K100" si="18">SUMPRODUCT(($D$41:$D$85=$D90)*($K$41:$K$85))*$B90</f>
        <v>0</v>
      </c>
      <c r="L90" s="84">
        <f t="shared" ref="L90:L100" si="19">SUMPRODUCT(($D$41:$D$85=$D90)*($L$41:$L$85))*$B90</f>
        <v>0</v>
      </c>
      <c r="M90" s="84">
        <f t="shared" ref="M90:M100" si="20">SUMPRODUCT(($D$41:$D$85=$D90)*($M$41:$M$85))*$B90</f>
        <v>0</v>
      </c>
      <c r="N90" s="84">
        <f t="shared" ref="N90:N100" si="21">SUMPRODUCT(($D$41:$D$85=$D90)*($N$41:$N$85))*$B90</f>
        <v>0</v>
      </c>
      <c r="O90" s="84">
        <f t="shared" ref="O90:O100" si="22">SUMPRODUCT(($D$41:$D$85=$D90)*($O$41:$O$85))*$B90</f>
        <v>0</v>
      </c>
      <c r="P90" s="84">
        <f t="shared" ref="P90:P100" si="23">SUMPRODUCT(($D$41:$D$85=$D90)*($P$41:$P$85))*$B90</f>
        <v>0</v>
      </c>
      <c r="Q90" s="84">
        <f t="shared" ref="Q90:Q100" si="24">SUMPRODUCT(($D$41:$D$85=$D90)*($Q$41:$Q$85))*$B90</f>
        <v>0</v>
      </c>
      <c r="R90" s="85">
        <f>SUM(E90:Q90)</f>
        <v>1848.75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1"/>
        <v>B</v>
      </c>
      <c r="E91" s="84">
        <f t="shared" si="12"/>
        <v>35502</v>
      </c>
      <c r="F91" s="84">
        <f t="shared" si="13"/>
        <v>10065</v>
      </c>
      <c r="G91" s="84">
        <f t="shared" si="14"/>
        <v>6344</v>
      </c>
      <c r="H91" s="84">
        <f t="shared" si="15"/>
        <v>3385.5</v>
      </c>
      <c r="I91" s="84">
        <f t="shared" si="16"/>
        <v>1891</v>
      </c>
      <c r="J91" s="84">
        <f t="shared" si="17"/>
        <v>10156.5</v>
      </c>
      <c r="K91" s="84">
        <f t="shared" si="18"/>
        <v>3965</v>
      </c>
      <c r="L91" s="84">
        <f t="shared" si="19"/>
        <v>10309</v>
      </c>
      <c r="M91" s="84">
        <f t="shared" si="20"/>
        <v>0</v>
      </c>
      <c r="N91" s="84">
        <f t="shared" si="21"/>
        <v>366</v>
      </c>
      <c r="O91" s="84">
        <f>SUMPRODUCT(($D$41:$D$85=$D91)*($O$41:$O$85))*$B91</f>
        <v>0</v>
      </c>
      <c r="P91" s="84">
        <f t="shared" si="23"/>
        <v>0</v>
      </c>
      <c r="Q91" s="84">
        <f t="shared" si="24"/>
        <v>0</v>
      </c>
      <c r="R91" s="85">
        <f>SUM(D91:Q91)</f>
        <v>81984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1"/>
        <v>C</v>
      </c>
      <c r="E92" s="84">
        <f t="shared" si="12"/>
        <v>89917.5</v>
      </c>
      <c r="F92" s="84">
        <f t="shared" si="13"/>
        <v>11376.25</v>
      </c>
      <c r="G92" s="84">
        <f t="shared" si="14"/>
        <v>16007.5</v>
      </c>
      <c r="H92" s="84">
        <f t="shared" si="15"/>
        <v>20662.5</v>
      </c>
      <c r="I92" s="84">
        <f t="shared" si="16"/>
        <v>21113.75</v>
      </c>
      <c r="J92" s="84">
        <f t="shared" si="17"/>
        <v>14202.5</v>
      </c>
      <c r="K92" s="84">
        <f t="shared" si="18"/>
        <v>12920</v>
      </c>
      <c r="L92" s="84">
        <f t="shared" si="19"/>
        <v>19237.5</v>
      </c>
      <c r="M92" s="84">
        <f t="shared" si="20"/>
        <v>261.25</v>
      </c>
      <c r="N92" s="84">
        <f t="shared" si="21"/>
        <v>332.5</v>
      </c>
      <c r="O92" s="84">
        <f t="shared" si="22"/>
        <v>0</v>
      </c>
      <c r="P92" s="84">
        <f t="shared" si="23"/>
        <v>0</v>
      </c>
      <c r="Q92" s="84">
        <f t="shared" si="24"/>
        <v>0</v>
      </c>
      <c r="R92" s="85">
        <f t="shared" ref="R92:R100" si="25">SUM(D92:Q92)</f>
        <v>206031.25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1"/>
        <v>D</v>
      </c>
      <c r="E93" s="84">
        <f t="shared" si="12"/>
        <v>114853</v>
      </c>
      <c r="F93" s="84">
        <f t="shared" si="13"/>
        <v>8578.5</v>
      </c>
      <c r="G93" s="84">
        <f t="shared" si="14"/>
        <v>7353</v>
      </c>
      <c r="H93" s="84">
        <f t="shared" si="15"/>
        <v>10578</v>
      </c>
      <c r="I93" s="84">
        <f t="shared" si="16"/>
        <v>7224</v>
      </c>
      <c r="J93" s="84">
        <f t="shared" si="17"/>
        <v>11739</v>
      </c>
      <c r="K93" s="84">
        <f t="shared" si="18"/>
        <v>6622</v>
      </c>
      <c r="L93" s="84">
        <f t="shared" si="19"/>
        <v>7675.5</v>
      </c>
      <c r="M93" s="84">
        <f t="shared" si="20"/>
        <v>3483</v>
      </c>
      <c r="N93" s="84">
        <f t="shared" si="21"/>
        <v>4902</v>
      </c>
      <c r="O93" s="84">
        <f t="shared" si="22"/>
        <v>774</v>
      </c>
      <c r="P93" s="84">
        <f t="shared" si="23"/>
        <v>0</v>
      </c>
      <c r="Q93" s="84">
        <f t="shared" si="24"/>
        <v>0</v>
      </c>
      <c r="R93" s="85">
        <f t="shared" si="25"/>
        <v>183782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1"/>
        <v>E</v>
      </c>
      <c r="E94" s="84">
        <f t="shared" si="12"/>
        <v>17918</v>
      </c>
      <c r="F94" s="84">
        <f t="shared" si="13"/>
        <v>3348</v>
      </c>
      <c r="G94" s="84">
        <f t="shared" si="14"/>
        <v>945.5</v>
      </c>
      <c r="H94" s="84">
        <f t="shared" si="15"/>
        <v>2542</v>
      </c>
      <c r="I94" s="84">
        <f t="shared" si="16"/>
        <v>7486.5</v>
      </c>
      <c r="J94" s="84">
        <f t="shared" si="17"/>
        <v>2991.5</v>
      </c>
      <c r="K94" s="84">
        <f t="shared" si="18"/>
        <v>4216</v>
      </c>
      <c r="L94" s="84">
        <f t="shared" si="19"/>
        <v>3007</v>
      </c>
      <c r="M94" s="84">
        <f t="shared" si="20"/>
        <v>0</v>
      </c>
      <c r="N94" s="84">
        <f t="shared" si="21"/>
        <v>868</v>
      </c>
      <c r="O94" s="84">
        <f>SUMPRODUCT(($D$41:$D$85=$D94)*($O$41:$O$85))*$B94</f>
        <v>0</v>
      </c>
      <c r="P94" s="84">
        <f t="shared" si="23"/>
        <v>0</v>
      </c>
      <c r="Q94" s="84">
        <f t="shared" si="24"/>
        <v>0</v>
      </c>
      <c r="R94" s="85">
        <f t="shared" si="25"/>
        <v>43322.5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1"/>
        <v>F</v>
      </c>
      <c r="E95" s="84">
        <f t="shared" si="12"/>
        <v>0</v>
      </c>
      <c r="F95" s="84">
        <f t="shared" si="13"/>
        <v>0</v>
      </c>
      <c r="G95" s="84">
        <f t="shared" si="14"/>
        <v>25</v>
      </c>
      <c r="H95" s="84">
        <f t="shared" si="15"/>
        <v>0</v>
      </c>
      <c r="I95" s="84">
        <f t="shared" si="16"/>
        <v>250</v>
      </c>
      <c r="J95" s="84">
        <f t="shared" si="17"/>
        <v>350</v>
      </c>
      <c r="K95" s="84">
        <f t="shared" si="18"/>
        <v>625</v>
      </c>
      <c r="L95" s="84">
        <f t="shared" si="19"/>
        <v>0</v>
      </c>
      <c r="M95" s="84">
        <f t="shared" si="20"/>
        <v>0</v>
      </c>
      <c r="N95" s="84">
        <f t="shared" si="21"/>
        <v>0</v>
      </c>
      <c r="O95" s="84">
        <f t="shared" si="22"/>
        <v>0</v>
      </c>
      <c r="P95" s="84">
        <f t="shared" si="23"/>
        <v>0</v>
      </c>
      <c r="Q95" s="84">
        <f t="shared" si="24"/>
        <v>0</v>
      </c>
      <c r="R95" s="85">
        <f t="shared" si="25"/>
        <v>1250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1"/>
        <v>G</v>
      </c>
      <c r="E96" s="84">
        <f t="shared" si="12"/>
        <v>366</v>
      </c>
      <c r="F96" s="84">
        <f t="shared" si="13"/>
        <v>0</v>
      </c>
      <c r="G96" s="84">
        <f t="shared" si="14"/>
        <v>0</v>
      </c>
      <c r="H96" s="84">
        <f t="shared" si="15"/>
        <v>0</v>
      </c>
      <c r="I96" s="84">
        <f t="shared" si="16"/>
        <v>0</v>
      </c>
      <c r="J96" s="84">
        <f t="shared" si="17"/>
        <v>0</v>
      </c>
      <c r="K96" s="84">
        <f t="shared" si="18"/>
        <v>0</v>
      </c>
      <c r="L96" s="84">
        <f t="shared" si="19"/>
        <v>0</v>
      </c>
      <c r="M96" s="84">
        <f t="shared" si="20"/>
        <v>0</v>
      </c>
      <c r="N96" s="84">
        <f t="shared" si="21"/>
        <v>0</v>
      </c>
      <c r="O96" s="84">
        <f t="shared" si="22"/>
        <v>0</v>
      </c>
      <c r="P96" s="84">
        <f t="shared" si="23"/>
        <v>0</v>
      </c>
      <c r="Q96" s="84">
        <f t="shared" si="24"/>
        <v>0</v>
      </c>
      <c r="R96" s="85">
        <f t="shared" si="25"/>
        <v>366</v>
      </c>
    </row>
    <row r="97" spans="1:51" x14ac:dyDescent="0.2">
      <c r="B97" s="180">
        <v>4</v>
      </c>
      <c r="C97" s="181"/>
      <c r="D97" s="65" t="str">
        <f t="shared" si="11"/>
        <v>G1/2</v>
      </c>
      <c r="E97" s="84">
        <f t="shared" si="12"/>
        <v>24</v>
      </c>
      <c r="F97" s="84">
        <f t="shared" si="13"/>
        <v>102</v>
      </c>
      <c r="G97" s="84">
        <f t="shared" si="14"/>
        <v>16</v>
      </c>
      <c r="H97" s="84">
        <f t="shared" si="15"/>
        <v>37</v>
      </c>
      <c r="I97" s="84">
        <f t="shared" si="16"/>
        <v>0</v>
      </c>
      <c r="J97" s="84">
        <f t="shared" si="17"/>
        <v>16</v>
      </c>
      <c r="K97" s="84">
        <f t="shared" si="18"/>
        <v>24</v>
      </c>
      <c r="L97" s="84">
        <f t="shared" si="19"/>
        <v>162</v>
      </c>
      <c r="M97" s="84">
        <f t="shared" si="20"/>
        <v>0</v>
      </c>
      <c r="N97" s="84">
        <f t="shared" si="21"/>
        <v>0</v>
      </c>
      <c r="O97" s="84">
        <f t="shared" si="22"/>
        <v>0</v>
      </c>
      <c r="P97" s="84">
        <f t="shared" si="23"/>
        <v>0</v>
      </c>
      <c r="Q97" s="84">
        <f t="shared" si="24"/>
        <v>0</v>
      </c>
      <c r="R97" s="85">
        <f t="shared" si="25"/>
        <v>381</v>
      </c>
    </row>
    <row r="98" spans="1:51" x14ac:dyDescent="0.2">
      <c r="B98" s="180">
        <v>6</v>
      </c>
      <c r="C98" s="181"/>
      <c r="D98" s="65" t="str">
        <f t="shared" si="11"/>
        <v>G3/4</v>
      </c>
      <c r="E98" s="84">
        <f t="shared" si="12"/>
        <v>426</v>
      </c>
      <c r="F98" s="84">
        <f t="shared" si="13"/>
        <v>0</v>
      </c>
      <c r="G98" s="84">
        <f t="shared" si="14"/>
        <v>193.5</v>
      </c>
      <c r="H98" s="84">
        <f t="shared" si="15"/>
        <v>0</v>
      </c>
      <c r="I98" s="84">
        <f t="shared" si="16"/>
        <v>0</v>
      </c>
      <c r="J98" s="84">
        <f t="shared" si="17"/>
        <v>0</v>
      </c>
      <c r="K98" s="84">
        <f t="shared" si="18"/>
        <v>0</v>
      </c>
      <c r="L98" s="84">
        <f t="shared" si="19"/>
        <v>0</v>
      </c>
      <c r="M98" s="84">
        <f t="shared" si="20"/>
        <v>0</v>
      </c>
      <c r="N98" s="84">
        <f t="shared" si="21"/>
        <v>0</v>
      </c>
      <c r="O98" s="84">
        <f t="shared" si="22"/>
        <v>0</v>
      </c>
      <c r="P98" s="84">
        <f t="shared" si="23"/>
        <v>0</v>
      </c>
      <c r="Q98" s="84">
        <f t="shared" si="24"/>
        <v>0</v>
      </c>
      <c r="R98" s="85">
        <f t="shared" si="25"/>
        <v>619.5</v>
      </c>
    </row>
    <row r="99" spans="1:51" x14ac:dyDescent="0.2">
      <c r="B99" s="180">
        <v>13.5625</v>
      </c>
      <c r="C99" s="181"/>
      <c r="D99" s="65" t="str">
        <f t="shared" si="11"/>
        <v>12.5%/B/C</v>
      </c>
      <c r="E99" s="84">
        <f t="shared" si="12"/>
        <v>0</v>
      </c>
      <c r="F99" s="84">
        <f t="shared" si="13"/>
        <v>0</v>
      </c>
      <c r="G99" s="84">
        <f t="shared" si="14"/>
        <v>0</v>
      </c>
      <c r="H99" s="84">
        <f t="shared" si="15"/>
        <v>0</v>
      </c>
      <c r="I99" s="84">
        <f t="shared" si="16"/>
        <v>0</v>
      </c>
      <c r="J99" s="84">
        <f t="shared" si="17"/>
        <v>0</v>
      </c>
      <c r="K99" s="84">
        <f t="shared" si="18"/>
        <v>0</v>
      </c>
      <c r="L99" s="84">
        <f t="shared" si="19"/>
        <v>0</v>
      </c>
      <c r="M99" s="84">
        <f t="shared" si="20"/>
        <v>0</v>
      </c>
      <c r="N99" s="84">
        <f t="shared" si="21"/>
        <v>0</v>
      </c>
      <c r="O99" s="84">
        <f t="shared" si="22"/>
        <v>0</v>
      </c>
      <c r="P99" s="84">
        <f t="shared" si="23"/>
        <v>0</v>
      </c>
      <c r="Q99" s="84">
        <f t="shared" si="24"/>
        <v>0</v>
      </c>
      <c r="R99" s="85">
        <f t="shared" si="25"/>
        <v>0</v>
      </c>
    </row>
    <row r="100" spans="1:51" x14ac:dyDescent="0.2">
      <c r="B100" s="180">
        <v>27.125</v>
      </c>
      <c r="C100" s="181"/>
      <c r="D100" s="65" t="str">
        <f t="shared" si="11"/>
        <v>25%/B/C</v>
      </c>
      <c r="E100" s="84">
        <f t="shared" si="12"/>
        <v>0</v>
      </c>
      <c r="F100" s="84">
        <f t="shared" si="13"/>
        <v>0</v>
      </c>
      <c r="G100" s="84">
        <f t="shared" si="14"/>
        <v>0</v>
      </c>
      <c r="H100" s="84">
        <f t="shared" si="15"/>
        <v>0</v>
      </c>
      <c r="I100" s="84">
        <f t="shared" si="16"/>
        <v>0</v>
      </c>
      <c r="J100" s="84">
        <f t="shared" si="17"/>
        <v>0</v>
      </c>
      <c r="K100" s="84">
        <f t="shared" si="18"/>
        <v>0</v>
      </c>
      <c r="L100" s="84">
        <f t="shared" si="19"/>
        <v>0</v>
      </c>
      <c r="M100" s="84">
        <f t="shared" si="20"/>
        <v>0</v>
      </c>
      <c r="N100" s="84">
        <f t="shared" si="21"/>
        <v>0</v>
      </c>
      <c r="O100" s="84">
        <f t="shared" si="22"/>
        <v>0</v>
      </c>
      <c r="P100" s="84">
        <f t="shared" si="23"/>
        <v>0</v>
      </c>
      <c r="Q100" s="84">
        <f t="shared" si="24"/>
        <v>0</v>
      </c>
      <c r="R100" s="85">
        <f t="shared" si="25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6">SUM(E90:E100)</f>
        <v>260855.25</v>
      </c>
      <c r="F101" s="89">
        <f t="shared" si="26"/>
        <v>33469.75</v>
      </c>
      <c r="G101" s="89">
        <f t="shared" si="26"/>
        <v>30884.5</v>
      </c>
      <c r="H101" s="89">
        <f t="shared" si="26"/>
        <v>37205</v>
      </c>
      <c r="I101" s="89">
        <f t="shared" si="26"/>
        <v>37965.25</v>
      </c>
      <c r="J101" s="89">
        <f t="shared" si="26"/>
        <v>39455.5</v>
      </c>
      <c r="K101" s="89">
        <f t="shared" si="26"/>
        <v>28372</v>
      </c>
      <c r="L101" s="89">
        <f t="shared" si="26"/>
        <v>40391</v>
      </c>
      <c r="M101" s="89">
        <f t="shared" si="26"/>
        <v>3744.25</v>
      </c>
      <c r="N101" s="89">
        <f t="shared" si="26"/>
        <v>6468.5</v>
      </c>
      <c r="O101" s="89">
        <f>SUM(O90:O100)</f>
        <v>774</v>
      </c>
      <c r="P101" s="89">
        <f t="shared" si="26"/>
        <v>0</v>
      </c>
      <c r="Q101" s="89">
        <f t="shared" si="26"/>
        <v>0</v>
      </c>
      <c r="R101" s="90">
        <f>SUM(R90:R100)</f>
        <v>519585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50</v>
      </c>
      <c r="F106" s="190"/>
      <c r="G106" s="190"/>
      <c r="H106" s="191"/>
      <c r="I106" s="189">
        <f>M26</f>
        <v>650</v>
      </c>
      <c r="J106" s="190"/>
      <c r="K106" s="190"/>
      <c r="L106" s="191"/>
      <c r="M106" s="189">
        <f>M25</f>
        <v>73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1250</v>
      </c>
      <c r="V106" s="190"/>
      <c r="W106" s="190"/>
      <c r="X106" s="191"/>
      <c r="Y106" s="189">
        <f>M22</f>
        <v>1155</v>
      </c>
      <c r="Z106" s="190"/>
      <c r="AA106" s="190"/>
      <c r="AB106" s="191"/>
      <c r="AC106" s="189">
        <f>M21</f>
        <v>1904</v>
      </c>
      <c r="AD106" s="190"/>
      <c r="AE106" s="190"/>
      <c r="AF106" s="191"/>
      <c r="AG106" s="189">
        <f>M20</f>
        <v>5828</v>
      </c>
      <c r="AH106" s="190"/>
      <c r="AI106" s="190"/>
      <c r="AJ106" s="191"/>
      <c r="AK106" s="189">
        <f>M19</f>
        <v>4644</v>
      </c>
      <c r="AL106" s="190"/>
      <c r="AM106" s="190"/>
      <c r="AN106" s="191"/>
      <c r="AO106" s="189">
        <f>M18</f>
        <v>2200</v>
      </c>
      <c r="AP106" s="190"/>
      <c r="AQ106" s="190"/>
      <c r="AR106" s="191"/>
      <c r="AS106" s="189">
        <f>M17</f>
        <v>125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50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650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103.25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1.4143835616438356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95.25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45.75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1204.25</v>
      </c>
      <c r="X112" s="106">
        <f>IF(($U106&gt;0),(U112+V112)/$U106,0)</f>
        <v>3.6600000000000001E-2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25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1130</v>
      </c>
      <c r="AB113" s="106">
        <f>IF(($Y106&gt;0),(Y113+Z113)/$Y106,0)</f>
        <v>2.1645021645021644E-2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698.75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1205.25</v>
      </c>
      <c r="AF114" s="106">
        <f>IF(($AC106&gt;0),(AC114+AD114)/$AC106,0)</f>
        <v>0.36699054621848737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2128</v>
      </c>
      <c r="AH115" s="104">
        <f>SUMPRODUCT(($F$42:$Q$86)*(($F$40:$Q$40=$E$14)+($F$40:$Q$40=$K$14)+($F$40:$Q$40=$I$14)+($F$40:$Q$40=$G$14))*($D$42:$D$86=AG$105))</f>
        <v>9</v>
      </c>
      <c r="AI115" s="113">
        <f>IF(AG$106-AG115-AH115&gt;0,AG$106-AG115-AH115,0)</f>
        <v>3691</v>
      </c>
      <c r="AJ115" s="106">
        <f>IF(($AG106&gt;0),(AG115+AH115)/$AG106,0)</f>
        <v>0.36667810569663695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2168.75</v>
      </c>
      <c r="AL116" s="104">
        <f>SUMPRODUCT(($F$42:$Q$86)*(($F$40:$Q$40=$E$14)+($F$40:$Q$40=$K$14)+($F$40:$Q$40=$I$14)+($F$40:$Q$40=$G$14))*($D$42:$D$86=AK$105))</f>
        <v>0</v>
      </c>
      <c r="AM116" s="113">
        <f>IF(AK$106-AK116-AL116&gt;0,AK$106-AK116-AL116,0)</f>
        <v>2475.25</v>
      </c>
      <c r="AN116" s="106">
        <f>IF(($AK106&gt;0),(AK116+AL116)/$AK106,0)</f>
        <v>0.46700043066322139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672</v>
      </c>
      <c r="AP117" s="104">
        <f>SUMPRODUCT(($F$42:$Q$86)*(($F$40:$Q$40=$E$14)+($F$40:$Q$40=$K$14)+($F$40:$Q$40=$I$14)+($F$40:$Q$40=$G$14))*($D$42:$D$86=AO$105))</f>
        <v>0</v>
      </c>
      <c r="AQ117" s="113">
        <f>IF(AO$106-AO117-AP117&gt;0,AO$106-AO117-AP117,0)</f>
        <v>1528</v>
      </c>
      <c r="AR117" s="106">
        <f>IF(($AO106&gt;0),(AO117+AP117)/$AO106,0)</f>
        <v>0.30545454545454548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12.75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112.25</v>
      </c>
      <c r="AV118" s="106">
        <f>IF(($AS106&gt;0),(AS118+AT118)/$AS106,0)</f>
        <v>0.10199999999999999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2020-12-07T13:33:07Z</cp:lastPrinted>
  <dcterms:created xsi:type="dcterms:W3CDTF">2018-01-15T08:58:52Z</dcterms:created>
  <dcterms:modified xsi:type="dcterms:W3CDTF">2022-05-03T10:15:54Z</dcterms:modified>
</cp:coreProperties>
</file>