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Februar\Kosten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<sst xmlns="http://schemas.openxmlformats.org/spreadsheetml/2006/main" count="157" uniqueCount="65">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</sst>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0.58683076923076927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0.53466980023501764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100.25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61.75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668.75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113.25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41.25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320.5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39.25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1535.5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633.25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948.75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1124.75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671.25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83.75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40" zoomScale="115" zoomScaleNormal="115" zoomScaleSheetLayoutView="100" workbookViewId="0">
      <selection activeCell="E55" sqref="E55:G75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39845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300+250+250+725</f>
        <v>1525</v>
      </c>
      <c r="N18" s="46">
        <f t="shared" si="0"/>
        <v>671.25</v>
      </c>
      <c r="O18" s="47">
        <f t="shared" si="1"/>
        <v>83.75</v>
      </c>
      <c r="P18" s="48">
        <f t="shared" si="2"/>
        <v>770</v>
      </c>
      <c r="Q18" s="49">
        <f t="shared" si="3"/>
        <v>0</v>
      </c>
      <c r="R18" s="50">
        <f t="shared" si="4"/>
        <v>0.49508196721311476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2300</v>
      </c>
      <c r="N19" s="46">
        <f t="shared" si="0"/>
        <v>948.75</v>
      </c>
      <c r="O19" s="47">
        <f t="shared" si="1"/>
        <v>226.5</v>
      </c>
      <c r="P19" s="48">
        <f t="shared" si="2"/>
        <v>1124.75</v>
      </c>
      <c r="Q19" s="49">
        <f t="shared" si="3"/>
        <v>0</v>
      </c>
      <c r="R19" s="50">
        <f t="shared" si="4"/>
        <v>0.51097826086956522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2400</v>
      </c>
      <c r="N20" s="46">
        <f t="shared" si="0"/>
        <v>1535.5</v>
      </c>
      <c r="O20" s="47">
        <f t="shared" si="1"/>
        <v>231.25</v>
      </c>
      <c r="P20" s="48">
        <f t="shared" si="2"/>
        <v>633.25</v>
      </c>
      <c r="Q20" s="49">
        <f t="shared" si="3"/>
        <v>0</v>
      </c>
      <c r="R20" s="50">
        <f t="shared" si="4"/>
        <v>0.73614583333333339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625</v>
      </c>
      <c r="N21" s="46">
        <f t="shared" si="0"/>
        <v>39.25</v>
      </c>
      <c r="O21" s="47">
        <f t="shared" si="1"/>
        <v>0</v>
      </c>
      <c r="P21" s="48">
        <f t="shared" si="2"/>
        <v>585.75</v>
      </c>
      <c r="Q21" s="49">
        <f t="shared" si="3"/>
        <v>0</v>
      </c>
      <c r="R21" s="50">
        <f t="shared" si="4"/>
        <v>6.2799999999999995E-2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475</v>
      </c>
      <c r="N22" s="46">
        <f t="shared" si="0"/>
        <v>113.25</v>
      </c>
      <c r="O22" s="47">
        <f t="shared" si="1"/>
        <v>41.25</v>
      </c>
      <c r="P22" s="48">
        <f t="shared" si="2"/>
        <v>320.5</v>
      </c>
      <c r="Q22" s="49">
        <f t="shared" si="3"/>
        <v>0</v>
      </c>
      <c r="R22" s="50">
        <f t="shared" si="4"/>
        <v>0.32526315789473687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668.75</v>
      </c>
      <c r="O24" s="47">
        <f t="shared" si="1"/>
        <v>46.5</v>
      </c>
      <c r="P24" s="48">
        <f>SUMPRODUCT(($D$108:$D$118=$K24)*($E$107:$AV$107=$P$16)*($E$108:$AV$118))</f>
        <v>0</v>
      </c>
      <c r="Q24" s="49">
        <f t="shared" si="3"/>
        <v>715.25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100.25</v>
      </c>
      <c r="O25" s="47">
        <f t="shared" si="1"/>
        <v>61.75</v>
      </c>
      <c r="P25" s="48">
        <f t="shared" si="2"/>
        <v>0</v>
      </c>
      <c r="Q25" s="49">
        <f t="shared" si="3"/>
        <v>162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8125</v>
      </c>
      <c r="N28" s="53">
        <f>SUM(N17:N27)</f>
        <v>4077</v>
      </c>
      <c r="O28" s="53">
        <f>SUM(O17:O27)</f>
        <v>691</v>
      </c>
      <c r="P28" s="53">
        <f>SUM(P17:P27)</f>
        <v>4234.25</v>
      </c>
      <c r="Q28" s="53">
        <f>IF(SUM(N28:O28)-SUM(U105:AV105)&gt;0,SUM(N28:O28)-SUM(U105:AV105),0)</f>
        <v>4768</v>
      </c>
      <c r="R28" s="54">
        <f t="shared" si="4"/>
        <v>0.58683076923076927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/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691437.5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369690.75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0.53466980023501764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0.58683076923076927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657.5</v>
      </c>
      <c r="F43" s="70">
        <v>13.75</v>
      </c>
      <c r="G43" s="70">
        <v>83.75</v>
      </c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755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823.5</v>
      </c>
      <c r="F44" s="70">
        <v>125.25</v>
      </c>
      <c r="G44" s="70">
        <v>226.5</v>
      </c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1175.25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1231.75</v>
      </c>
      <c r="F45" s="70">
        <v>303.75</v>
      </c>
      <c r="G45" s="70">
        <v>231.25</v>
      </c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1766.75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39.25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39.25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55</v>
      </c>
      <c r="F47" s="70">
        <v>58.25</v>
      </c>
      <c r="G47" s="70">
        <v>41.25</v>
      </c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154.5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514</v>
      </c>
      <c r="F49" s="70">
        <v>154.75</v>
      </c>
      <c r="G49" s="70">
        <v>46.5</v>
      </c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715.25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93.25</v>
      </c>
      <c r="F50" s="70">
        <v>7</v>
      </c>
      <c r="G50" s="70">
        <v>61.75</v>
      </c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162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0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0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3414.25</v>
      </c>
      <c r="F86" s="76">
        <f t="shared" si="10"/>
        <v>662.75</v>
      </c>
      <c r="G86" s="76">
        <f t="shared" si="10"/>
        <v>691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4768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80215</v>
      </c>
      <c r="F91" s="84">
        <f t="shared" si="14"/>
        <v>1677.5</v>
      </c>
      <c r="G91" s="84">
        <f t="shared" si="15"/>
        <v>10217.5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92110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78232.5</v>
      </c>
      <c r="F92" s="84">
        <f t="shared" si="14"/>
        <v>11898.75</v>
      </c>
      <c r="G92" s="84">
        <f t="shared" si="15"/>
        <v>21517.5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111648.75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105930.5</v>
      </c>
      <c r="F93" s="84">
        <f t="shared" si="14"/>
        <v>26122.5</v>
      </c>
      <c r="G93" s="84">
        <f t="shared" si="15"/>
        <v>19887.5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151940.5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2433.5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2433.5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2750</v>
      </c>
      <c r="F95" s="84">
        <f t="shared" si="14"/>
        <v>2912.5</v>
      </c>
      <c r="G95" s="84">
        <f t="shared" si="15"/>
        <v>2062.5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7725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2056</v>
      </c>
      <c r="F97" s="84">
        <f t="shared" si="14"/>
        <v>619</v>
      </c>
      <c r="G97" s="84">
        <f t="shared" si="15"/>
        <v>186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2861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559.5</v>
      </c>
      <c r="F98" s="84">
        <f t="shared" si="14"/>
        <v>42</v>
      </c>
      <c r="G98" s="84">
        <f t="shared" si="15"/>
        <v>370.5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972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272177</v>
      </c>
      <c r="F101" s="89">
        <f t="shared" si="27"/>
        <v>43272.25</v>
      </c>
      <c r="G101" s="89">
        <f t="shared" si="27"/>
        <v>54241.5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369690.75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150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550</v>
      </c>
      <c r="V106" s="147"/>
      <c r="W106" s="147"/>
      <c r="X106" s="148"/>
      <c r="Y106" s="146">
        <f>M22</f>
        <v>475</v>
      </c>
      <c r="Z106" s="147"/>
      <c r="AA106" s="147"/>
      <c r="AB106" s="148"/>
      <c r="AC106" s="146">
        <f>M21</f>
        <v>625</v>
      </c>
      <c r="AD106" s="147"/>
      <c r="AE106" s="147"/>
      <c r="AF106" s="148"/>
      <c r="AG106" s="146">
        <f>M20</f>
        <v>2400</v>
      </c>
      <c r="AH106" s="147"/>
      <c r="AI106" s="147"/>
      <c r="AJ106" s="148"/>
      <c r="AK106" s="146">
        <f>M19</f>
        <v>2300</v>
      </c>
      <c r="AL106" s="147"/>
      <c r="AM106" s="147"/>
      <c r="AN106" s="148"/>
      <c r="AO106" s="146">
        <f>M18</f>
        <v>1525</v>
      </c>
      <c r="AP106" s="147"/>
      <c r="AQ106" s="147"/>
      <c r="AR106" s="148"/>
      <c r="AS106" s="146">
        <f>M17</f>
        <v>75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100.25</v>
      </c>
      <c r="N110" s="104">
        <f>SUMPRODUCT(($F$42:$Q$86)*(($F$40:$Q$40=$E$14)+($F$40:$Q$40=$K$14)+($F$40:$Q$40=$I$14)+($F$40:$Q$40=$G$14))*($D$42:$D$86=M$105))</f>
        <v>61.75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668.75</v>
      </c>
      <c r="R111" s="104">
        <f>SUMPRODUCT(($F$42:$Q$86)*(($F$40:$Q$40=$E$14)+($F$40:$Q$40=$K$14)+($F$40:$Q$40=$I$14)+($F$40:$Q$40=$G$14))*($D$42:$D$86=Q$105))</f>
        <v>46.5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113.25</v>
      </c>
      <c r="Z113" s="104">
        <f>SUMPRODUCT(($F$42:$Q$86)*(($F$40:$Q$40=$E$14)+($F$40:$Q$40=$K$14)+($F$40:$Q$40=$I$14)+($F$40:$Q$40=$G$14))*($D$42:$D$86=Y$105))</f>
        <v>41.25</v>
      </c>
      <c r="AA113" s="113">
        <f>IF(Y$106-Y113-Z113&gt;0,Y$106-Y113-Z113,0)</f>
        <v>320.5</v>
      </c>
      <c r="AB113" s="106">
        <f>IF(($Y106&gt;0),(Y113+Z113)/$Y106,0)</f>
        <v>0.32526315789473687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39.25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585.75</v>
      </c>
      <c r="AF114" s="106">
        <f>IF(($AC106&gt;0),(AC114+AD114)/$AC106,0)</f>
        <v>6.2799999999999995E-2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1535.5</v>
      </c>
      <c r="AH115" s="104">
        <f>SUMPRODUCT(($F$42:$Q$86)*(($F$40:$Q$40=$E$14)+($F$40:$Q$40=$K$14)+($F$40:$Q$40=$I$14)+($F$40:$Q$40=$G$14))*($D$42:$D$86=AG$105))</f>
        <v>231.25</v>
      </c>
      <c r="AI115" s="113">
        <f>IF(AG$106-AG115-AH115&gt;0,AG$106-AG115-AH115,0)</f>
        <v>633.25</v>
      </c>
      <c r="AJ115" s="106">
        <f>IF(($AG106&gt;0),(AG115+AH115)/$AG106,0)</f>
        <v>0.73614583333333339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948.75</v>
      </c>
      <c r="AL116" s="104">
        <f>SUMPRODUCT(($F$42:$Q$86)*(($F$40:$Q$40=$E$14)+($F$40:$Q$40=$K$14)+($F$40:$Q$40=$I$14)+($F$40:$Q$40=$G$14))*($D$42:$D$86=AK$105))</f>
        <v>226.5</v>
      </c>
      <c r="AM116" s="113">
        <f>IF(AK$106-AK116-AL116&gt;0,AK$106-AK116-AL116,0)</f>
        <v>1124.75</v>
      </c>
      <c r="AN116" s="106">
        <f>IF(($AK106&gt;0),(AK116+AL116)/$AK106,0)</f>
        <v>0.51097826086956522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671.25</v>
      </c>
      <c r="AP117" s="104">
        <f>SUMPRODUCT(($F$42:$Q$86)*(($F$40:$Q$40=$E$14)+($F$40:$Q$40=$K$14)+($F$40:$Q$40=$I$14)+($F$40:$Q$40=$G$14))*($D$42:$D$86=AO$105))</f>
        <v>83.75</v>
      </c>
      <c r="AQ117" s="113">
        <f>IF(AO$106-AO117-AP117&gt;0,AO$106-AO117-AP117,0)</f>
        <v>770</v>
      </c>
      <c r="AR117" s="106">
        <f>IF(($AO106&gt;0),(AO117+AP117)/$AO106,0)</f>
        <v>0.49508196721311476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2022-03-29T13:59:23Z</cp:lastPrinted>
  <dcterms:created xsi:type="dcterms:W3CDTF">2018-01-15T08:58:52Z</dcterms:created>
  <dcterms:modified xsi:type="dcterms:W3CDTF">2022-05-03T10:03:43Z</dcterms:modified>
</cp:coreProperties>
</file>