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Kostencontrolling\Kunstbauten\"/>
    </mc:Choice>
  </mc:AlternateContent>
  <bookViews>
    <workbookView xWindow="0" yWindow="0" windowWidth="23040" windowHeight="8688"/>
  </bookViews>
  <sheets>
    <sheet name="9890.320" sheetId="1" r:id="rId1"/>
  </sheets>
  <definedNames>
    <definedName name="_xlnm.Print_Area" localSheetId="0">'9890.320'!$A$1:$S$68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C21" i="1"/>
  <c r="B36" i="1" l="1"/>
  <c r="B37" i="1" s="1"/>
  <c r="B38" i="1" s="1"/>
  <c r="B35" i="1"/>
  <c r="C23" i="1" l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E13" i="1"/>
  <c r="F13" i="1"/>
  <c r="G13" i="1"/>
  <c r="H13" i="1"/>
  <c r="I13" i="1"/>
  <c r="J13" i="1" s="1"/>
  <c r="K13" i="1" s="1"/>
  <c r="L13" i="1" s="1"/>
  <c r="M13" i="1" s="1"/>
  <c r="N13" i="1" s="1"/>
  <c r="O13" i="1" s="1"/>
  <c r="P13" i="1" s="1"/>
  <c r="Q13" i="1" s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C20" i="1" l="1"/>
  <c r="C26" i="1" s="1"/>
  <c r="D29" i="1"/>
  <c r="C29" i="1"/>
  <c r="D20" i="1" l="1"/>
  <c r="E20" i="1" s="1"/>
  <c r="H10" i="1"/>
  <c r="G17" i="1" l="1"/>
  <c r="J17" i="1"/>
  <c r="K17" i="1"/>
  <c r="M17" i="1"/>
  <c r="O17" i="1"/>
  <c r="E17" i="1"/>
  <c r="H17" i="1"/>
  <c r="N17" i="1"/>
  <c r="Q17" i="1"/>
  <c r="I17" i="1"/>
  <c r="L17" i="1"/>
  <c r="P17" i="1"/>
  <c r="F17" i="1"/>
  <c r="E26" i="1"/>
  <c r="F20" i="1"/>
  <c r="D26" i="1"/>
  <c r="D17" i="1"/>
  <c r="C17" i="1"/>
  <c r="D13" i="1"/>
  <c r="G20" i="1" l="1"/>
  <c r="F26" i="1"/>
  <c r="A3" i="1"/>
  <c r="G26" i="1" l="1"/>
  <c r="H20" i="1"/>
  <c r="S17" i="1"/>
  <c r="S19" i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F8" i="1"/>
  <c r="B8" i="1"/>
  <c r="I20" i="1" l="1"/>
  <c r="H26" i="1"/>
  <c r="B9" i="1"/>
  <c r="D28" i="1"/>
  <c r="B10" i="1"/>
  <c r="C28" i="1"/>
  <c r="D30" i="1" s="1"/>
  <c r="U17" i="1"/>
  <c r="I26" i="1" l="1"/>
  <c r="J20" i="1"/>
  <c r="P15" i="1"/>
  <c r="G15" i="1"/>
  <c r="L15" i="1"/>
  <c r="M15" i="1"/>
  <c r="E15" i="1"/>
  <c r="Q15" i="1"/>
  <c r="N15" i="1"/>
  <c r="F15" i="1"/>
  <c r="H15" i="1"/>
  <c r="K15" i="1"/>
  <c r="I15" i="1"/>
  <c r="J15" i="1"/>
  <c r="O15" i="1"/>
  <c r="E9" i="1"/>
  <c r="D27" i="1"/>
  <c r="D15" i="1"/>
  <c r="C15" i="1"/>
  <c r="C24" i="1" s="1"/>
  <c r="C27" i="1"/>
  <c r="K20" i="1" l="1"/>
  <c r="J26" i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S15" i="1"/>
  <c r="L20" i="1" l="1"/>
  <c r="K26" i="1"/>
  <c r="T15" i="1"/>
  <c r="U15" i="1"/>
  <c r="M20" i="1" l="1"/>
  <c r="L26" i="1"/>
  <c r="M26" i="1" l="1"/>
  <c r="N20" i="1"/>
  <c r="N26" i="1" l="1"/>
  <c r="O20" i="1"/>
  <c r="O26" i="1" l="1"/>
  <c r="P20" i="1"/>
  <c r="P26" i="1" l="1"/>
  <c r="Q20" i="1"/>
  <c r="Q26" i="1" s="1"/>
</calcChain>
</file>

<file path=xl/sharedStrings.xml><?xml version="1.0" encoding="utf-8"?>
<sst xmlns="http://schemas.openxmlformats.org/spreadsheetml/2006/main" count="57" uniqueCount="50">
  <si>
    <t>Honorarsumme</t>
  </si>
  <si>
    <t>Nachtrag</t>
  </si>
  <si>
    <t>Total</t>
  </si>
  <si>
    <t>Durchschnitt</t>
  </si>
  <si>
    <t>80 %-Wert</t>
  </si>
  <si>
    <t>[CHF]</t>
  </si>
  <si>
    <t>Dauer:</t>
  </si>
  <si>
    <t>Verläng.</t>
  </si>
  <si>
    <t>[Monate]</t>
  </si>
  <si>
    <t>Zeitraum</t>
  </si>
  <si>
    <t>geschätzt</t>
  </si>
  <si>
    <t>effektiv mit Rabatt</t>
  </si>
  <si>
    <t xml:space="preserve">Honorarkosten Kontrolle </t>
  </si>
  <si>
    <t>Summe</t>
  </si>
  <si>
    <t>Anzahl Mo</t>
  </si>
  <si>
    <t>Rabatt</t>
  </si>
  <si>
    <t>Kostendach</t>
  </si>
  <si>
    <t>Hinweis:</t>
  </si>
  <si>
    <t>[CHF/Mo]</t>
  </si>
  <si>
    <t>Mann-/Frau-Power</t>
  </si>
  <si>
    <t>Durchschn. CHF/h</t>
  </si>
  <si>
    <t>Durchschn. CHF/Mo</t>
  </si>
  <si>
    <t>[Anzahl MA]</t>
  </si>
  <si>
    <t>Þ</t>
  </si>
  <si>
    <t>Grafik</t>
  </si>
  <si>
    <t>heute</t>
  </si>
  <si>
    <t>effektiv kumuliert</t>
  </si>
  <si>
    <t xml:space="preserve">geschätzt Mann-/Frau-Power </t>
  </si>
  <si>
    <t>geschätzt Honorar</t>
  </si>
  <si>
    <t>effektiv Honorar</t>
  </si>
  <si>
    <t>ASTRA F2, EP RH-FR, MK - Anteil K (Nur AeBo)</t>
  </si>
  <si>
    <t>Honorar AeBo (ohne JS)</t>
  </si>
  <si>
    <t>MSA gemäss Offerte/Vertrag!</t>
  </si>
  <si>
    <t>MK ab Okt 2020, Abgabe Jun 2021</t>
  </si>
  <si>
    <t>Ansatz 
(exkl. MwSt., inkl. 
0% Rabatt)</t>
  </si>
  <si>
    <t>Kategorie</t>
  </si>
  <si>
    <t>A</t>
  </si>
  <si>
    <t>B</t>
  </si>
  <si>
    <t>C</t>
  </si>
  <si>
    <t>D</t>
  </si>
  <si>
    <t>E</t>
  </si>
  <si>
    <t>F</t>
  </si>
  <si>
    <t>G</t>
  </si>
  <si>
    <t>G1/2</t>
  </si>
  <si>
    <t>G3/4</t>
  </si>
  <si>
    <t>Vertrag:</t>
  </si>
  <si>
    <t>x-Achse Intervall</t>
  </si>
  <si>
    <t>Min</t>
  </si>
  <si>
    <t>Max</t>
  </si>
  <si>
    <t>% mit Rabatt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</si>
</sst>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 tint="0.499984740745262"/>
      <name val="Arial"/>
      <family val="2"/>
    </font>
    <font>
      <sz val="10"/>
      <color rgb="FF00B050"/>
      <name val="Arial"/>
      <family val="2"/>
    </font>
    <font>
      <sz val="10"/>
      <color rgb="FF7030A0"/>
      <name val="Arial"/>
      <family val="2"/>
    </font>
    <font>
      <u/>
      <sz val="10"/>
      <color theme="1"/>
      <name val="Arial"/>
      <family val="2"/>
    </font>
    <font>
      <b/>
      <sz val="10"/>
      <color rgb="FFFF0000"/>
      <name val="Arial"/>
      <family val="2"/>
    </font>
    <font>
      <sz val="14"/>
      <color theme="1"/>
      <name val="Symbol"/>
      <family val="1"/>
      <charset val="2"/>
    </font>
    <font>
      <b/>
      <sz val="14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 applyBorder="1"/>
    <xf numFmtId="0" fontId="5" fillId="0" borderId="0" xfId="0" applyFont="1"/>
    <xf numFmtId="0" fontId="0" fillId="0" borderId="0" xfId="0" applyBorder="1"/>
    <xf numFmtId="0" fontId="6" fillId="0" borderId="0" xfId="0" applyFont="1" applyBorder="1"/>
    <xf numFmtId="0" fontId="0" fillId="0" borderId="0" xfId="0" applyBorder="1" applyAlignment="1">
      <alignment horizontal="center"/>
    </xf>
    <xf numFmtId="3" fontId="6" fillId="2" borderId="0" xfId="0" applyNumberFormat="1" applyFont="1" applyFill="1" applyBorder="1"/>
    <xf numFmtId="3" fontId="0" fillId="0" borderId="0" xfId="0" applyNumberFormat="1" applyBorder="1"/>
    <xf numFmtId="0" fontId="0" fillId="2" borderId="0" xfId="0" applyFill="1" applyBorder="1"/>
    <xf numFmtId="0" fontId="0" fillId="2" borderId="1" xfId="0" applyFill="1" applyBorder="1"/>
    <xf numFmtId="3" fontId="4" fillId="2" borderId="1" xfId="0" applyNumberFormat="1" applyFont="1" applyFill="1" applyBorder="1"/>
    <xf numFmtId="164" fontId="0" fillId="0" borderId="0" xfId="1" applyNumberFormat="1" applyFont="1" applyBorder="1"/>
    <xf numFmtId="0" fontId="0" fillId="0" borderId="0" xfId="0" applyFill="1" applyBorder="1"/>
    <xf numFmtId="0" fontId="5" fillId="0" borderId="0" xfId="0" applyFont="1" applyAlignment="1">
      <alignment horizontal="left"/>
    </xf>
    <xf numFmtId="164" fontId="0" fillId="0" borderId="0" xfId="0" applyNumberForma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9" fontId="6" fillId="2" borderId="0" xfId="2" quotePrefix="1" applyFont="1" applyFill="1" applyBorder="1" applyAlignment="1">
      <alignment horizontal="right"/>
    </xf>
    <xf numFmtId="0" fontId="3" fillId="0" borderId="0" xfId="0" applyFont="1" applyBorder="1"/>
    <xf numFmtId="17" fontId="4" fillId="0" borderId="0" xfId="0" applyNumberFormat="1" applyFont="1" applyBorder="1"/>
    <xf numFmtId="0" fontId="8" fillId="0" borderId="0" xfId="0" applyFont="1"/>
    <xf numFmtId="0" fontId="9" fillId="0" borderId="0" xfId="0" applyFont="1" applyBorder="1"/>
    <xf numFmtId="0" fontId="2" fillId="0" borderId="0" xfId="0" applyFont="1" applyBorder="1"/>
    <xf numFmtId="3" fontId="10" fillId="0" borderId="0" xfId="0" applyNumberFormat="1" applyFont="1" applyFill="1" applyBorder="1"/>
    <xf numFmtId="0" fontId="10" fillId="0" borderId="0" xfId="0" applyFont="1" applyBorder="1"/>
    <xf numFmtId="3" fontId="6" fillId="0" borderId="0" xfId="0" applyNumberFormat="1" applyFont="1" applyBorder="1"/>
    <xf numFmtId="3" fontId="8" fillId="0" borderId="0" xfId="0" applyNumberFormat="1" applyFont="1" applyFill="1" applyBorder="1"/>
    <xf numFmtId="0" fontId="11" fillId="0" borderId="0" xfId="0" applyFont="1" applyBorder="1"/>
    <xf numFmtId="0" fontId="12" fillId="0" borderId="0" xfId="0" applyFont="1"/>
    <xf numFmtId="0" fontId="13" fillId="3" borderId="0" xfId="0" applyFont="1" applyFill="1"/>
    <xf numFmtId="3" fontId="11" fillId="0" borderId="0" xfId="1" applyNumberFormat="1" applyFont="1" applyBorder="1"/>
    <xf numFmtId="3" fontId="11" fillId="0" borderId="0" xfId="0" applyNumberFormat="1" applyFont="1"/>
    <xf numFmtId="3" fontId="9" fillId="0" borderId="0" xfId="1" applyNumberFormat="1" applyFont="1" applyBorder="1"/>
    <xf numFmtId="3" fontId="9" fillId="0" borderId="0" xfId="0" applyNumberFormat="1" applyFont="1"/>
    <xf numFmtId="3" fontId="0" fillId="0" borderId="0" xfId="1" applyNumberFormat="1" applyFont="1" applyBorder="1"/>
    <xf numFmtId="3" fontId="0" fillId="0" borderId="0" xfId="0" applyNumberFormat="1"/>
    <xf numFmtId="3" fontId="2" fillId="0" borderId="0" xfId="1" applyNumberFormat="1" applyFont="1" applyBorder="1"/>
    <xf numFmtId="2" fontId="0" fillId="0" borderId="0" xfId="0" applyNumberFormat="1" applyBorder="1"/>
    <xf numFmtId="0" fontId="0" fillId="2" borderId="0" xfId="0" applyFill="1"/>
    <xf numFmtId="164" fontId="0" fillId="0" borderId="0" xfId="1" applyNumberFormat="1" applyFont="1" applyFill="1" applyBorder="1"/>
    <xf numFmtId="164" fontId="0" fillId="0" borderId="0" xfId="1" applyNumberFormat="1" applyFont="1"/>
    <xf numFmtId="43" fontId="0" fillId="2" borderId="0" xfId="1" applyNumberFormat="1" applyFont="1" applyFill="1" applyBorder="1"/>
    <xf numFmtId="0" fontId="14" fillId="0" borderId="0" xfId="0" applyFont="1" applyAlignment="1">
      <alignment horizontal="center"/>
    </xf>
    <xf numFmtId="0" fontId="15" fillId="0" borderId="0" xfId="0" applyFont="1" applyBorder="1"/>
    <xf numFmtId="3" fontId="10" fillId="0" borderId="0" xfId="0" quotePrefix="1" applyNumberFormat="1" applyFont="1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2" borderId="0" xfId="1" applyNumberFormat="1" applyFont="1" applyFill="1" applyBorder="1"/>
    <xf numFmtId="0" fontId="2" fillId="0" borderId="0" xfId="0" applyFont="1"/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9" fontId="16" fillId="0" borderId="0" xfId="2" applyFont="1"/>
    <xf numFmtId="9" fontId="1" fillId="0" borderId="0" xfId="2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270810240840318E-2"/>
          <c:y val="1.4035450403105993E-2"/>
          <c:w val="0.90757482227325137"/>
          <c:h val="0.91385509061825509"/>
        </c:manualLayout>
      </c:layout>
      <c:scatterChart>
        <c:scatterStyle val="lineMarker"/>
        <c:varyColors val="0"/>
        <c:ser>
          <c:idx val="1"/>
          <c:order val="0"/>
          <c:tx>
            <c:strRef>
              <c:f>'9890.320'!$A$24</c:f>
              <c:strCache>
                <c:ptCount val="1"/>
                <c:pt idx="0">
                  <c:v>Durchschnitt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'9890.320'!$C$23:$Q$23</c:f>
              <c:numCache>
                <c:formatCode>mmm\-yy</c:formatCode>
                <c:ptCount val="15"/>
                <c:pt idx="0">
                  <c:v>44074</c:v>
                </c:pt>
                <c:pt idx="1">
                  <c:v>44104</c:v>
                </c:pt>
                <c:pt idx="2">
                  <c:v>44135</c:v>
                </c:pt>
                <c:pt idx="3">
                  <c:v>44165</c:v>
                </c:pt>
                <c:pt idx="4">
                  <c:v>44196</c:v>
                </c:pt>
                <c:pt idx="5">
                  <c:v>44227</c:v>
                </c:pt>
                <c:pt idx="6">
                  <c:v>44255</c:v>
                </c:pt>
                <c:pt idx="7">
                  <c:v>44286</c:v>
                </c:pt>
                <c:pt idx="8">
                  <c:v>44316</c:v>
                </c:pt>
                <c:pt idx="9">
                  <c:v>44347</c:v>
                </c:pt>
                <c:pt idx="10">
                  <c:v>44377</c:v>
                </c:pt>
                <c:pt idx="11">
                  <c:v>44408</c:v>
                </c:pt>
                <c:pt idx="12">
                  <c:v>44439</c:v>
                </c:pt>
                <c:pt idx="13">
                  <c:v>44469</c:v>
                </c:pt>
                <c:pt idx="14">
                  <c:v>44500</c:v>
                </c:pt>
              </c:numCache>
            </c:numRef>
          </c:xVal>
          <c:yVal>
            <c:numRef>
              <c:f>'9890.320'!$C$24:$Q$24</c:f>
              <c:numCache>
                <c:formatCode>#,##0</c:formatCode>
                <c:ptCount val="15"/>
                <c:pt idx="0">
                  <c:v>16163.663999999993</c:v>
                </c:pt>
                <c:pt idx="1">
                  <c:v>32327.327999999987</c:v>
                </c:pt>
                <c:pt idx="2">
                  <c:v>48490.991999999984</c:v>
                </c:pt>
                <c:pt idx="3">
                  <c:v>64654.655999999974</c:v>
                </c:pt>
                <c:pt idx="4">
                  <c:v>80818.319999999963</c:v>
                </c:pt>
                <c:pt idx="5">
                  <c:v>96981.983999999953</c:v>
                </c:pt>
                <c:pt idx="6">
                  <c:v>113145.64799999994</c:v>
                </c:pt>
                <c:pt idx="7">
                  <c:v>129309.31199999993</c:v>
                </c:pt>
                <c:pt idx="8">
                  <c:v>145472.97599999994</c:v>
                </c:pt>
                <c:pt idx="9">
                  <c:v>161636.63999999993</c:v>
                </c:pt>
                <c:pt idx="10">
                  <c:v>177800.30399999992</c:v>
                </c:pt>
                <c:pt idx="11">
                  <c:v>193963.96799999991</c:v>
                </c:pt>
                <c:pt idx="12">
                  <c:v>210127.6319999999</c:v>
                </c:pt>
                <c:pt idx="13">
                  <c:v>226291.29599999989</c:v>
                </c:pt>
                <c:pt idx="14">
                  <c:v>242454.95999999988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70-4A75-9442-9854A3FBB986}"/>
            </c:ext>
          </c:extLst>
        </c:ser>
        <c:ser>
          <c:idx val="2"/>
          <c:order val="1"/>
          <c:tx>
            <c:strRef>
              <c:f>'9890.320'!$A$25</c:f>
              <c:strCache>
                <c:ptCount val="1"/>
                <c:pt idx="0">
                  <c:v>geschätzt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'9890.320'!$C$23:$Q$23</c:f>
              <c:numCache>
                <c:formatCode>mmm\-yy</c:formatCode>
                <c:ptCount val="15"/>
                <c:pt idx="0">
                  <c:v>44074</c:v>
                </c:pt>
                <c:pt idx="1">
                  <c:v>44104</c:v>
                </c:pt>
                <c:pt idx="2">
                  <c:v>44135</c:v>
                </c:pt>
                <c:pt idx="3">
                  <c:v>44165</c:v>
                </c:pt>
                <c:pt idx="4">
                  <c:v>44196</c:v>
                </c:pt>
                <c:pt idx="5">
                  <c:v>44227</c:v>
                </c:pt>
                <c:pt idx="6">
                  <c:v>44255</c:v>
                </c:pt>
                <c:pt idx="7">
                  <c:v>44286</c:v>
                </c:pt>
                <c:pt idx="8">
                  <c:v>44316</c:v>
                </c:pt>
                <c:pt idx="9">
                  <c:v>44347</c:v>
                </c:pt>
                <c:pt idx="10">
                  <c:v>44377</c:v>
                </c:pt>
                <c:pt idx="11">
                  <c:v>44408</c:v>
                </c:pt>
                <c:pt idx="12">
                  <c:v>44439</c:v>
                </c:pt>
                <c:pt idx="13">
                  <c:v>44469</c:v>
                </c:pt>
                <c:pt idx="14">
                  <c:v>44500</c:v>
                </c:pt>
              </c:numCache>
            </c:numRef>
          </c:xVal>
          <c:yVal>
            <c:numRef>
              <c:f>'9890.320'!$C$25:$Q$25</c:f>
              <c:numCache>
                <c:formatCode>#,##0</c:formatCode>
                <c:ptCount val="15"/>
                <c:pt idx="0">
                  <c:v>13944</c:v>
                </c:pt>
                <c:pt idx="1">
                  <c:v>27888</c:v>
                </c:pt>
                <c:pt idx="2">
                  <c:v>41832</c:v>
                </c:pt>
                <c:pt idx="3">
                  <c:v>62748</c:v>
                </c:pt>
                <c:pt idx="4">
                  <c:v>76692</c:v>
                </c:pt>
                <c:pt idx="5">
                  <c:v>90636</c:v>
                </c:pt>
                <c:pt idx="6">
                  <c:v>118524</c:v>
                </c:pt>
                <c:pt idx="7">
                  <c:v>153384</c:v>
                </c:pt>
                <c:pt idx="8">
                  <c:v>188244</c:v>
                </c:pt>
                <c:pt idx="9">
                  <c:v>209160</c:v>
                </c:pt>
                <c:pt idx="10">
                  <c:v>223104</c:v>
                </c:pt>
                <c:pt idx="11">
                  <c:v>230076</c:v>
                </c:pt>
                <c:pt idx="12">
                  <c:v>232864.8</c:v>
                </c:pt>
                <c:pt idx="13">
                  <c:v>235653.59999999998</c:v>
                </c:pt>
                <c:pt idx="14">
                  <c:v>238442.39999999997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70-4A75-9442-9854A3FBB986}"/>
            </c:ext>
          </c:extLst>
        </c:ser>
        <c:ser>
          <c:idx val="4"/>
          <c:order val="2"/>
          <c:tx>
            <c:strRef>
              <c:f>'9890.320'!$A$26</c:f>
              <c:strCache>
                <c:ptCount val="1"/>
                <c:pt idx="0">
                  <c:v>effektiv mit Rabatt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'9890.320'!$C$23:$Q$23</c:f>
              <c:numCache>
                <c:formatCode>mmm\-yy</c:formatCode>
                <c:ptCount val="15"/>
                <c:pt idx="0">
                  <c:v>44074</c:v>
                </c:pt>
                <c:pt idx="1">
                  <c:v>44104</c:v>
                </c:pt>
                <c:pt idx="2">
                  <c:v>44135</c:v>
                </c:pt>
                <c:pt idx="3">
                  <c:v>44165</c:v>
                </c:pt>
                <c:pt idx="4">
                  <c:v>44196</c:v>
                </c:pt>
                <c:pt idx="5">
                  <c:v>44227</c:v>
                </c:pt>
                <c:pt idx="6">
                  <c:v>44255</c:v>
                </c:pt>
                <c:pt idx="7">
                  <c:v>44286</c:v>
                </c:pt>
                <c:pt idx="8">
                  <c:v>44316</c:v>
                </c:pt>
                <c:pt idx="9">
                  <c:v>44347</c:v>
                </c:pt>
                <c:pt idx="10">
                  <c:v>44377</c:v>
                </c:pt>
                <c:pt idx="11">
                  <c:v>44408</c:v>
                </c:pt>
                <c:pt idx="12">
                  <c:v>44439</c:v>
                </c:pt>
                <c:pt idx="13">
                  <c:v>44469</c:v>
                </c:pt>
                <c:pt idx="14">
                  <c:v>44500</c:v>
                </c:pt>
              </c:numCache>
            </c:numRef>
          </c:xVal>
          <c:yVal>
            <c:numRef>
              <c:f>'9890.320'!$C$26:$Q$26</c:f>
              <c:numCache>
                <c:formatCode>#,##0</c:formatCode>
                <c:ptCount val="15"/>
                <c:pt idx="0">
                  <c:v>13652</c:v>
                </c:pt>
                <c:pt idx="1">
                  <c:v>20659</c:v>
                </c:pt>
                <c:pt idx="2">
                  <c:v>29248</c:v>
                </c:pt>
                <c:pt idx="3">
                  <c:v>41831</c:v>
                </c:pt>
                <c:pt idx="4">
                  <c:v>41831</c:v>
                </c:pt>
                <c:pt idx="5">
                  <c:v>41831</c:v>
                </c:pt>
                <c:pt idx="6">
                  <c:v>41831</c:v>
                </c:pt>
                <c:pt idx="7">
                  <c:v>41831</c:v>
                </c:pt>
                <c:pt idx="8">
                  <c:v>41831</c:v>
                </c:pt>
                <c:pt idx="9">
                  <c:v>41831</c:v>
                </c:pt>
                <c:pt idx="10">
                  <c:v>41831</c:v>
                </c:pt>
                <c:pt idx="11">
                  <c:v>41831</c:v>
                </c:pt>
                <c:pt idx="12">
                  <c:v>41831</c:v>
                </c:pt>
                <c:pt idx="13">
                  <c:v>41831</c:v>
                </c:pt>
                <c:pt idx="14">
                  <c:v>41831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70-4A75-9442-9854A3FBB986}"/>
            </c:ext>
          </c:extLst>
        </c:ser>
        <c:ser>
          <c:idx val="0"/>
          <c:order val="3"/>
          <c:tx>
            <c:strRef>
              <c:f>'9890.320'!$A$27</c:f>
              <c:strCache>
                <c:ptCount val="1"/>
                <c:pt idx="0">
                  <c:v>80 %-Wert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5.6825072007303856E-2"/>
                      <c:h val="6.03146783746447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CC81-4AB6-84A0-73D284BE6B0A}"/>
                </c:ext>
              </c:extLst>
            </c:dLbl>
            <c:dLbl>
              <c:idx val="6"/>
              <c:layout>
                <c:manualLayout>
                  <c:x val="4.6116152972363079E-3"/>
                  <c:y val="-4.13260893779935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00B05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'9890.320'!$C$23:$Q$23</c:f>
              <c:numCache>
                <c:formatCode>mmm\-yy</c:formatCode>
                <c:ptCount val="15"/>
                <c:pt idx="0">
                  <c:v>44074</c:v>
                </c:pt>
                <c:pt idx="1">
                  <c:v>44104</c:v>
                </c:pt>
                <c:pt idx="2">
                  <c:v>44135</c:v>
                </c:pt>
                <c:pt idx="3">
                  <c:v>44165</c:v>
                </c:pt>
                <c:pt idx="4">
                  <c:v>44196</c:v>
                </c:pt>
                <c:pt idx="5">
                  <c:v>44227</c:v>
                </c:pt>
                <c:pt idx="6">
                  <c:v>44255</c:v>
                </c:pt>
                <c:pt idx="7">
                  <c:v>44286</c:v>
                </c:pt>
                <c:pt idx="8">
                  <c:v>44316</c:v>
                </c:pt>
                <c:pt idx="9">
                  <c:v>44347</c:v>
                </c:pt>
                <c:pt idx="10">
                  <c:v>44377</c:v>
                </c:pt>
                <c:pt idx="11">
                  <c:v>44408</c:v>
                </c:pt>
                <c:pt idx="12">
                  <c:v>44439</c:v>
                </c:pt>
                <c:pt idx="13">
                  <c:v>44469</c:v>
                </c:pt>
                <c:pt idx="14">
                  <c:v>44500</c:v>
                </c:pt>
              </c:numCache>
            </c:numRef>
          </c:xVal>
          <c:yVal>
            <c:numRef>
              <c:f>'9890.320'!$C$27:$Q$27</c:f>
              <c:numCache>
                <c:formatCode>#,##0</c:formatCode>
                <c:ptCount val="15"/>
                <c:pt idx="0">
                  <c:v>193964</c:v>
                </c:pt>
                <c:pt idx="1">
                  <c:v>193964</c:v>
                </c:pt>
                <c:pt idx="2">
                  <c:v>193964</c:v>
                </c:pt>
                <c:pt idx="3">
                  <c:v>193964</c:v>
                </c:pt>
                <c:pt idx="4">
                  <c:v>193964</c:v>
                </c:pt>
                <c:pt idx="5">
                  <c:v>193964</c:v>
                </c:pt>
                <c:pt idx="6">
                  <c:v>193964</c:v>
                </c:pt>
                <c:pt idx="7">
                  <c:v>193964</c:v>
                </c:pt>
                <c:pt idx="8">
                  <c:v>193964</c:v>
                </c:pt>
                <c:pt idx="9">
                  <c:v>193964</c:v>
                </c:pt>
                <c:pt idx="10">
                  <c:v>193964</c:v>
                </c:pt>
                <c:pt idx="11">
                  <c:v>193964</c:v>
                </c:pt>
                <c:pt idx="12">
                  <c:v>193964</c:v>
                </c:pt>
                <c:pt idx="13">
                  <c:v>193964</c:v>
                </c:pt>
                <c:pt idx="14">
                  <c:v>193964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70-4A75-9442-9854A3FBB986}"/>
            </c:ext>
          </c:extLst>
        </c:ser>
        <c:ser>
          <c:idx val="5"/>
          <c:order val="4"/>
          <c:tx>
            <c:strRef>
              <c:f>'9890.320'!$A$28</c:f>
              <c:strCache>
                <c:ptCount val="1"/>
                <c:pt idx="0">
                  <c:v>Kostendach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CC81-4AB6-84A0-73D284BE6B0A}"/>
                </c:ext>
              </c:extLst>
            </c:dLbl>
            <c:dLbl>
              <c:idx val="6"/>
              <c:layout>
                <c:manualLayout>
                  <c:x val="8.0703267701635398E-3"/>
                  <c:y val="-4.76839492823002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Kostendach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0000FF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'9890.320'!$C$23:$Q$23</c:f>
              <c:numCache>
                <c:formatCode>mmm\-yy</c:formatCode>
                <c:ptCount val="15"/>
                <c:pt idx="0">
                  <c:v>44074</c:v>
                </c:pt>
                <c:pt idx="1">
                  <c:v>44104</c:v>
                </c:pt>
                <c:pt idx="2">
                  <c:v>44135</c:v>
                </c:pt>
                <c:pt idx="3">
                  <c:v>44165</c:v>
                </c:pt>
                <c:pt idx="4">
                  <c:v>44196</c:v>
                </c:pt>
                <c:pt idx="5">
                  <c:v>44227</c:v>
                </c:pt>
                <c:pt idx="6">
                  <c:v>44255</c:v>
                </c:pt>
                <c:pt idx="7">
                  <c:v>44286</c:v>
                </c:pt>
                <c:pt idx="8">
                  <c:v>44316</c:v>
                </c:pt>
                <c:pt idx="9">
                  <c:v>44347</c:v>
                </c:pt>
                <c:pt idx="10">
                  <c:v>44377</c:v>
                </c:pt>
                <c:pt idx="11">
                  <c:v>44408</c:v>
                </c:pt>
                <c:pt idx="12">
                  <c:v>44439</c:v>
                </c:pt>
                <c:pt idx="13">
                  <c:v>44469</c:v>
                </c:pt>
                <c:pt idx="14">
                  <c:v>44500</c:v>
                </c:pt>
              </c:numCache>
            </c:numRef>
          </c:xVal>
          <c:yVal>
            <c:numRef>
              <c:f>'9890.320'!$C$28:$Q$28</c:f>
              <c:numCache>
                <c:formatCode>#,##0</c:formatCode>
                <c:ptCount val="15"/>
                <c:pt idx="0">
                  <c:v>242454.9599999999</c:v>
                </c:pt>
                <c:pt idx="1">
                  <c:v>242454.9599999999</c:v>
                </c:pt>
                <c:pt idx="2">
                  <c:v>242454.9599999999</c:v>
                </c:pt>
                <c:pt idx="3">
                  <c:v>242454.9599999999</c:v>
                </c:pt>
                <c:pt idx="4">
                  <c:v>242454.9599999999</c:v>
                </c:pt>
                <c:pt idx="5">
                  <c:v>242454.9599999999</c:v>
                </c:pt>
                <c:pt idx="6">
                  <c:v>242454.9599999999</c:v>
                </c:pt>
                <c:pt idx="7">
                  <c:v>242454.9599999999</c:v>
                </c:pt>
                <c:pt idx="8">
                  <c:v>242454.9599999999</c:v>
                </c:pt>
                <c:pt idx="9">
                  <c:v>242454.9599999999</c:v>
                </c:pt>
                <c:pt idx="10">
                  <c:v>242454.9599999999</c:v>
                </c:pt>
                <c:pt idx="11">
                  <c:v>242454.9599999999</c:v>
                </c:pt>
                <c:pt idx="12">
                  <c:v>242454.9599999999</c:v>
                </c:pt>
                <c:pt idx="13">
                  <c:v>242454.9599999999</c:v>
                </c:pt>
                <c:pt idx="14">
                  <c:v>242454.9599999999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670-4A75-9442-9854A3FBB986}"/>
            </c:ext>
          </c:extLst>
        </c:ser>
        <c:ser>
          <c:idx val="3"/>
          <c:order val="5"/>
          <c:tx>
            <c:strRef>
              <c:f>'9890.320'!$A$29</c:f>
              <c:strCache>
                <c:ptCount val="1"/>
                <c:pt idx="0">
                  <c:v>heute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'9890.320'!$A$30:$A$31</c:f>
              <c:numCache>
                <c:formatCode>General</c:formatCode>
                <c:ptCount val="2"/>
              </c:numCache>
            </c:numRef>
          </c:xVal>
          <c:yVal>
            <c:numRef>
              <c:f>'9890.320'!$B$30:$B$31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C81-4AB6-84A0-73D284BE6B0A}"/>
            </c:ext>
          </c:extLst>
        </c:ser>
        <c:ser>
          <c:idx val="6"/>
          <c:order val="6"/>
          <c:tx>
            <c:strRef>
              <c:f>'9890.320'!$A$29</c:f>
              <c:strCache>
                <c:ptCount val="1"/>
                <c:pt idx="0">
                  <c:v>heute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'9890.320'!$C$29:$D$29</c:f>
              <c:numCache>
                <c:formatCode>m/d/yyyy</c:formatCode>
                <c:ptCount val="2"/>
                <c:pt idx="0">
                  <c:v>44171</c:v>
                </c:pt>
                <c:pt idx="1">
                  <c:v>44171</c:v>
                </c:pt>
              </c:numCache>
            </c:numRef>
          </c:xVal>
          <c:yVal>
            <c:numRef>
              <c:f>'9890.320'!$C$30:$D$30</c:f>
              <c:numCache>
                <c:formatCode>#,##0</c:formatCode>
                <c:ptCount val="2"/>
                <c:pt idx="0" formatCode="General">
                  <c:v>0</c:v>
                </c:pt>
                <c:pt idx="1">
                  <c:v>242454.9599999999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C81-4AB6-84A0-73D284BE6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997680"/>
        <c:axId val="547997352"/>
      </c:scatterChart>
      <c:valAx>
        <c:axId val="5479976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de-DE"/>
          </a:p>
        </c:txPr>
        <c:crossAx val="547997352"/>
        <c:crosses val="autoZero"/>
        <c:crossBetween val="midCat"/>
        <c:majorUnit val="20"/>
      </c:valAx>
      <c:valAx>
        <c:axId val="547997352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de-DE"/>
          </a:p>
        </c:txPr>
        <c:crossAx val="54799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83660220287504561"/>
          <c:y val="0.62050998119304901"/>
          <c:w val="0.11815636274531578"/>
          <c:h val="0.1169911773042231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600315</xdr:colOff>
      <xdr:row>30</xdr:row>
      <xdr:rowOff>48217</xdr:rowOff>
    </xdr:from>
    <xdr:to>
      <xdr:col>18</xdr:col>
      <xdr:colOff>544286</xdr:colOff>
      <xdr:row>66</xdr:row>
      <xdr:rowOff>32658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8"/>
  <sheetViews>
    <sheetView tabSelected="1" view="pageBreakPreview" topLeftCell="A22" zoomScale="55" zoomScaleNormal="70" zoomScaleSheetLayoutView="55" workbookViewId="0">
      <selection activeCell="U33" sqref="U33"/>
    </sheetView>
  </sheetViews>
  <sheetFormatPr baseColWidth="10" defaultRowHeight="13.2" x14ac:dyDescent="0.25"/>
  <cols>
    <col min="1" max="1" width="26.33203125" customWidth="1"/>
    <col min="2" max="2" width="13.5546875" customWidth="1"/>
    <col min="3" max="3" width="11.21875" customWidth="1"/>
    <col min="4" max="6" width="11" customWidth="1"/>
    <col min="7" max="17" width="9.109375" customWidth="1"/>
    <col min="18" max="18" width="3.44140625" customWidth="1"/>
    <col min="19" max="20" width="9.109375" customWidth="1"/>
    <col min="21" max="21" width="11" customWidth="1"/>
    <col min="22" max="22" width="9.6640625" customWidth="1"/>
    <col min="23" max="23" width="11.44140625" customWidth="1"/>
    <col min="24" max="24" width="9.44140625" bestFit="1" customWidth="1"/>
    <col min="25" max="28" width="9.109375" customWidth="1"/>
  </cols>
  <sheetData>
    <row r="1" spans="1:23" ht="17.399999999999999" x14ac:dyDescent="0.3">
      <c r="A1" s="43" t="s">
        <v>12</v>
      </c>
      <c r="V1" t="s">
        <v>45</v>
      </c>
    </row>
    <row r="2" spans="1:23" x14ac:dyDescent="0.25">
      <c r="V2" t="s">
        <v>35</v>
      </c>
      <c r="W2" t="s">
        <v>34</v>
      </c>
    </row>
    <row r="3" spans="1:23" ht="15.6" x14ac:dyDescent="0.3">
      <c r="A3" s="13" t="str">
        <f ca="1">MID(CELL("dateiname",A1),FIND("]",CELL("dateiname",A1))+1,32)</f>
        <v>9890.320</v>
      </c>
      <c r="B3" s="2" t="s">
        <v>30</v>
      </c>
      <c r="V3" t="s">
        <v>36</v>
      </c>
      <c r="W3">
        <v>145</v>
      </c>
    </row>
    <row r="4" spans="1:23" x14ac:dyDescent="0.25">
      <c r="A4" s="1"/>
      <c r="V4" t="s">
        <v>37</v>
      </c>
      <c r="W4">
        <v>122</v>
      </c>
    </row>
    <row r="5" spans="1:23" x14ac:dyDescent="0.25">
      <c r="C5" s="3"/>
      <c r="D5" s="3"/>
      <c r="E5" s="3"/>
      <c r="F5" s="5" t="s">
        <v>8</v>
      </c>
      <c r="H5" s="28" t="s">
        <v>17</v>
      </c>
      <c r="I5" t="s">
        <v>31</v>
      </c>
      <c r="V5" t="s">
        <v>38</v>
      </c>
      <c r="W5">
        <v>95</v>
      </c>
    </row>
    <row r="6" spans="1:23" x14ac:dyDescent="0.25">
      <c r="A6" s="3" t="s">
        <v>0</v>
      </c>
      <c r="B6" s="6">
        <v>242454.9599999999</v>
      </c>
      <c r="C6" s="5" t="s">
        <v>5</v>
      </c>
      <c r="E6" s="3" t="s">
        <v>6</v>
      </c>
      <c r="F6" s="8">
        <v>15</v>
      </c>
      <c r="I6" t="s">
        <v>33</v>
      </c>
      <c r="V6" t="s">
        <v>39</v>
      </c>
      <c r="W6">
        <v>86</v>
      </c>
    </row>
    <row r="7" spans="1:23" x14ac:dyDescent="0.25">
      <c r="A7" s="3" t="s">
        <v>1</v>
      </c>
      <c r="B7" s="10"/>
      <c r="C7" s="3"/>
      <c r="D7" s="3"/>
      <c r="E7" s="4" t="s">
        <v>7</v>
      </c>
      <c r="F7" s="9">
        <v>0</v>
      </c>
      <c r="V7" t="s">
        <v>40</v>
      </c>
      <c r="W7">
        <v>62</v>
      </c>
    </row>
    <row r="8" spans="1:23" x14ac:dyDescent="0.25">
      <c r="A8" s="4" t="s">
        <v>2</v>
      </c>
      <c r="B8" s="25">
        <f>B6+B7</f>
        <v>242454.9599999999</v>
      </c>
      <c r="C8" s="3"/>
      <c r="D8" s="3"/>
      <c r="E8" s="3"/>
      <c r="F8" s="3">
        <f>SUM(F6:F7)</f>
        <v>15</v>
      </c>
      <c r="V8" t="s">
        <v>41</v>
      </c>
      <c r="W8">
        <v>50</v>
      </c>
    </row>
    <row r="9" spans="1:23" ht="17.399999999999999" x14ac:dyDescent="0.3">
      <c r="A9" s="3" t="s">
        <v>3</v>
      </c>
      <c r="B9" s="7">
        <f>B8/F8</f>
        <v>16163.663999999993</v>
      </c>
      <c r="C9" s="5" t="s">
        <v>18</v>
      </c>
      <c r="D9" s="42" t="s">
        <v>23</v>
      </c>
      <c r="E9" s="37">
        <f>B9/(H9*40*4)</f>
        <v>1.2171433734939754</v>
      </c>
      <c r="F9" s="3" t="s">
        <v>19</v>
      </c>
      <c r="G9" s="3"/>
      <c r="H9" s="38">
        <v>83</v>
      </c>
      <c r="I9" t="s">
        <v>20</v>
      </c>
      <c r="K9" s="49" t="s">
        <v>32</v>
      </c>
      <c r="V9" t="s">
        <v>42</v>
      </c>
      <c r="W9">
        <v>8</v>
      </c>
    </row>
    <row r="10" spans="1:23" x14ac:dyDescent="0.25">
      <c r="A10" s="24" t="s">
        <v>4</v>
      </c>
      <c r="B10" s="44">
        <f>MROUND(B8*0.8,1)</f>
        <v>193964</v>
      </c>
      <c r="H10" s="40">
        <f>H9*42*4</f>
        <v>13944</v>
      </c>
      <c r="I10" t="s">
        <v>21</v>
      </c>
      <c r="V10" t="s">
        <v>43</v>
      </c>
      <c r="W10">
        <v>4</v>
      </c>
    </row>
    <row r="11" spans="1:23" x14ac:dyDescent="0.25">
      <c r="A11" s="3" t="s">
        <v>15</v>
      </c>
      <c r="B11" s="17">
        <v>0</v>
      </c>
      <c r="V11" t="s">
        <v>44</v>
      </c>
      <c r="W11">
        <v>6</v>
      </c>
    </row>
    <row r="13" spans="1:23" x14ac:dyDescent="0.25">
      <c r="B13" s="15" t="s">
        <v>14</v>
      </c>
      <c r="C13" s="16">
        <v>1</v>
      </c>
      <c r="D13" s="16">
        <f>1+C13</f>
        <v>2</v>
      </c>
      <c r="E13" s="16">
        <f t="shared" ref="E13:Q13" si="0">1+D13</f>
        <v>3</v>
      </c>
      <c r="F13" s="16">
        <f t="shared" si="0"/>
        <v>4</v>
      </c>
      <c r="G13" s="16">
        <f t="shared" si="0"/>
        <v>5</v>
      </c>
      <c r="H13" s="16">
        <f t="shared" si="0"/>
        <v>6</v>
      </c>
      <c r="I13" s="16">
        <f t="shared" si="0"/>
        <v>7</v>
      </c>
      <c r="J13" s="16">
        <f t="shared" si="0"/>
        <v>8</v>
      </c>
      <c r="K13" s="16">
        <f t="shared" si="0"/>
        <v>9</v>
      </c>
      <c r="L13" s="16">
        <f t="shared" si="0"/>
        <v>10</v>
      </c>
      <c r="M13" s="16">
        <f t="shared" si="0"/>
        <v>11</v>
      </c>
      <c r="N13" s="16">
        <f t="shared" si="0"/>
        <v>12</v>
      </c>
      <c r="O13" s="16">
        <f t="shared" si="0"/>
        <v>13</v>
      </c>
      <c r="P13" s="16">
        <f t="shared" si="0"/>
        <v>14</v>
      </c>
      <c r="Q13" s="16">
        <f t="shared" si="0"/>
        <v>15</v>
      </c>
      <c r="S13" t="s">
        <v>13</v>
      </c>
    </row>
    <row r="14" spans="1:23" x14ac:dyDescent="0.25">
      <c r="A14" s="18" t="s">
        <v>9</v>
      </c>
      <c r="B14" s="3"/>
      <c r="C14" s="19">
        <v>44074</v>
      </c>
      <c r="D14" s="19">
        <v>44104</v>
      </c>
      <c r="E14" s="19">
        <v>44135</v>
      </c>
      <c r="F14" s="19">
        <v>44165</v>
      </c>
      <c r="G14" s="19">
        <v>44196</v>
      </c>
      <c r="H14" s="19">
        <v>44227</v>
      </c>
      <c r="I14" s="19">
        <v>44255</v>
      </c>
      <c r="J14" s="19">
        <v>44286</v>
      </c>
      <c r="K14" s="19">
        <v>44316</v>
      </c>
      <c r="L14" s="19">
        <v>44347</v>
      </c>
      <c r="M14" s="19">
        <v>44377</v>
      </c>
      <c r="N14" s="19">
        <v>44408</v>
      </c>
      <c r="O14" s="19">
        <v>44439</v>
      </c>
      <c r="P14" s="19">
        <v>44469</v>
      </c>
      <c r="Q14" s="19">
        <v>44500</v>
      </c>
    </row>
    <row r="15" spans="1:23" x14ac:dyDescent="0.25">
      <c r="A15" s="3" t="s">
        <v>3</v>
      </c>
      <c r="B15" s="3" t="s">
        <v>5</v>
      </c>
      <c r="C15" s="11">
        <f>$B$9</f>
        <v>16163.663999999993</v>
      </c>
      <c r="D15" s="11">
        <f t="shared" ref="D15:Q15" si="1">$B$9</f>
        <v>16163.663999999993</v>
      </c>
      <c r="E15" s="11">
        <f t="shared" si="1"/>
        <v>16163.663999999993</v>
      </c>
      <c r="F15" s="11">
        <f t="shared" si="1"/>
        <v>16163.663999999993</v>
      </c>
      <c r="G15" s="11">
        <f t="shared" si="1"/>
        <v>16163.663999999993</v>
      </c>
      <c r="H15" s="11">
        <f t="shared" si="1"/>
        <v>16163.663999999993</v>
      </c>
      <c r="I15" s="11">
        <f t="shared" si="1"/>
        <v>16163.663999999993</v>
      </c>
      <c r="J15" s="11">
        <f t="shared" si="1"/>
        <v>16163.663999999993</v>
      </c>
      <c r="K15" s="11">
        <f t="shared" si="1"/>
        <v>16163.663999999993</v>
      </c>
      <c r="L15" s="11">
        <f t="shared" si="1"/>
        <v>16163.663999999993</v>
      </c>
      <c r="M15" s="11">
        <f t="shared" si="1"/>
        <v>16163.663999999993</v>
      </c>
      <c r="N15" s="11">
        <f t="shared" si="1"/>
        <v>16163.663999999993</v>
      </c>
      <c r="O15" s="11">
        <f t="shared" si="1"/>
        <v>16163.663999999993</v>
      </c>
      <c r="P15" s="11">
        <f t="shared" si="1"/>
        <v>16163.663999999993</v>
      </c>
      <c r="Q15" s="11">
        <f t="shared" si="1"/>
        <v>16163.663999999993</v>
      </c>
      <c r="S15" s="14">
        <f>SUM(C15:R15)</f>
        <v>242454.95999999988</v>
      </c>
      <c r="T15" s="29" t="str">
        <f>IF(S15=$B$8,"","achtung!")</f>
        <v/>
      </c>
      <c r="U15" s="14">
        <f>S15-$B$8</f>
        <v>0</v>
      </c>
    </row>
    <row r="16" spans="1:23" x14ac:dyDescent="0.25">
      <c r="A16" t="s">
        <v>27</v>
      </c>
      <c r="B16" s="12" t="s">
        <v>22</v>
      </c>
      <c r="C16" s="41">
        <v>1</v>
      </c>
      <c r="D16" s="41">
        <v>1</v>
      </c>
      <c r="E16" s="41">
        <v>1</v>
      </c>
      <c r="F16" s="41">
        <v>1.5</v>
      </c>
      <c r="G16" s="41">
        <v>1</v>
      </c>
      <c r="H16" s="41">
        <v>1</v>
      </c>
      <c r="I16" s="41">
        <v>2</v>
      </c>
      <c r="J16" s="41">
        <v>2.5</v>
      </c>
      <c r="K16" s="41">
        <v>2.5</v>
      </c>
      <c r="L16" s="41">
        <v>1.5</v>
      </c>
      <c r="M16" s="41">
        <v>1</v>
      </c>
      <c r="N16" s="41">
        <v>0.5</v>
      </c>
      <c r="O16" s="41">
        <v>0.2</v>
      </c>
      <c r="P16" s="41">
        <v>0.2</v>
      </c>
      <c r="Q16" s="41">
        <v>0.2</v>
      </c>
      <c r="S16" s="14"/>
      <c r="U16" s="14"/>
    </row>
    <row r="17" spans="1:21" x14ac:dyDescent="0.25">
      <c r="A17" s="3" t="s">
        <v>28</v>
      </c>
      <c r="B17" s="3" t="s">
        <v>5</v>
      </c>
      <c r="C17" s="39">
        <f>$H$10*C16</f>
        <v>13944</v>
      </c>
      <c r="D17" s="39">
        <f>$H$10*D16</f>
        <v>13944</v>
      </c>
      <c r="E17" s="39">
        <f>$H$10*E16</f>
        <v>13944</v>
      </c>
      <c r="F17" s="39">
        <f>$H$10*F16</f>
        <v>20916</v>
      </c>
      <c r="G17" s="39">
        <f>$H$10*G16</f>
        <v>13944</v>
      </c>
      <c r="H17" s="39">
        <f>$H$10*H16</f>
        <v>13944</v>
      </c>
      <c r="I17" s="39">
        <f>$H$10*I16</f>
        <v>27888</v>
      </c>
      <c r="J17" s="39">
        <f>$H$10*J16</f>
        <v>34860</v>
      </c>
      <c r="K17" s="39">
        <f>$H$10*K16</f>
        <v>34860</v>
      </c>
      <c r="L17" s="39">
        <f>$H$10*L16</f>
        <v>20916</v>
      </c>
      <c r="M17" s="39">
        <f>$H$10*M16</f>
        <v>13944</v>
      </c>
      <c r="N17" s="39">
        <f>$H$10*N16</f>
        <v>6972</v>
      </c>
      <c r="O17" s="39">
        <f>$H$10*O16</f>
        <v>2788.8</v>
      </c>
      <c r="P17" s="39">
        <f>$H$10*P16</f>
        <v>2788.8</v>
      </c>
      <c r="Q17" s="39">
        <f>$H$10*Q16</f>
        <v>2788.8</v>
      </c>
      <c r="S17" s="14">
        <f>SUM(C17:R17)</f>
        <v>238442.39999999997</v>
      </c>
      <c r="U17" s="14">
        <f>S17-$B$8</f>
        <v>-4012.5599999999395</v>
      </c>
    </row>
    <row r="18" spans="1:21" x14ac:dyDescent="0.25">
      <c r="B18" s="3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S18" s="14"/>
      <c r="U18" s="14"/>
    </row>
    <row r="19" spans="1:21" x14ac:dyDescent="0.25">
      <c r="A19" s="12" t="s">
        <v>29</v>
      </c>
      <c r="B19" s="3" t="s">
        <v>5</v>
      </c>
      <c r="C19" s="48">
        <v>13652</v>
      </c>
      <c r="D19" s="48">
        <v>7007</v>
      </c>
      <c r="E19" s="48">
        <v>8589</v>
      </c>
      <c r="F19" s="48">
        <v>12583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S19" s="14">
        <f>SUM(C19:R19)</f>
        <v>41831</v>
      </c>
      <c r="U19" s="14"/>
    </row>
    <row r="20" spans="1:21" x14ac:dyDescent="0.25">
      <c r="A20" s="3" t="s">
        <v>26</v>
      </c>
      <c r="B20" s="3" t="s">
        <v>5</v>
      </c>
      <c r="C20" s="34">
        <f>C19</f>
        <v>13652</v>
      </c>
      <c r="D20" s="35">
        <f>D19+C20</f>
        <v>20659</v>
      </c>
      <c r="E20" s="35">
        <f t="shared" ref="E20:Q20" si="2">E19+D20</f>
        <v>29248</v>
      </c>
      <c r="F20" s="35">
        <f t="shared" si="2"/>
        <v>41831</v>
      </c>
      <c r="G20" s="35">
        <f t="shared" si="2"/>
        <v>41831</v>
      </c>
      <c r="H20" s="35">
        <f t="shared" si="2"/>
        <v>41831</v>
      </c>
      <c r="I20" s="35">
        <f t="shared" si="2"/>
        <v>41831</v>
      </c>
      <c r="J20" s="35">
        <f t="shared" si="2"/>
        <v>41831</v>
      </c>
      <c r="K20" s="35">
        <f t="shared" si="2"/>
        <v>41831</v>
      </c>
      <c r="L20" s="35">
        <f t="shared" si="2"/>
        <v>41831</v>
      </c>
      <c r="M20" s="35">
        <f t="shared" si="2"/>
        <v>41831</v>
      </c>
      <c r="N20" s="35">
        <f t="shared" si="2"/>
        <v>41831</v>
      </c>
      <c r="O20" s="35">
        <f t="shared" si="2"/>
        <v>41831</v>
      </c>
      <c r="P20" s="35">
        <f t="shared" si="2"/>
        <v>41831</v>
      </c>
      <c r="Q20" s="35">
        <f t="shared" si="2"/>
        <v>41831</v>
      </c>
    </row>
    <row r="21" spans="1:21" x14ac:dyDescent="0.25">
      <c r="A21" s="12" t="s">
        <v>49</v>
      </c>
      <c r="C21" s="54">
        <f>C26/$B$8</f>
        <v>5.6307365293743653E-2</v>
      </c>
      <c r="D21" s="54">
        <f t="shared" ref="D21:Q21" si="3">D26/$B$8</f>
        <v>8.5207578347747587E-2</v>
      </c>
      <c r="E21" s="54">
        <f t="shared" si="3"/>
        <v>0.12063271462872945</v>
      </c>
      <c r="F21" s="54">
        <f t="shared" si="3"/>
        <v>0.1725310135952674</v>
      </c>
      <c r="G21" s="54">
        <f t="shared" si="3"/>
        <v>0.1725310135952674</v>
      </c>
      <c r="H21" s="54">
        <f t="shared" si="3"/>
        <v>0.1725310135952674</v>
      </c>
      <c r="I21" s="54">
        <f t="shared" si="3"/>
        <v>0.1725310135952674</v>
      </c>
      <c r="J21" s="54">
        <f t="shared" si="3"/>
        <v>0.1725310135952674</v>
      </c>
      <c r="K21" s="54">
        <f t="shared" si="3"/>
        <v>0.1725310135952674</v>
      </c>
      <c r="L21" s="54">
        <f t="shared" si="3"/>
        <v>0.1725310135952674</v>
      </c>
      <c r="M21" s="54">
        <f t="shared" si="3"/>
        <v>0.1725310135952674</v>
      </c>
      <c r="N21" s="54">
        <f t="shared" si="3"/>
        <v>0.1725310135952674</v>
      </c>
      <c r="O21" s="54">
        <f t="shared" si="3"/>
        <v>0.1725310135952674</v>
      </c>
      <c r="P21" s="54">
        <f t="shared" si="3"/>
        <v>0.1725310135952674</v>
      </c>
      <c r="Q21" s="54">
        <f t="shared" si="3"/>
        <v>0.1725310135952674</v>
      </c>
      <c r="R21" s="53"/>
      <c r="T21" s="14"/>
    </row>
    <row r="23" spans="1:21" x14ac:dyDescent="0.25">
      <c r="A23" s="28" t="s">
        <v>24</v>
      </c>
      <c r="B23" s="19"/>
      <c r="C23" s="19">
        <f>C14</f>
        <v>44074</v>
      </c>
      <c r="D23" s="19">
        <f t="shared" ref="D23" si="4">D14</f>
        <v>44104</v>
      </c>
      <c r="E23" s="19">
        <f t="shared" ref="E23:Q23" si="5">E14</f>
        <v>44135</v>
      </c>
      <c r="F23" s="19">
        <f t="shared" si="5"/>
        <v>44165</v>
      </c>
      <c r="G23" s="19">
        <f t="shared" si="5"/>
        <v>44196</v>
      </c>
      <c r="H23" s="19">
        <f t="shared" si="5"/>
        <v>44227</v>
      </c>
      <c r="I23" s="19">
        <f t="shared" si="5"/>
        <v>44255</v>
      </c>
      <c r="J23" s="19">
        <f t="shared" si="5"/>
        <v>44286</v>
      </c>
      <c r="K23" s="19">
        <f t="shared" si="5"/>
        <v>44316</v>
      </c>
      <c r="L23" s="19">
        <f t="shared" si="5"/>
        <v>44347</v>
      </c>
      <c r="M23" s="19">
        <f t="shared" si="5"/>
        <v>44377</v>
      </c>
      <c r="N23" s="19">
        <f t="shared" si="5"/>
        <v>44408</v>
      </c>
      <c r="O23" s="19">
        <f t="shared" si="5"/>
        <v>44439</v>
      </c>
      <c r="P23" s="19">
        <f t="shared" si="5"/>
        <v>44469</v>
      </c>
      <c r="Q23" s="19">
        <f t="shared" si="5"/>
        <v>44500</v>
      </c>
    </row>
    <row r="24" spans="1:21" x14ac:dyDescent="0.25">
      <c r="A24" s="27" t="s">
        <v>3</v>
      </c>
      <c r="B24" s="27"/>
      <c r="C24" s="30">
        <f>C15</f>
        <v>16163.663999999993</v>
      </c>
      <c r="D24" s="31">
        <f>C24+D15</f>
        <v>32327.327999999987</v>
      </c>
      <c r="E24" s="31">
        <f t="shared" ref="E24:Q24" si="6">D24+E15</f>
        <v>48490.991999999984</v>
      </c>
      <c r="F24" s="31">
        <f t="shared" si="6"/>
        <v>64654.655999999974</v>
      </c>
      <c r="G24" s="31">
        <f t="shared" si="6"/>
        <v>80818.319999999963</v>
      </c>
      <c r="H24" s="31">
        <f t="shared" si="6"/>
        <v>96981.983999999953</v>
      </c>
      <c r="I24" s="31">
        <f t="shared" si="6"/>
        <v>113145.64799999994</v>
      </c>
      <c r="J24" s="31">
        <f t="shared" si="6"/>
        <v>129309.31199999993</v>
      </c>
      <c r="K24" s="31">
        <f t="shared" si="6"/>
        <v>145472.97599999994</v>
      </c>
      <c r="L24" s="31">
        <f t="shared" si="6"/>
        <v>161636.63999999993</v>
      </c>
      <c r="M24" s="31">
        <f t="shared" si="6"/>
        <v>177800.30399999992</v>
      </c>
      <c r="N24" s="31">
        <f t="shared" si="6"/>
        <v>193963.96799999991</v>
      </c>
      <c r="O24" s="31">
        <f t="shared" si="6"/>
        <v>210127.6319999999</v>
      </c>
      <c r="P24" s="31">
        <f t="shared" si="6"/>
        <v>226291.29599999989</v>
      </c>
      <c r="Q24" s="31">
        <f t="shared" si="6"/>
        <v>242454.95999999988</v>
      </c>
    </row>
    <row r="25" spans="1:21" x14ac:dyDescent="0.25">
      <c r="A25" s="21" t="s">
        <v>10</v>
      </c>
      <c r="B25" s="21"/>
      <c r="C25" s="32">
        <f>C17</f>
        <v>13944</v>
      </c>
      <c r="D25" s="33">
        <f>C25+D17</f>
        <v>27888</v>
      </c>
      <c r="E25" s="33">
        <f t="shared" ref="E25:Q25" si="7">D25+E17</f>
        <v>41832</v>
      </c>
      <c r="F25" s="33">
        <f t="shared" si="7"/>
        <v>62748</v>
      </c>
      <c r="G25" s="33">
        <f t="shared" si="7"/>
        <v>76692</v>
      </c>
      <c r="H25" s="33">
        <f t="shared" si="7"/>
        <v>90636</v>
      </c>
      <c r="I25" s="33">
        <f t="shared" si="7"/>
        <v>118524</v>
      </c>
      <c r="J25" s="33">
        <f t="shared" si="7"/>
        <v>153384</v>
      </c>
      <c r="K25" s="33">
        <f t="shared" si="7"/>
        <v>188244</v>
      </c>
      <c r="L25" s="33">
        <f t="shared" si="7"/>
        <v>209160</v>
      </c>
      <c r="M25" s="33">
        <f t="shared" si="7"/>
        <v>223104</v>
      </c>
      <c r="N25" s="33">
        <f t="shared" si="7"/>
        <v>230076</v>
      </c>
      <c r="O25" s="33">
        <f t="shared" si="7"/>
        <v>232864.8</v>
      </c>
      <c r="P25" s="33">
        <f t="shared" si="7"/>
        <v>235653.59999999998</v>
      </c>
      <c r="Q25" s="33">
        <f t="shared" si="7"/>
        <v>238442.39999999997</v>
      </c>
    </row>
    <row r="26" spans="1:21" x14ac:dyDescent="0.25">
      <c r="A26" s="22" t="s">
        <v>11</v>
      </c>
      <c r="B26" s="22"/>
      <c r="C26" s="36">
        <f t="shared" ref="C26:Q26" si="8">C20*(1-$B$11)</f>
        <v>13652</v>
      </c>
      <c r="D26" s="36">
        <f t="shared" si="8"/>
        <v>20659</v>
      </c>
      <c r="E26" s="36">
        <f t="shared" ref="E26:Q26" si="9">E20*(1-$B$11)</f>
        <v>29248</v>
      </c>
      <c r="F26" s="36">
        <f t="shared" si="9"/>
        <v>41831</v>
      </c>
      <c r="G26" s="36">
        <f t="shared" si="9"/>
        <v>41831</v>
      </c>
      <c r="H26" s="36">
        <f t="shared" si="9"/>
        <v>41831</v>
      </c>
      <c r="I26" s="36">
        <f t="shared" si="9"/>
        <v>41831</v>
      </c>
      <c r="J26" s="36">
        <f t="shared" si="9"/>
        <v>41831</v>
      </c>
      <c r="K26" s="36">
        <f t="shared" si="9"/>
        <v>41831</v>
      </c>
      <c r="L26" s="36">
        <f t="shared" si="9"/>
        <v>41831</v>
      </c>
      <c r="M26" s="36">
        <f t="shared" si="9"/>
        <v>41831</v>
      </c>
      <c r="N26" s="36">
        <f t="shared" si="9"/>
        <v>41831</v>
      </c>
      <c r="O26" s="36">
        <f t="shared" si="9"/>
        <v>41831</v>
      </c>
      <c r="P26" s="36">
        <f t="shared" si="9"/>
        <v>41831</v>
      </c>
      <c r="Q26" s="36">
        <f t="shared" si="9"/>
        <v>41831</v>
      </c>
    </row>
    <row r="27" spans="1:21" x14ac:dyDescent="0.25">
      <c r="A27" s="24" t="s">
        <v>4</v>
      </c>
      <c r="B27" s="23"/>
      <c r="C27" s="23">
        <f t="shared" ref="C27:Q27" si="10">$B$10</f>
        <v>193964</v>
      </c>
      <c r="D27" s="23">
        <f t="shared" si="10"/>
        <v>193964</v>
      </c>
      <c r="E27" s="23">
        <f t="shared" si="10"/>
        <v>193964</v>
      </c>
      <c r="F27" s="23">
        <f t="shared" si="10"/>
        <v>193964</v>
      </c>
      <c r="G27" s="23">
        <f t="shared" si="10"/>
        <v>193964</v>
      </c>
      <c r="H27" s="23">
        <f t="shared" si="10"/>
        <v>193964</v>
      </c>
      <c r="I27" s="23">
        <f t="shared" si="10"/>
        <v>193964</v>
      </c>
      <c r="J27" s="23">
        <f t="shared" si="10"/>
        <v>193964</v>
      </c>
      <c r="K27" s="23">
        <f t="shared" si="10"/>
        <v>193964</v>
      </c>
      <c r="L27" s="23">
        <f t="shared" si="10"/>
        <v>193964</v>
      </c>
      <c r="M27" s="23">
        <f t="shared" si="10"/>
        <v>193964</v>
      </c>
      <c r="N27" s="23">
        <f t="shared" si="10"/>
        <v>193964</v>
      </c>
      <c r="O27" s="23">
        <f t="shared" si="10"/>
        <v>193964</v>
      </c>
      <c r="P27" s="23">
        <f t="shared" si="10"/>
        <v>193964</v>
      </c>
      <c r="Q27" s="23">
        <f t="shared" si="10"/>
        <v>193964</v>
      </c>
    </row>
    <row r="28" spans="1:21" x14ac:dyDescent="0.25">
      <c r="A28" s="20" t="s">
        <v>16</v>
      </c>
      <c r="B28" s="26"/>
      <c r="C28" s="26">
        <f t="shared" ref="C28:Q28" si="11">$B$8</f>
        <v>242454.9599999999</v>
      </c>
      <c r="D28" s="26">
        <f t="shared" si="11"/>
        <v>242454.9599999999</v>
      </c>
      <c r="E28" s="26">
        <f t="shared" si="11"/>
        <v>242454.9599999999</v>
      </c>
      <c r="F28" s="26">
        <f t="shared" si="11"/>
        <v>242454.9599999999</v>
      </c>
      <c r="G28" s="26">
        <f t="shared" si="11"/>
        <v>242454.9599999999</v>
      </c>
      <c r="H28" s="26">
        <f t="shared" si="11"/>
        <v>242454.9599999999</v>
      </c>
      <c r="I28" s="26">
        <f t="shared" si="11"/>
        <v>242454.9599999999</v>
      </c>
      <c r="J28" s="26">
        <f t="shared" si="11"/>
        <v>242454.9599999999</v>
      </c>
      <c r="K28" s="26">
        <f t="shared" si="11"/>
        <v>242454.9599999999</v>
      </c>
      <c r="L28" s="26">
        <f t="shared" si="11"/>
        <v>242454.9599999999</v>
      </c>
      <c r="M28" s="26">
        <f t="shared" si="11"/>
        <v>242454.9599999999</v>
      </c>
      <c r="N28" s="26">
        <f t="shared" si="11"/>
        <v>242454.9599999999</v>
      </c>
      <c r="O28" s="26">
        <f t="shared" si="11"/>
        <v>242454.9599999999</v>
      </c>
      <c r="P28" s="26">
        <f t="shared" si="11"/>
        <v>242454.9599999999</v>
      </c>
      <c r="Q28" s="26">
        <f t="shared" si="11"/>
        <v>242454.9599999999</v>
      </c>
    </row>
    <row r="29" spans="1:21" x14ac:dyDescent="0.25">
      <c r="A29" s="46" t="s">
        <v>25</v>
      </c>
      <c r="C29" s="45">
        <f ca="1">TODAY()</f>
        <v>44171</v>
      </c>
      <c r="D29" s="45">
        <f ca="1">TODAY()</f>
        <v>44171</v>
      </c>
      <c r="E29" s="45"/>
      <c r="F29" s="45"/>
    </row>
    <row r="30" spans="1:21" x14ac:dyDescent="0.25">
      <c r="C30" s="46">
        <v>0</v>
      </c>
      <c r="D30" s="47">
        <f>C28</f>
        <v>242454.9599999999</v>
      </c>
      <c r="E30" s="47"/>
      <c r="F30" s="47"/>
    </row>
    <row r="34" spans="1:2" x14ac:dyDescent="0.25">
      <c r="A34" t="s">
        <v>46</v>
      </c>
    </row>
    <row r="35" spans="1:2" x14ac:dyDescent="0.25">
      <c r="A35" t="s">
        <v>47</v>
      </c>
      <c r="B35" s="50">
        <f>C23</f>
        <v>44074</v>
      </c>
    </row>
    <row r="36" spans="1:2" x14ac:dyDescent="0.25">
      <c r="A36" t="s">
        <v>48</v>
      </c>
      <c r="B36" s="52">
        <f>Q23</f>
        <v>44500</v>
      </c>
    </row>
    <row r="37" spans="1:2" x14ac:dyDescent="0.25">
      <c r="B37" s="46">
        <f>B36-B35</f>
        <v>426</v>
      </c>
    </row>
    <row r="38" spans="1:2" x14ac:dyDescent="0.25">
      <c r="B38" s="51">
        <f>B37/16</f>
        <v>26.625</v>
      </c>
    </row>
  </sheetData>
  <pageMargins left="0.43307086614173229" right="0.35433070866141736" top="0.35433070866141736" bottom="0.35433070866141736" header="0.23622047244094491" footer="0.19685039370078741"/>
  <pageSetup paperSize="9" scale="63" orientation="landscape" verticalDpi="0" r:id="rId1"/>
  <headerFooter>
    <oddFooter>&amp;L&amp;Z&amp;F, &amp;D&amp;R&amp;P/&amp;N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9890.320</vt:lpstr>
      <vt:lpstr>'9890.320'!Druckbereich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Falzone Lorenzo</dc:creator>
  <cp:lastModifiedBy>Falzone Lorenzo</cp:lastModifiedBy>
  <cp:lastPrinted>2020-12-06T12:51:39Z</cp:lastPrinted>
  <dcterms:created xsi:type="dcterms:W3CDTF">2020-12-05T15:58:50Z</dcterms:created>
  <dcterms:modified xsi:type="dcterms:W3CDTF">2020-12-06T12:52:28Z</dcterms:modified>
</cp:coreProperties>
</file>