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43" i="1" l="1"/>
  <c r="M44" i="1" l="1"/>
  <c r="J45" i="1" l="1"/>
  <c r="J44" i="1"/>
  <c r="J43" i="1"/>
  <c r="I44" i="1" l="1"/>
  <c r="I43" i="1"/>
  <c r="M20" i="1" l="1"/>
  <c r="M19" i="1"/>
  <c r="M18" i="1"/>
  <c r="M22" i="1" l="1"/>
  <c r="M21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<sst xmlns="http://schemas.openxmlformats.org/spreadsheetml/2006/main" count="155" uniqueCount="66">
  <si>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</si>
  <si>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</si>
  <si>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</si>
  <si>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</si>
  <si>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</si>
  <si>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</si>
  <si>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</si>
  <si>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</si>
  <si>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</si>
  <si>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</si>
  <si>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</si>
  <si>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</si>
  <si>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</si>
  <si>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</si>
  <si>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</si>
  <si>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</si>
  <si>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</si>
  <si>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</si>
  <si>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</si>
  <si>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</si>
  <si>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</si>
  <si>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</si>
  <si>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</si>
  <si>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</si>
  <si>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</si>
  <si>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</si>
  <si>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</si>
  <si>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</si>
  <si>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</si>
  <si>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</si>
  <si>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</si>
  <si>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</si>
  <si>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</si>
  <si>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</si>
  <si>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</si>
  <si>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</si>
  <si>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</si>
  <si>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</si>
  <si>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</si>
  <si>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</si>
  <si>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</si>
  <si>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</si>
  <si>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</si>
  <si>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</si>
  <si>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</si>
  <si>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</si>
  <si>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</si>
  <si>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</si>
  <si>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</si>
  <si>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</si>
  <si>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</si>
  <si>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</si>
  <si>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</si>
  <si>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</si>
  <si>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</si>
  <si>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</si>
  <si>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</si>
  <si>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</si>
  <si>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</si>
  <si>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</si>
  <si>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</si>
  <si>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</si>
  <si>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</si>
  <si>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</si>
  <si>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EK/GP, Phase 21/22, NO1+NO2</t>
  </si>
  <si>
    <t>EK/GP, Phase 21/22, NO1+NO2+NO3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</si>
</sst>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0.9201086956521739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1.0683405031003144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163.75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190.75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1204.25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779.25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17.25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776.5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1313.25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14.25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232.5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3699.25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146.75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4797.25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52.75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3428.25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4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43831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40057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65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f>700+200+300+900+100</f>
        <v>2200</v>
      </c>
      <c r="N18" s="46">
        <f t="shared" si="0"/>
        <v>3428.25</v>
      </c>
      <c r="O18" s="47">
        <f t="shared" si="1"/>
        <v>94</v>
      </c>
      <c r="P18" s="48">
        <f t="shared" si="2"/>
        <v>0</v>
      </c>
      <c r="Q18" s="49">
        <f t="shared" si="3"/>
        <v>1322.25</v>
      </c>
      <c r="R18" s="50">
        <f t="shared" si="4"/>
        <v>1.6010227272727273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f>2950+999+200</f>
        <v>4149</v>
      </c>
      <c r="N19" s="46">
        <f t="shared" si="0"/>
        <v>4797.25</v>
      </c>
      <c r="O19" s="47">
        <f t="shared" si="1"/>
        <v>52.75</v>
      </c>
      <c r="P19" s="48">
        <f t="shared" si="2"/>
        <v>0</v>
      </c>
      <c r="Q19" s="49">
        <f t="shared" si="3"/>
        <v>701</v>
      </c>
      <c r="R19" s="50">
        <f t="shared" si="4"/>
        <v>1.1689563750301277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f>4025+450</f>
        <v>4475</v>
      </c>
      <c r="N20" s="46">
        <f t="shared" si="0"/>
        <v>3699.25</v>
      </c>
      <c r="O20" s="47">
        <f t="shared" si="1"/>
        <v>146.75</v>
      </c>
      <c r="P20" s="48">
        <f t="shared" si="2"/>
        <v>629</v>
      </c>
      <c r="Q20" s="49">
        <f t="shared" si="3"/>
        <v>0</v>
      </c>
      <c r="R20" s="50">
        <f t="shared" si="4"/>
        <v>0.85944134078212286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f>1125+435</f>
        <v>1560</v>
      </c>
      <c r="N21" s="46">
        <f t="shared" si="0"/>
        <v>1313.25</v>
      </c>
      <c r="O21" s="47">
        <f t="shared" si="1"/>
        <v>14.25</v>
      </c>
      <c r="P21" s="48">
        <f t="shared" si="2"/>
        <v>232.5</v>
      </c>
      <c r="Q21" s="49">
        <f t="shared" si="3"/>
        <v>0</v>
      </c>
      <c r="R21" s="50">
        <f t="shared" si="4"/>
        <v>0.85096153846153844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f>1000+573</f>
        <v>1573</v>
      </c>
      <c r="N22" s="46">
        <f t="shared" si="0"/>
        <v>779.25</v>
      </c>
      <c r="O22" s="47">
        <f t="shared" si="1"/>
        <v>17.25</v>
      </c>
      <c r="P22" s="48">
        <f t="shared" si="2"/>
        <v>776.5</v>
      </c>
      <c r="Q22" s="49">
        <f t="shared" si="3"/>
        <v>0</v>
      </c>
      <c r="R22" s="50">
        <f t="shared" si="4"/>
        <v>0.50635727908455186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1250</v>
      </c>
      <c r="N23" s="46">
        <f t="shared" si="0"/>
        <v>45.75</v>
      </c>
      <c r="O23" s="47">
        <f t="shared" si="1"/>
        <v>0</v>
      </c>
      <c r="P23" s="48">
        <f t="shared" si="2"/>
        <v>1204.25</v>
      </c>
      <c r="Q23" s="49">
        <f t="shared" si="3"/>
        <v>0</v>
      </c>
      <c r="R23" s="50">
        <f t="shared" si="4"/>
        <v>3.6600000000000001E-2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>
        <v>68</v>
      </c>
      <c r="N24" s="46">
        <f t="shared" si="0"/>
        <v>190.75</v>
      </c>
      <c r="O24" s="47">
        <f t="shared" si="1"/>
        <v>58.5</v>
      </c>
      <c r="P24" s="48">
        <f>SUMPRODUCT(($D$108:$D$118=$K24)*($E$107:$AV$107=$P$16)*($E$108:$AV$118))</f>
        <v>0</v>
      </c>
      <c r="Q24" s="49">
        <f t="shared" si="3"/>
        <v>181.25</v>
      </c>
      <c r="R24" s="50">
        <f t="shared" si="4"/>
        <v>3.6654411764705883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163.75</v>
      </c>
      <c r="O25" s="47">
        <f t="shared" si="1"/>
        <v>0</v>
      </c>
      <c r="P25" s="48">
        <f t="shared" si="2"/>
        <v>0</v>
      </c>
      <c r="Q25" s="49">
        <f t="shared" si="3"/>
        <v>163.75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16100</v>
      </c>
      <c r="N28" s="53">
        <f>SUM(N17:N27)</f>
        <v>14430.25</v>
      </c>
      <c r="O28" s="53">
        <f>SUM(O17:O27)</f>
        <v>383.5</v>
      </c>
      <c r="P28" s="53">
        <f>SUM(P17:P27)</f>
        <v>3654.5</v>
      </c>
      <c r="Q28" s="53">
        <f>IF(SUM(N28:O28)-SUM(U105:AV105)&gt;0,SUM(N28:O28)-SUM(U105:AV105),0)</f>
        <v>14813.75</v>
      </c>
      <c r="R28" s="54">
        <f t="shared" si="4"/>
        <v>0.9201086956521739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0.95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1261343.875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1347544.75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1.0683405031003144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0.9201086956521739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1415.75</v>
      </c>
      <c r="F43" s="70">
        <v>113</v>
      </c>
      <c r="G43" s="70">
        <v>118</v>
      </c>
      <c r="H43" s="70">
        <v>163.75</v>
      </c>
      <c r="I43" s="70">
        <f>182.75+3</f>
        <v>185.75</v>
      </c>
      <c r="J43" s="70">
        <f>171+3.5</f>
        <v>174.5</v>
      </c>
      <c r="K43" s="70">
        <v>88.5</v>
      </c>
      <c r="L43" s="70">
        <v>179.5</v>
      </c>
      <c r="M43" s="70">
        <f>72.25</f>
        <v>72.25</v>
      </c>
      <c r="N43" s="70">
        <v>72.25</v>
      </c>
      <c r="O43" s="71"/>
      <c r="P43" s="71"/>
      <c r="Q43" s="71"/>
      <c r="R43" s="65">
        <f t="shared" si="5"/>
        <v>2583.25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1687.5</v>
      </c>
      <c r="F44" s="70">
        <v>95.5</v>
      </c>
      <c r="G44" s="70">
        <v>88.5</v>
      </c>
      <c r="H44" s="70">
        <v>43.5</v>
      </c>
      <c r="I44" s="70">
        <f>107.25+9.5</f>
        <v>116.75</v>
      </c>
      <c r="J44" s="70">
        <f>141.5+3.75</f>
        <v>145.25</v>
      </c>
      <c r="K44" s="70">
        <v>133.75</v>
      </c>
      <c r="L44" s="70">
        <v>84.5</v>
      </c>
      <c r="M44" s="70">
        <f>39</f>
        <v>39</v>
      </c>
      <c r="N44" s="70">
        <v>49.25</v>
      </c>
      <c r="O44" s="71"/>
      <c r="P44" s="71"/>
      <c r="Q44" s="71"/>
      <c r="R44" s="65">
        <f t="shared" si="5"/>
        <v>2483.5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808.5</v>
      </c>
      <c r="F45" s="70">
        <v>88.75</v>
      </c>
      <c r="G45" s="70">
        <v>129.75</v>
      </c>
      <c r="H45" s="70">
        <v>112.5</v>
      </c>
      <c r="I45" s="70">
        <v>102.75</v>
      </c>
      <c r="J45" s="70">
        <f>203+2.25</f>
        <v>205.25</v>
      </c>
      <c r="K45" s="70">
        <v>51.5</v>
      </c>
      <c r="L45" s="70">
        <v>25.75</v>
      </c>
      <c r="M45" s="70">
        <v>20.75</v>
      </c>
      <c r="N45" s="70">
        <v>26.75</v>
      </c>
      <c r="O45" s="71"/>
      <c r="P45" s="71"/>
      <c r="Q45" s="71"/>
      <c r="R45" s="65">
        <f t="shared" ref="R45" si="6">SUM(E45:Q45)</f>
        <v>1572.25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615.25</v>
      </c>
      <c r="F46" s="70">
        <v>11</v>
      </c>
      <c r="G46" s="70"/>
      <c r="H46" s="70">
        <v>0.5</v>
      </c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626.75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>
        <v>466.5</v>
      </c>
      <c r="F47" s="70">
        <v>19.25</v>
      </c>
      <c r="G47" s="70">
        <v>19.75</v>
      </c>
      <c r="H47" s="70">
        <v>34.75</v>
      </c>
      <c r="I47" s="70">
        <v>40.25</v>
      </c>
      <c r="J47" s="70">
        <v>59</v>
      </c>
      <c r="K47" s="70">
        <v>8.25</v>
      </c>
      <c r="L47" s="70">
        <v>68</v>
      </c>
      <c r="M47" s="70">
        <v>38.5</v>
      </c>
      <c r="N47" s="70">
        <v>17.25</v>
      </c>
      <c r="O47" s="71"/>
      <c r="P47" s="71"/>
      <c r="Q47" s="71"/>
      <c r="R47" s="65">
        <f t="shared" si="5"/>
        <v>771.5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>
        <v>48</v>
      </c>
      <c r="F49" s="70"/>
      <c r="G49" s="70"/>
      <c r="H49" s="70">
        <v>17.5</v>
      </c>
      <c r="I49" s="70">
        <v>15.5</v>
      </c>
      <c r="J49" s="70">
        <v>14.5</v>
      </c>
      <c r="K49" s="70"/>
      <c r="L49" s="70"/>
      <c r="M49" s="70"/>
      <c r="N49" s="70">
        <v>58.5</v>
      </c>
      <c r="O49" s="71"/>
      <c r="P49" s="71"/>
      <c r="Q49" s="71"/>
      <c r="R49" s="65">
        <f t="shared" si="5"/>
        <v>154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>
        <v>30</v>
      </c>
      <c r="F50" s="70"/>
      <c r="G50" s="70"/>
      <c r="H50" s="70"/>
      <c r="I50" s="70"/>
      <c r="J50" s="70">
        <v>27.5</v>
      </c>
      <c r="K50" s="70"/>
      <c r="L50" s="70">
        <v>3</v>
      </c>
      <c r="M50" s="70"/>
      <c r="N50" s="70"/>
      <c r="O50" s="71"/>
      <c r="P50" s="71"/>
      <c r="Q50" s="71"/>
      <c r="R50" s="65">
        <f t="shared" si="5"/>
        <v>60.5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12.75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291</v>
      </c>
      <c r="F54" s="70">
        <v>82.5</v>
      </c>
      <c r="G54" s="70">
        <v>52</v>
      </c>
      <c r="H54" s="70">
        <v>27.75</v>
      </c>
      <c r="I54" s="70">
        <v>15.5</v>
      </c>
      <c r="J54" s="70">
        <v>83.25</v>
      </c>
      <c r="K54" s="70">
        <v>32.5</v>
      </c>
      <c r="L54" s="70">
        <v>84.5</v>
      </c>
      <c r="M54" s="70"/>
      <c r="N54" s="70">
        <v>3</v>
      </c>
      <c r="O54" s="71"/>
      <c r="P54" s="71"/>
      <c r="Q54" s="71"/>
      <c r="R54" s="65">
        <f t="shared" ref="R54" si="7">SUM(E54:Q54)</f>
        <v>672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946.5</v>
      </c>
      <c r="F55" s="70">
        <v>119.75</v>
      </c>
      <c r="G55" s="70">
        <v>168.5</v>
      </c>
      <c r="H55" s="70">
        <v>217.5</v>
      </c>
      <c r="I55" s="70">
        <v>222.25</v>
      </c>
      <c r="J55" s="70">
        <v>149.5</v>
      </c>
      <c r="K55" s="70">
        <v>136</v>
      </c>
      <c r="L55" s="70">
        <v>202.5</v>
      </c>
      <c r="M55" s="70">
        <v>2.75</v>
      </c>
      <c r="N55" s="70">
        <v>3.5</v>
      </c>
      <c r="O55" s="71"/>
      <c r="P55" s="71"/>
      <c r="Q55" s="71"/>
      <c r="R55" s="65">
        <f t="shared" si="5"/>
        <v>2168.75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1335.5</v>
      </c>
      <c r="F56" s="70">
        <v>99.75</v>
      </c>
      <c r="G56" s="70">
        <v>85.5</v>
      </c>
      <c r="H56" s="70">
        <v>123</v>
      </c>
      <c r="I56" s="70">
        <v>84</v>
      </c>
      <c r="J56" s="70">
        <v>136.5</v>
      </c>
      <c r="K56" s="70">
        <v>77</v>
      </c>
      <c r="L56" s="70">
        <v>89.25</v>
      </c>
      <c r="M56" s="70">
        <v>40.5</v>
      </c>
      <c r="N56" s="70">
        <v>57</v>
      </c>
      <c r="O56" s="71"/>
      <c r="P56" s="71"/>
      <c r="Q56" s="71"/>
      <c r="R56" s="65">
        <f t="shared" si="5"/>
        <v>2128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289</v>
      </c>
      <c r="F57" s="70">
        <v>54</v>
      </c>
      <c r="G57" s="70">
        <v>15.25</v>
      </c>
      <c r="H57" s="70">
        <v>41</v>
      </c>
      <c r="I57" s="70">
        <v>120.75</v>
      </c>
      <c r="J57" s="70">
        <v>48.25</v>
      </c>
      <c r="K57" s="70">
        <v>68</v>
      </c>
      <c r="L57" s="70">
        <v>48.5</v>
      </c>
      <c r="M57" s="70"/>
      <c r="N57" s="70">
        <v>14</v>
      </c>
      <c r="O57" s="71"/>
      <c r="P57" s="71"/>
      <c r="Q57" s="71"/>
      <c r="R57" s="65">
        <f t="shared" ref="R57" si="8">SUM(E57:Q57)</f>
        <v>698.75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>
        <v>0.5</v>
      </c>
      <c r="H58" s="70"/>
      <c r="I58" s="70">
        <v>5</v>
      </c>
      <c r="J58" s="70">
        <v>7</v>
      </c>
      <c r="K58" s="70">
        <v>12.5</v>
      </c>
      <c r="L58" s="70"/>
      <c r="M58" s="70"/>
      <c r="N58" s="70"/>
      <c r="O58" s="71"/>
      <c r="P58" s="71"/>
      <c r="Q58" s="71"/>
      <c r="R58" s="65">
        <f t="shared" si="5"/>
        <v>25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>
        <v>45.75</v>
      </c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45.75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>
        <v>6</v>
      </c>
      <c r="F60" s="70">
        <v>25.5</v>
      </c>
      <c r="G60" s="70">
        <v>4</v>
      </c>
      <c r="H60" s="70">
        <v>9.25</v>
      </c>
      <c r="I60" s="70"/>
      <c r="J60" s="70">
        <v>4</v>
      </c>
      <c r="K60" s="70">
        <v>6</v>
      </c>
      <c r="L60" s="70">
        <v>40.5</v>
      </c>
      <c r="M60" s="70"/>
      <c r="N60" s="70"/>
      <c r="O60" s="71"/>
      <c r="P60" s="71"/>
      <c r="Q60" s="71"/>
      <c r="R60" s="65">
        <f t="shared" si="5"/>
        <v>95.25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>
        <v>71</v>
      </c>
      <c r="F61" s="70"/>
      <c r="G61" s="70">
        <v>32.25</v>
      </c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103.25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128.5</v>
      </c>
      <c r="F64" s="70">
        <v>2</v>
      </c>
      <c r="G64" s="70">
        <v>2.5</v>
      </c>
      <c r="H64" s="70">
        <v>10</v>
      </c>
      <c r="I64" s="70">
        <v>8</v>
      </c>
      <c r="J64" s="70">
        <v>4</v>
      </c>
      <c r="K64" s="70">
        <v>16</v>
      </c>
      <c r="L64" s="70">
        <v>11.5</v>
      </c>
      <c r="M64" s="70">
        <v>2.5</v>
      </c>
      <c r="N64" s="70">
        <v>9.5</v>
      </c>
      <c r="O64" s="71"/>
      <c r="P64" s="71"/>
      <c r="Q64" s="71"/>
      <c r="R64" s="65">
        <f t="shared" si="5"/>
        <v>194.5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>
        <v>143</v>
      </c>
      <c r="F65" s="70">
        <v>7</v>
      </c>
      <c r="G65" s="70"/>
      <c r="H65" s="70"/>
      <c r="I65" s="70">
        <v>2</v>
      </c>
      <c r="J65" s="70">
        <v>3</v>
      </c>
      <c r="K65" s="70">
        <v>33</v>
      </c>
      <c r="L65" s="70">
        <v>2</v>
      </c>
      <c r="M65" s="70">
        <v>1.5</v>
      </c>
      <c r="N65" s="70"/>
      <c r="O65" s="71"/>
      <c r="P65" s="71"/>
      <c r="Q65" s="71"/>
      <c r="R65" s="65">
        <f t="shared" si="5"/>
        <v>191.5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>
        <v>0.5</v>
      </c>
      <c r="F66" s="70"/>
      <c r="G66" s="70"/>
      <c r="H66" s="70"/>
      <c r="I66" s="70"/>
      <c r="J66" s="70"/>
      <c r="K66" s="70"/>
      <c r="L66" s="70"/>
      <c r="M66" s="70"/>
      <c r="N66" s="70">
        <v>22</v>
      </c>
      <c r="O66" s="71"/>
      <c r="P66" s="71"/>
      <c r="Q66" s="71"/>
      <c r="R66" s="65">
        <f t="shared" ref="R66" si="9">SUM(E66:Q66)</f>
        <v>22.5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13.75</v>
      </c>
      <c r="F70" s="70">
        <v>2</v>
      </c>
      <c r="G70" s="70">
        <v>3</v>
      </c>
      <c r="H70" s="70">
        <v>11.5</v>
      </c>
      <c r="I70" s="70">
        <v>5.25</v>
      </c>
      <c r="J70" s="70">
        <v>15</v>
      </c>
      <c r="K70" s="70">
        <v>9.5</v>
      </c>
      <c r="L70" s="70">
        <v>0.5</v>
      </c>
      <c r="M70" s="70">
        <v>2.75</v>
      </c>
      <c r="N70" s="70">
        <v>9.25</v>
      </c>
      <c r="O70" s="71"/>
      <c r="P70" s="71"/>
      <c r="Q70" s="71"/>
      <c r="R70" s="65">
        <f t="shared" si="5"/>
        <v>72.5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6.25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6.25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>
        <v>12.5</v>
      </c>
      <c r="G72" s="70">
        <v>31.25</v>
      </c>
      <c r="H72" s="70">
        <v>8.5</v>
      </c>
      <c r="I72" s="70">
        <v>1</v>
      </c>
      <c r="J72" s="70">
        <v>11.25</v>
      </c>
      <c r="K72" s="70">
        <v>12.25</v>
      </c>
      <c r="L72" s="70"/>
      <c r="M72" s="70">
        <v>5.5</v>
      </c>
      <c r="N72" s="70">
        <v>41</v>
      </c>
      <c r="O72" s="71"/>
      <c r="P72" s="71"/>
      <c r="Q72" s="71"/>
      <c r="R72" s="65">
        <f t="shared" si="5"/>
        <v>123.25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0.25</v>
      </c>
      <c r="F73" s="70"/>
      <c r="G73" s="70"/>
      <c r="H73" s="70">
        <v>0.5</v>
      </c>
      <c r="I73" s="70">
        <v>0.25</v>
      </c>
      <c r="J73" s="70">
        <v>0.25</v>
      </c>
      <c r="K73" s="70"/>
      <c r="L73" s="70">
        <v>0.25</v>
      </c>
      <c r="M73" s="70">
        <v>0.25</v>
      </c>
      <c r="N73" s="70">
        <v>0.25</v>
      </c>
      <c r="O73" s="71"/>
      <c r="P73" s="71"/>
      <c r="Q73" s="71"/>
      <c r="R73" s="65">
        <f t="shared" si="5"/>
        <v>2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/>
      <c r="C75" s="155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8361.25</v>
      </c>
      <c r="F86" s="76">
        <f t="shared" si="10"/>
        <v>732.5</v>
      </c>
      <c r="G86" s="76">
        <f t="shared" si="10"/>
        <v>750.75</v>
      </c>
      <c r="H86" s="76">
        <f t="shared" si="10"/>
        <v>821.5</v>
      </c>
      <c r="I86" s="76">
        <f t="shared" si="10"/>
        <v>925</v>
      </c>
      <c r="J86" s="76">
        <f t="shared" si="10"/>
        <v>1088</v>
      </c>
      <c r="K86" s="76">
        <f t="shared" si="10"/>
        <v>684.75</v>
      </c>
      <c r="L86" s="76">
        <f t="shared" si="10"/>
        <v>840.25</v>
      </c>
      <c r="M86" s="76">
        <f t="shared" si="10"/>
        <v>226.25</v>
      </c>
      <c r="N86" s="76">
        <f t="shared" si="10"/>
        <v>383.5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14813.75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1848.75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225578</v>
      </c>
      <c r="F91" s="84">
        <f t="shared" si="14"/>
        <v>24339</v>
      </c>
      <c r="G91" s="84">
        <f t="shared" si="15"/>
        <v>21411</v>
      </c>
      <c r="H91" s="84">
        <f t="shared" si="16"/>
        <v>25986</v>
      </c>
      <c r="I91" s="84">
        <f t="shared" si="17"/>
        <v>26169</v>
      </c>
      <c r="J91" s="84">
        <f t="shared" si="18"/>
        <v>33763.5</v>
      </c>
      <c r="K91" s="84">
        <f t="shared" si="19"/>
        <v>17873</v>
      </c>
      <c r="L91" s="84">
        <f t="shared" si="20"/>
        <v>33672</v>
      </c>
      <c r="M91" s="84">
        <f t="shared" si="21"/>
        <v>9455</v>
      </c>
      <c r="N91" s="84">
        <f t="shared" si="22"/>
        <v>11468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429714.5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264408.75</v>
      </c>
      <c r="F92" s="84">
        <f t="shared" si="14"/>
        <v>21113.75</v>
      </c>
      <c r="G92" s="84">
        <f t="shared" si="15"/>
        <v>24415</v>
      </c>
      <c r="H92" s="84">
        <f t="shared" si="16"/>
        <v>24795</v>
      </c>
      <c r="I92" s="84">
        <f t="shared" si="17"/>
        <v>32395</v>
      </c>
      <c r="J92" s="84">
        <f t="shared" si="18"/>
        <v>28286.25</v>
      </c>
      <c r="K92" s="84">
        <f t="shared" si="19"/>
        <v>28761.25</v>
      </c>
      <c r="L92" s="84">
        <f t="shared" si="20"/>
        <v>27455</v>
      </c>
      <c r="M92" s="84">
        <f t="shared" si="21"/>
        <v>4108.75</v>
      </c>
      <c r="N92" s="84">
        <f t="shared" si="22"/>
        <v>5011.25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460750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184427</v>
      </c>
      <c r="F93" s="84">
        <f t="shared" si="14"/>
        <v>17286</v>
      </c>
      <c r="G93" s="84">
        <f t="shared" si="15"/>
        <v>21199</v>
      </c>
      <c r="H93" s="84">
        <f t="shared" si="16"/>
        <v>20984</v>
      </c>
      <c r="I93" s="84">
        <f t="shared" si="17"/>
        <v>16146.5</v>
      </c>
      <c r="J93" s="84">
        <f t="shared" si="18"/>
        <v>30358</v>
      </c>
      <c r="K93" s="84">
        <f t="shared" si="19"/>
        <v>12104.5</v>
      </c>
      <c r="L93" s="84">
        <f t="shared" si="20"/>
        <v>9890</v>
      </c>
      <c r="M93" s="84">
        <f t="shared" si="21"/>
        <v>5740.5</v>
      </c>
      <c r="N93" s="84">
        <f t="shared" si="22"/>
        <v>12620.5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330756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56079</v>
      </c>
      <c r="F94" s="84">
        <f t="shared" si="14"/>
        <v>4030</v>
      </c>
      <c r="G94" s="84">
        <f t="shared" si="15"/>
        <v>945.5</v>
      </c>
      <c r="H94" s="84">
        <f t="shared" si="16"/>
        <v>2604</v>
      </c>
      <c r="I94" s="84">
        <f t="shared" si="17"/>
        <v>7502</v>
      </c>
      <c r="J94" s="84">
        <f t="shared" si="18"/>
        <v>3007</v>
      </c>
      <c r="K94" s="84">
        <f t="shared" si="19"/>
        <v>4216</v>
      </c>
      <c r="L94" s="84">
        <f t="shared" si="20"/>
        <v>3022.5</v>
      </c>
      <c r="M94" s="84">
        <f t="shared" si="21"/>
        <v>15.5</v>
      </c>
      <c r="N94" s="84">
        <f t="shared" si="22"/>
        <v>883.5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82305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23325</v>
      </c>
      <c r="F95" s="84">
        <f t="shared" si="14"/>
        <v>962.5</v>
      </c>
      <c r="G95" s="84">
        <f t="shared" si="15"/>
        <v>1012.5</v>
      </c>
      <c r="H95" s="84">
        <f t="shared" si="16"/>
        <v>1737.5</v>
      </c>
      <c r="I95" s="84">
        <f t="shared" si="17"/>
        <v>2262.5</v>
      </c>
      <c r="J95" s="84">
        <f t="shared" si="18"/>
        <v>3300</v>
      </c>
      <c r="K95" s="84">
        <f t="shared" si="19"/>
        <v>1037.5</v>
      </c>
      <c r="L95" s="84">
        <f t="shared" si="20"/>
        <v>3400</v>
      </c>
      <c r="M95" s="84">
        <f t="shared" si="21"/>
        <v>1925</v>
      </c>
      <c r="N95" s="84">
        <f t="shared" si="22"/>
        <v>862.5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39825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366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366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216</v>
      </c>
      <c r="F97" s="84">
        <f t="shared" si="14"/>
        <v>102</v>
      </c>
      <c r="G97" s="84">
        <f t="shared" si="15"/>
        <v>16</v>
      </c>
      <c r="H97" s="84">
        <f t="shared" si="16"/>
        <v>107</v>
      </c>
      <c r="I97" s="84">
        <f t="shared" si="17"/>
        <v>62</v>
      </c>
      <c r="J97" s="84">
        <f t="shared" si="18"/>
        <v>74</v>
      </c>
      <c r="K97" s="84">
        <f t="shared" si="19"/>
        <v>24</v>
      </c>
      <c r="L97" s="84">
        <f t="shared" si="20"/>
        <v>162</v>
      </c>
      <c r="M97" s="84">
        <f t="shared" si="21"/>
        <v>0</v>
      </c>
      <c r="N97" s="84">
        <f t="shared" si="22"/>
        <v>234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997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606</v>
      </c>
      <c r="F98" s="84">
        <f t="shared" si="14"/>
        <v>0</v>
      </c>
      <c r="G98" s="84">
        <f t="shared" si="15"/>
        <v>193.5</v>
      </c>
      <c r="H98" s="84">
        <f t="shared" si="16"/>
        <v>0</v>
      </c>
      <c r="I98" s="84">
        <f t="shared" si="17"/>
        <v>0</v>
      </c>
      <c r="J98" s="84">
        <f t="shared" si="18"/>
        <v>165</v>
      </c>
      <c r="K98" s="84">
        <f t="shared" si="19"/>
        <v>0</v>
      </c>
      <c r="L98" s="84">
        <f t="shared" si="20"/>
        <v>18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982.5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756854.5</v>
      </c>
      <c r="F101" s="89">
        <f t="shared" si="27"/>
        <v>67833.25</v>
      </c>
      <c r="G101" s="89">
        <f t="shared" si="27"/>
        <v>69192.5</v>
      </c>
      <c r="H101" s="89">
        <f t="shared" si="27"/>
        <v>76213.5</v>
      </c>
      <c r="I101" s="89">
        <f t="shared" si="27"/>
        <v>84537</v>
      </c>
      <c r="J101" s="89">
        <f t="shared" si="27"/>
        <v>98953.75</v>
      </c>
      <c r="K101" s="89">
        <f t="shared" si="27"/>
        <v>64016.25</v>
      </c>
      <c r="L101" s="89">
        <f t="shared" si="27"/>
        <v>77619.5</v>
      </c>
      <c r="M101" s="89">
        <f t="shared" si="27"/>
        <v>21244.75</v>
      </c>
      <c r="N101" s="89">
        <f t="shared" si="27"/>
        <v>31079.75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1347544.75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50</v>
      </c>
      <c r="F106" s="147"/>
      <c r="G106" s="147"/>
      <c r="H106" s="148"/>
      <c r="I106" s="146">
        <f>M26</f>
        <v>650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68</v>
      </c>
      <c r="R106" s="147"/>
      <c r="S106" s="147"/>
      <c r="T106" s="148"/>
      <c r="U106" s="146">
        <f>M23</f>
        <v>1250</v>
      </c>
      <c r="V106" s="147"/>
      <c r="W106" s="147"/>
      <c r="X106" s="148"/>
      <c r="Y106" s="146">
        <f>M22</f>
        <v>1573</v>
      </c>
      <c r="Z106" s="147"/>
      <c r="AA106" s="147"/>
      <c r="AB106" s="148"/>
      <c r="AC106" s="146">
        <f>M21</f>
        <v>1560</v>
      </c>
      <c r="AD106" s="147"/>
      <c r="AE106" s="147"/>
      <c r="AF106" s="148"/>
      <c r="AG106" s="146">
        <f>M20</f>
        <v>4475</v>
      </c>
      <c r="AH106" s="147"/>
      <c r="AI106" s="147"/>
      <c r="AJ106" s="148"/>
      <c r="AK106" s="146">
        <f>M19</f>
        <v>4149</v>
      </c>
      <c r="AL106" s="147"/>
      <c r="AM106" s="147"/>
      <c r="AN106" s="148"/>
      <c r="AO106" s="146">
        <f>M18</f>
        <v>2200</v>
      </c>
      <c r="AP106" s="147"/>
      <c r="AQ106" s="147"/>
      <c r="AR106" s="148"/>
      <c r="AS106" s="146">
        <f>M17</f>
        <v>125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163.75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190.75</v>
      </c>
      <c r="R111" s="104">
        <f>SUMPRODUCT(($F$42:$Q$86)*(($F$40:$Q$40=$E$14)+($F$40:$Q$40=$K$14)+($F$40:$Q$40=$I$14)+($F$40:$Q$40=$G$14))*($D$42:$D$86=Q$105))</f>
        <v>58.5</v>
      </c>
      <c r="S111" s="113">
        <f>IF(Q$106-Q111-R111&gt;0,Q$106-Q111-R111,0)</f>
        <v>0</v>
      </c>
      <c r="T111" s="106">
        <f>IF(($Q106&gt;0),(Q111+R111)/$Q106,0)</f>
        <v>3.6654411764705883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45.75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1204.25</v>
      </c>
      <c r="X112" s="106">
        <f>IF(($U106&gt;0),(U112+V112)/$U106,0)</f>
        <v>3.6600000000000001E-2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779.25</v>
      </c>
      <c r="Z113" s="104">
        <f>SUMPRODUCT(($F$42:$Q$86)*(($F$40:$Q$40=$E$14)+($F$40:$Q$40=$K$14)+($F$40:$Q$40=$I$14)+($F$40:$Q$40=$G$14))*($D$42:$D$86=Y$105))</f>
        <v>17.25</v>
      </c>
      <c r="AA113" s="113">
        <f>IF(Y$106-Y113-Z113&gt;0,Y$106-Y113-Z113,0)</f>
        <v>776.5</v>
      </c>
      <c r="AB113" s="106">
        <f>IF(($Y106&gt;0),(Y113+Z113)/$Y106,0)</f>
        <v>0.50635727908455186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1313.25</v>
      </c>
      <c r="AD114" s="104">
        <f>SUMPRODUCT(($F$42:$Q$86)*(($F$40:$Q$40=$E$14)+($F$40:$Q$40=$K$14)+($F$40:$Q$40=$I$14)+($F$40:$Q$40=$G$14))*($D$42:$D$86=AC$105))</f>
        <v>14.25</v>
      </c>
      <c r="AE114" s="113">
        <f>IF(AC$106-AC114-AD114&gt;0,AC$106-AC114-AD114,0)</f>
        <v>232.5</v>
      </c>
      <c r="AF114" s="106">
        <f>IF(($AC106&gt;0),(AC114+AD114)/$AC106,0)</f>
        <v>0.85096153846153844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3699.25</v>
      </c>
      <c r="AH115" s="104">
        <f>SUMPRODUCT(($F$42:$Q$86)*(($F$40:$Q$40=$E$14)+($F$40:$Q$40=$K$14)+($F$40:$Q$40=$I$14)+($F$40:$Q$40=$G$14))*($D$42:$D$86=AG$105))</f>
        <v>146.75</v>
      </c>
      <c r="AI115" s="113">
        <f>IF(AG$106-AG115-AH115&gt;0,AG$106-AG115-AH115,0)</f>
        <v>629</v>
      </c>
      <c r="AJ115" s="106">
        <f>IF(($AG106&gt;0),(AG115+AH115)/$AG106,0)</f>
        <v>0.85944134078212286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4797.25</v>
      </c>
      <c r="AL116" s="104">
        <f>SUMPRODUCT(($F$42:$Q$86)*(($F$40:$Q$40=$E$14)+($F$40:$Q$40=$K$14)+($F$40:$Q$40=$I$14)+($F$40:$Q$40=$G$14))*($D$42:$D$86=AK$105))</f>
        <v>52.75</v>
      </c>
      <c r="AM116" s="113">
        <f>IF(AK$106-AK116-AL116&gt;0,AK$106-AK116-AL116,0)</f>
        <v>0</v>
      </c>
      <c r="AN116" s="106">
        <f>IF(($AK106&gt;0),(AK116+AL116)/$AK106,0)</f>
        <v>1.1689563750301277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3428.25</v>
      </c>
      <c r="AP117" s="104">
        <f>SUMPRODUCT(($F$42:$Q$86)*(($F$40:$Q$40=$E$14)+($F$40:$Q$40=$K$14)+($F$40:$Q$40=$I$14)+($F$40:$Q$40=$G$14))*($D$42:$D$86=AO$105))</f>
        <v>94</v>
      </c>
      <c r="AQ117" s="113">
        <f>IF(AO$106-AO117-AP117&gt;0,AO$106-AO117-AP117,0)</f>
        <v>0</v>
      </c>
      <c r="AR117" s="106">
        <f>IF(($AO106&gt;0),(AO117+AP117)/$AO106,0)</f>
        <v>1.6010227272727273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2020-11-17T16:17:33Z</cp:lastPrinted>
  <dcterms:created xsi:type="dcterms:W3CDTF">2018-01-15T08:58:52Z</dcterms:created>
  <dcterms:modified xsi:type="dcterms:W3CDTF">2020-11-27T14:46:41Z</dcterms:modified>
</cp:coreProperties>
</file>