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45621"/>
</workbook>
</file>

<file path=xl/calcChain.xml><?xml version="1.0" encoding="utf-8"?>
<calcChain xmlns="http://schemas.openxmlformats.org/spreadsheetml/2006/main"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T111" i="1" s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M92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R24" i="1"/>
  <c r="P99" i="1" l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E105" i="1" s="1"/>
  <c r="F108" i="1" s="1"/>
  <c r="E108" i="1" s="1"/>
  <c r="G108" i="1" s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H108" i="1" l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W112" i="1" l="1"/>
  <c r="X112" i="1"/>
  <c r="Q35" i="1"/>
  <c r="Q36" i="1" s="1"/>
  <c r="R101" i="1"/>
  <c r="AT118" i="1"/>
  <c r="AS118" i="1" s="1"/>
  <c r="AV118" i="1" l="1"/>
  <c r="AU118" i="1"/>
  <c r="P26" i="1" s="1"/>
  <c r="P19" i="1" l="1"/>
  <c r="O23" i="1"/>
  <c r="P17" i="1"/>
  <c r="O17" i="1"/>
  <c r="N27" i="1"/>
  <c r="N17" i="1"/>
  <c r="N24" i="1"/>
  <c r="N23" i="1"/>
  <c r="N22" i="1"/>
  <c r="P23" i="1"/>
  <c r="P24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3" i="1" l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<sst xmlns="http://schemas.openxmlformats.org/spreadsheetml/2006/main" count="144" uniqueCount="64">
  <si>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</si>
  <si>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</si>
  <si>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</si>
  <si>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</si>
  <si>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</si>
  <si>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</si>
  <si>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</si>
  <si>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</si>
  <si>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</si>
  <si>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</si>
  <si>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</si>
  <si>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</si>
  <si>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</si>
  <si>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</si>
  <si>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</si>
  <si>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</si>
  <si>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</si>
  <si>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</si>
  <si>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</si>
  <si>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</si>
  <si>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</si>
  <si>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</si>
  <si>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</si>
  <si>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</si>
  <si>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</si>
  <si>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</si>
  <si>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</si>
  <si>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</si>
  <si>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</si>
  <si>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</si>
  <si>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</si>
  <si>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</si>
  <si>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</si>
  <si>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</si>
  <si>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</si>
  <si>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</si>
  <si>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</si>
  <si>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</si>
  <si>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</si>
  <si>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</si>
  <si>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</si>
  <si>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</si>
  <si>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</si>
  <si>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</si>
  <si>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</si>
  <si>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</si>
  <si>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</si>
  <si>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</si>
  <si>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</si>
  <si>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</si>
  <si>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</si>
  <si>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</si>
  <si>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</si>
  <si>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</si>
  <si>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</si>
  <si>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</si>
  <si>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</si>
  <si>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</si>
  <si>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EK/GP, Phase 21/22</t>
  </si>
  <si>
    <t>25%/B/C</t>
  </si>
  <si>
    <t>12.5%/B/C</t>
  </si>
  <si>
    <t>Aegerter &amp; Bosshardt AG</t>
  </si>
  <si>
    <t>Jauslin Stebler AG</t>
  </si>
  <si>
    <t>Leipert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</si>
</sst>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5.578154425612053E-2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6.6893488725462233E-2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96532736"/>
        <c:axId val="97759232"/>
      </c:barChart>
      <c:catAx>
        <c:axId val="9653273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97759232"/>
        <c:crosses val="autoZero"/>
        <c:auto val="1"/>
        <c:lblAlgn val="ctr"/>
        <c:lblOffset val="100"/>
        <c:noMultiLvlLbl val="0"/>
      </c:catAx>
      <c:valAx>
        <c:axId val="9775923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9653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1242.5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21.25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1047.75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92.5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19.75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3912.75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91.25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2669.75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170.75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25.25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61462016"/>
        <c:axId val="61463552"/>
      </c:barChart>
      <c:catAx>
        <c:axId val="61462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61463552"/>
        <c:crosses val="autoZero"/>
        <c:auto val="1"/>
        <c:lblAlgn val="ctr"/>
        <c:lblOffset val="100"/>
        <c:noMultiLvlLbl val="0"/>
      </c:catAx>
      <c:valAx>
        <c:axId val="61463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61462016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=""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=""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=""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=""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=""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=""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=""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=""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=""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=""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=""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=""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=""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=""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=""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=""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=""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=""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43466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58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39814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58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</f>
        <v>2100</v>
      </c>
      <c r="N18" s="46">
        <f t="shared" si="0"/>
        <v>170.75</v>
      </c>
      <c r="O18" s="47">
        <f t="shared" si="1"/>
        <v>25.25</v>
      </c>
      <c r="P18" s="48">
        <f t="shared" si="2"/>
        <v>1904</v>
      </c>
      <c r="Q18" s="49">
        <f t="shared" si="3"/>
        <v>0</v>
      </c>
      <c r="R18" s="50">
        <f t="shared" si="4"/>
        <v>9.3333333333333338E-2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v>2950</v>
      </c>
      <c r="N19" s="46">
        <f t="shared" si="0"/>
        <v>189</v>
      </c>
      <c r="O19" s="47">
        <f t="shared" si="1"/>
        <v>91.25</v>
      </c>
      <c r="P19" s="48">
        <f t="shared" si="2"/>
        <v>2669.75</v>
      </c>
      <c r="Q19" s="49">
        <f t="shared" si="3"/>
        <v>0</v>
      </c>
      <c r="R19" s="50">
        <f t="shared" si="4"/>
        <v>9.5000000000000001E-2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v>4025</v>
      </c>
      <c r="N20" s="46">
        <f t="shared" si="0"/>
        <v>92.5</v>
      </c>
      <c r="O20" s="47">
        <f t="shared" si="1"/>
        <v>19.75</v>
      </c>
      <c r="P20" s="48">
        <f t="shared" si="2"/>
        <v>3912.75</v>
      </c>
      <c r="Q20" s="49">
        <f t="shared" si="3"/>
        <v>0</v>
      </c>
      <c r="R20" s="50">
        <f t="shared" si="4"/>
        <v>2.7888198757763976E-2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v>1125</v>
      </c>
      <c r="N21" s="46">
        <f t="shared" si="0"/>
        <v>56</v>
      </c>
      <c r="O21" s="47">
        <f t="shared" si="1"/>
        <v>21.25</v>
      </c>
      <c r="P21" s="48">
        <f t="shared" si="2"/>
        <v>1047.75</v>
      </c>
      <c r="Q21" s="49">
        <f t="shared" si="3"/>
        <v>0</v>
      </c>
      <c r="R21" s="50">
        <f t="shared" si="4"/>
        <v>6.8666666666666668E-2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v>1000</v>
      </c>
      <c r="N22" s="46">
        <f t="shared" si="0"/>
        <v>0</v>
      </c>
      <c r="O22" s="47">
        <f t="shared" si="1"/>
        <v>54.5</v>
      </c>
      <c r="P22" s="48">
        <f t="shared" si="2"/>
        <v>945.5</v>
      </c>
      <c r="Q22" s="49">
        <f t="shared" si="3"/>
        <v>0</v>
      </c>
      <c r="R22" s="50">
        <f t="shared" si="4"/>
        <v>5.45E-2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7.5</v>
      </c>
      <c r="O23" s="47">
        <f t="shared" si="1"/>
        <v>0</v>
      </c>
      <c r="P23" s="48">
        <f t="shared" si="2"/>
        <v>1242.5</v>
      </c>
      <c r="Q23" s="49">
        <f t="shared" si="3"/>
        <v>0</v>
      </c>
      <c r="R23" s="50">
        <f t="shared" si="4"/>
        <v>6.0000000000000001E-3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/>
      <c r="N24" s="46">
        <f t="shared" si="0"/>
        <v>0</v>
      </c>
      <c r="O24" s="47">
        <f t="shared" si="1"/>
        <v>0</v>
      </c>
      <c r="P24" s="48">
        <f t="shared" si="2"/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60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59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13275</v>
      </c>
      <c r="N28" s="53">
        <f>SUM(N17:N27)</f>
        <v>528.5</v>
      </c>
      <c r="O28" s="53">
        <f>SUM(O17:O27)</f>
        <v>212</v>
      </c>
      <c r="P28" s="53">
        <f>SUM(P17:P27)</f>
        <v>12534.5</v>
      </c>
      <c r="Q28" s="53">
        <f>IF(SUM(N28:O28)-SUM(U105:AV105)&gt;0,SUM(N28:O28)-SUM(U105:AV105),0)</f>
        <v>740.5</v>
      </c>
      <c r="R28" s="54">
        <f t="shared" si="4"/>
        <v>5.578154425612053E-2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0.06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1040646.875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69612.5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6.6893488725462233E-2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5.578154425612053E-2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61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134.5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213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53.75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77.25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54.5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62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44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67.25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58.5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7.5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63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17.5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/>
      <c r="B70" s="141"/>
      <c r="C70" s="140"/>
      <c r="D70" s="69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/>
      <c r="C71" s="140"/>
      <c r="D71" s="69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/>
      <c r="C72" s="73"/>
      <c r="D72" s="69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/>
      <c r="C73" s="73"/>
      <c r="D73" s="69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/>
      <c r="C74" s="73"/>
      <c r="D74" s="6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740.5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23912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si="26"/>
        <v>26623.75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9653.5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4789.5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2725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60</v>
      </c>
    </row>
    <row r="97" spans="1:51" x14ac:dyDescent="0.2">
      <c r="B97" s="179">
        <v>6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79">
        <v>4</v>
      </c>
      <c r="C98" s="180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R101" si="27">SUM(E90:E100)</f>
        <v>52122.25</v>
      </c>
      <c r="F101" s="89">
        <f t="shared" si="27"/>
        <v>17490.25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 t="shared" si="27"/>
        <v>69612.5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0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1000</v>
      </c>
      <c r="Z106" s="189"/>
      <c r="AA106" s="189"/>
      <c r="AB106" s="190"/>
      <c r="AC106" s="188">
        <f>M21</f>
        <v>1125</v>
      </c>
      <c r="AD106" s="189"/>
      <c r="AE106" s="189"/>
      <c r="AF106" s="190"/>
      <c r="AG106" s="188">
        <f>M20</f>
        <v>4025</v>
      </c>
      <c r="AH106" s="189"/>
      <c r="AI106" s="189"/>
      <c r="AJ106" s="190"/>
      <c r="AK106" s="188">
        <f>M19</f>
        <v>2950</v>
      </c>
      <c r="AL106" s="189"/>
      <c r="AM106" s="189"/>
      <c r="AN106" s="190"/>
      <c r="AO106" s="188">
        <f>M18</f>
        <v>2100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7.5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1242.5</v>
      </c>
      <c r="X112" s="106">
        <f>IF(($U106&gt;0),(U112+V112)/$U106,0)</f>
        <v>6.0000000000000001E-3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54.5</v>
      </c>
      <c r="AA113" s="113">
        <f>IF(Y$106-Y113-Z113&gt;0,Y$106-Y113-Z113,0)</f>
        <v>945.5</v>
      </c>
      <c r="AB113" s="106">
        <f>IF(($Y106&gt;0),(Y113+Z113)/$Y106,0)</f>
        <v>5.45E-2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56</v>
      </c>
      <c r="AD114" s="104">
        <f>SUMPRODUCT(($F$42:$Q$86)*(($F$40:$Q$40=$E$14)+($F$40:$Q$40=$K$14)+($F$40:$Q$40=$I$14)+($F$40:$Q$40=$G$14))*($D$42:$D$86=AC$105))</f>
        <v>21.25</v>
      </c>
      <c r="AE114" s="113">
        <f>IF(AC$106-AC114-AD114&gt;0,AC$106-AC114-AD114,0)</f>
        <v>1047.75</v>
      </c>
      <c r="AF114" s="106">
        <f>IF(($AC106&gt;0),(AC114+AD114)/$AC106,0)</f>
        <v>6.8666666666666668E-2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92.5</v>
      </c>
      <c r="AH115" s="104">
        <f>SUMPRODUCT(($F$42:$Q$86)*(($F$40:$Q$40=$E$14)+($F$40:$Q$40=$K$14)+($F$40:$Q$40=$I$14)+($F$40:$Q$40=$G$14))*($D$42:$D$86=AG$105))</f>
        <v>19.75</v>
      </c>
      <c r="AI115" s="113">
        <f>IF(AG$106-AG115-AH115&gt;0,AG$106-AG115-AH115,0)</f>
        <v>3912.75</v>
      </c>
      <c r="AJ115" s="106">
        <f>IF(($AG106&gt;0),(AG115+AH115)/$AG106,0)</f>
        <v>2.7888198757763976E-2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189</v>
      </c>
      <c r="AL116" s="104">
        <f>SUMPRODUCT(($F$42:$Q$86)*(($F$40:$Q$40=$E$14)+($F$40:$Q$40=$K$14)+($F$40:$Q$40=$I$14)+($F$40:$Q$40=$G$14))*($D$42:$D$86=AK$105))</f>
        <v>91.25</v>
      </c>
      <c r="AM116" s="113">
        <f>IF(AK$106-AK116-AL116&gt;0,AK$106-AK116-AL116,0)</f>
        <v>2669.75</v>
      </c>
      <c r="AN116" s="106">
        <f>IF(($AK106&gt;0),(AK116+AL116)/$AK106,0)</f>
        <v>9.5000000000000001E-2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170.75</v>
      </c>
      <c r="AP117" s="104">
        <f>SUMPRODUCT(($F$42:$Q$86)*(($F$40:$Q$40=$E$14)+($F$40:$Q$40=$K$14)+($F$40:$Q$40=$I$14)+($F$40:$Q$40=$G$14))*($D$42:$D$86=AO$105))</f>
        <v>25.25</v>
      </c>
      <c r="AQ117" s="113">
        <f>IF(AO$106-AO117-AP117&gt;0,AO$106-AO117-AP117,0)</f>
        <v>1904</v>
      </c>
      <c r="AR117" s="106">
        <f>IF(($AO106&gt;0),(AO117+AP117)/$AO106,0)</f>
        <v>9.3333333333333338E-2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2019-02-21T10:08:49Z</cp:lastPrinted>
  <dcterms:created xsi:type="dcterms:W3CDTF">2018-01-15T08:58:52Z</dcterms:created>
  <dcterms:modified xsi:type="dcterms:W3CDTF">2019-04-12T09:44:42Z</dcterms:modified>
</cp:coreProperties>
</file>