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K55" i="1" l="1"/>
  <c r="K45" i="1"/>
  <c r="K46" i="1"/>
  <c r="K44" i="1"/>
  <c r="K43" i="1"/>
  <c r="K56" i="1" l="1"/>
  <c r="J43" i="1" l="1"/>
  <c r="J46" i="1" l="1"/>
  <c r="J57" i="1" l="1"/>
  <c r="J55" i="1"/>
  <c r="J56" i="1"/>
  <c r="J47" i="1"/>
  <c r="J45" i="1"/>
  <c r="J44" i="1"/>
  <c r="I56" i="1" l="1"/>
  <c r="I55" i="1"/>
  <c r="I54" i="1"/>
  <c r="I47" i="1"/>
  <c r="I46" i="1"/>
  <c r="I45" i="1"/>
  <c r="I44" i="1"/>
  <c r="I43" i="1"/>
  <c r="H45" i="1" l="1"/>
  <c r="H44" i="1"/>
  <c r="H56" i="1"/>
  <c r="H55" i="1"/>
  <c r="H54" i="1"/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E105" i="1" l="1"/>
  <c r="F108" i="1" s="1"/>
  <c r="E108" i="1" s="1"/>
  <c r="G108" i="1" s="1"/>
  <c r="T111" i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H108" i="1" l="1"/>
  <c r="W112" i="1"/>
  <c r="X112" i="1"/>
  <c r="Q35" i="1"/>
  <c r="Q36" i="1" s="1"/>
  <c r="R101" i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<sst xmlns="http://schemas.openxmlformats.org/spreadsheetml/2006/main" count="155" uniqueCount="65">
  <si>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</si>
  <si>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</si>
  <si>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</si>
  <si>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</si>
  <si>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</si>
  <si>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</si>
  <si>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</si>
  <si>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</si>
  <si>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</si>
  <si>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</si>
  <si>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</si>
  <si>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</si>
  <si>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</si>
  <si>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</si>
  <si>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</si>
  <si>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</si>
  <si>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</si>
  <si>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</si>
  <si>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</si>
  <si>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</si>
  <si>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</si>
  <si>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</si>
  <si>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</si>
  <si>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</si>
  <si>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</si>
  <si>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</si>
  <si>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</si>
  <si>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</si>
  <si>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</si>
  <si>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</si>
  <si>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</si>
  <si>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</si>
  <si>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</si>
  <si>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</si>
  <si>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</si>
  <si>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</si>
  <si>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</si>
  <si>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</si>
  <si>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</si>
  <si>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</si>
  <si>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</si>
  <si>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</si>
  <si>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</si>
  <si>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</si>
  <si>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</si>
  <si>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</si>
  <si>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</si>
  <si>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</si>
  <si>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</si>
  <si>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</si>
  <si>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</si>
  <si>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</si>
  <si>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</si>
  <si>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</si>
  <si>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</si>
  <si>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</si>
  <si>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</si>
  <si>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</si>
  <si>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</si>
  <si>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</si>
  <si>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</si>
  <si>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</si>
  <si>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</si>
  <si>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</si>
  <si>
    <t>Holinger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</si>
</sst>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0.22625407166123779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0.27194818555762856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1372.5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364.75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3376.5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2663.25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789.25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5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43466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39965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789.25</v>
      </c>
      <c r="O18" s="47">
        <f t="shared" si="1"/>
        <v>92.75</v>
      </c>
      <c r="P18" s="48">
        <f t="shared" si="2"/>
        <v>1218</v>
      </c>
      <c r="Q18" s="49">
        <f t="shared" si="3"/>
        <v>0</v>
      </c>
      <c r="R18" s="50">
        <f t="shared" si="4"/>
        <v>0.42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f>2950+999</f>
        <v>3949</v>
      </c>
      <c r="N19" s="46">
        <f t="shared" si="0"/>
        <v>1116.75</v>
      </c>
      <c r="O19" s="47">
        <f t="shared" si="1"/>
        <v>169</v>
      </c>
      <c r="P19" s="48">
        <f t="shared" si="2"/>
        <v>2663.25</v>
      </c>
      <c r="Q19" s="49">
        <f t="shared" si="3"/>
        <v>0</v>
      </c>
      <c r="R19" s="50">
        <f t="shared" si="4"/>
        <v>0.32558875664725245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480.5</v>
      </c>
      <c r="O20" s="47">
        <f t="shared" si="1"/>
        <v>168</v>
      </c>
      <c r="P20" s="48">
        <f t="shared" si="2"/>
        <v>3376.5</v>
      </c>
      <c r="Q20" s="49">
        <f t="shared" si="3"/>
        <v>0</v>
      </c>
      <c r="R20" s="50">
        <f t="shared" si="4"/>
        <v>0.16111801242236024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f>1125+435</f>
        <v>1560</v>
      </c>
      <c r="N21" s="46">
        <f t="shared" si="0"/>
        <v>364.75</v>
      </c>
      <c r="O21" s="47">
        <f t="shared" si="1"/>
        <v>62.75</v>
      </c>
      <c r="P21" s="48">
        <f t="shared" si="2"/>
        <v>1132.5</v>
      </c>
      <c r="Q21" s="49">
        <f t="shared" si="3"/>
        <v>0</v>
      </c>
      <c r="R21" s="50">
        <f t="shared" si="4"/>
        <v>0.27403846153846156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f>1000+573</f>
        <v>1573</v>
      </c>
      <c r="N22" s="46">
        <f t="shared" si="0"/>
        <v>200.5</v>
      </c>
      <c r="O22" s="47">
        <f t="shared" si="1"/>
        <v>0</v>
      </c>
      <c r="P22" s="48">
        <f t="shared" si="2"/>
        <v>1372.5</v>
      </c>
      <c r="Q22" s="49">
        <f t="shared" si="3"/>
        <v>0</v>
      </c>
      <c r="R22" s="50">
        <f t="shared" si="4"/>
        <v>0.12746344564526382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7.5</v>
      </c>
      <c r="O23" s="47">
        <f t="shared" si="1"/>
        <v>0</v>
      </c>
      <c r="P23" s="48">
        <f t="shared" si="2"/>
        <v>1242.5</v>
      </c>
      <c r="Q23" s="49">
        <f t="shared" si="3"/>
        <v>0</v>
      </c>
      <c r="R23" s="50">
        <f t="shared" si="4"/>
        <v>6.0000000000000001E-3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>
        <v>68</v>
      </c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68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8.5</v>
      </c>
      <c r="O25" s="47">
        <f t="shared" si="1"/>
        <v>0</v>
      </c>
      <c r="P25" s="48">
        <f t="shared" si="2"/>
        <v>0</v>
      </c>
      <c r="Q25" s="49">
        <f t="shared" si="3"/>
        <v>8.5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15350</v>
      </c>
      <c r="N28" s="53">
        <f>SUM(N17:N27)</f>
        <v>2980.5</v>
      </c>
      <c r="O28" s="53">
        <f>SUM(O17:O27)</f>
        <v>492.5</v>
      </c>
      <c r="P28" s="53">
        <f>SUM(P17:P27)</f>
        <v>11885.5</v>
      </c>
      <c r="Q28" s="53">
        <f>IF(SUM(N28:O28)-SUM(U105:AV105)&gt;0,SUM(N28:O28)-SUM(U105:AV105),0)</f>
        <v>3473</v>
      </c>
      <c r="R28" s="54">
        <f t="shared" si="4"/>
        <v>0.22625407166123779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0.23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1191443.875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324011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0.27194818555762856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0.22625407166123779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>
        <f>160.5</f>
        <v>160.5</v>
      </c>
      <c r="J43" s="70">
        <f>84+1.5</f>
        <v>85.5</v>
      </c>
      <c r="K43" s="70">
        <f>65.25</f>
        <v>65.25</v>
      </c>
      <c r="L43" s="70"/>
      <c r="M43" s="70"/>
      <c r="N43" s="70"/>
      <c r="O43" s="71"/>
      <c r="P43" s="71"/>
      <c r="Q43" s="71"/>
      <c r="R43" s="65">
        <f t="shared" si="5"/>
        <v>582.75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>
        <f>100+86</f>
        <v>186</v>
      </c>
      <c r="J44" s="70">
        <f>12.75+148.5</f>
        <v>161.25</v>
      </c>
      <c r="K44" s="70">
        <f>12+114.75</f>
        <v>126.75</v>
      </c>
      <c r="L44" s="70"/>
      <c r="M44" s="70"/>
      <c r="N44" s="70"/>
      <c r="O44" s="71"/>
      <c r="P44" s="71"/>
      <c r="Q44" s="71"/>
      <c r="R44" s="65">
        <f t="shared" si="5"/>
        <v>940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>
        <f>28.75+3.5</f>
        <v>32.25</v>
      </c>
      <c r="J45" s="70">
        <f>7.5+75.5</f>
        <v>83</v>
      </c>
      <c r="K45" s="70">
        <f>14.5+71.5</f>
        <v>86</v>
      </c>
      <c r="L45" s="70"/>
      <c r="M45" s="70"/>
      <c r="N45" s="70"/>
      <c r="O45" s="71"/>
      <c r="P45" s="71"/>
      <c r="Q45" s="71"/>
      <c r="R45" s="65">
        <f t="shared" ref="R45" si="6">SUM(E45:Q45)</f>
        <v>265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>
        <f>36.75</f>
        <v>36.75</v>
      </c>
      <c r="J46" s="70">
        <f>3.5+173.5</f>
        <v>177</v>
      </c>
      <c r="K46" s="70">
        <f>43.25</f>
        <v>43.25</v>
      </c>
      <c r="L46" s="70"/>
      <c r="M46" s="70"/>
      <c r="N46" s="70"/>
      <c r="O46" s="71"/>
      <c r="P46" s="71"/>
      <c r="Q46" s="71"/>
      <c r="R46" s="65">
        <f t="shared" si="5"/>
        <v>351.25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>
        <f>42.75</f>
        <v>42.75</v>
      </c>
      <c r="J47" s="70">
        <f>8.25+68</f>
        <v>76.25</v>
      </c>
      <c r="K47" s="70"/>
      <c r="L47" s="70"/>
      <c r="M47" s="70"/>
      <c r="N47" s="70"/>
      <c r="O47" s="71"/>
      <c r="P47" s="71"/>
      <c r="Q47" s="71"/>
      <c r="R47" s="65">
        <f t="shared" si="5"/>
        <v>200.5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>
        <v>4</v>
      </c>
      <c r="K50" s="70"/>
      <c r="L50" s="70"/>
      <c r="M50" s="70"/>
      <c r="N50" s="70"/>
      <c r="O50" s="71"/>
      <c r="P50" s="71"/>
      <c r="Q50" s="71"/>
      <c r="R50" s="65">
        <f t="shared" si="5"/>
        <v>4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>
        <f>2.5+62.75</f>
        <v>65.25</v>
      </c>
      <c r="J54" s="70">
        <v>0.5</v>
      </c>
      <c r="K54" s="70">
        <v>6.5</v>
      </c>
      <c r="L54" s="70"/>
      <c r="M54" s="70"/>
      <c r="N54" s="70"/>
      <c r="O54" s="71"/>
      <c r="P54" s="71"/>
      <c r="Q54" s="71"/>
      <c r="R54" s="65">
        <f t="shared" ref="R54" si="7">SUM(E54:Q54)</f>
        <v>214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>
        <f>56+40.5</f>
        <v>96.5</v>
      </c>
      <c r="J55" s="70">
        <f>22.5+37</f>
        <v>59.5</v>
      </c>
      <c r="K55" s="70">
        <f>23.75+18.5</f>
        <v>42.25</v>
      </c>
      <c r="L55" s="70"/>
      <c r="M55" s="70"/>
      <c r="N55" s="70"/>
      <c r="O55" s="71"/>
      <c r="P55" s="71"/>
      <c r="Q55" s="71"/>
      <c r="R55" s="65">
        <f t="shared" si="5"/>
        <v>340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>
        <f>26.25+46.5</f>
        <v>72.75</v>
      </c>
      <c r="J56" s="70">
        <f>114</f>
        <v>114</v>
      </c>
      <c r="K56" s="70">
        <f>80+2</f>
        <v>82</v>
      </c>
      <c r="L56" s="70"/>
      <c r="M56" s="70"/>
      <c r="N56" s="70"/>
      <c r="O56" s="71"/>
      <c r="P56" s="71"/>
      <c r="Q56" s="71"/>
      <c r="R56" s="65">
        <f t="shared" si="5"/>
        <v>383.5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>
        <v>17</v>
      </c>
      <c r="J57" s="70">
        <f>18.5+21.25</f>
        <v>39.75</v>
      </c>
      <c r="K57" s="70">
        <v>19.5</v>
      </c>
      <c r="L57" s="70"/>
      <c r="M57" s="70"/>
      <c r="N57" s="70"/>
      <c r="O57" s="71"/>
      <c r="P57" s="71"/>
      <c r="Q57" s="71"/>
      <c r="R57" s="65">
        <f t="shared" ref="R57" si="8">SUM(E57:Q57)</f>
        <v>76.25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7.5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>
        <v>19</v>
      </c>
      <c r="J64" s="70">
        <v>11</v>
      </c>
      <c r="K64" s="70">
        <v>21</v>
      </c>
      <c r="L64" s="70"/>
      <c r="M64" s="70"/>
      <c r="N64" s="70"/>
      <c r="O64" s="71"/>
      <c r="P64" s="71"/>
      <c r="Q64" s="71"/>
      <c r="R64" s="65">
        <f t="shared" si="5"/>
        <v>79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>
        <v>2.5</v>
      </c>
      <c r="K65" s="70"/>
      <c r="L65" s="70"/>
      <c r="M65" s="70"/>
      <c r="N65" s="70"/>
      <c r="O65" s="71"/>
      <c r="P65" s="71"/>
      <c r="Q65" s="71"/>
      <c r="R65" s="65">
        <f t="shared" si="5"/>
        <v>2.5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64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4.25</v>
      </c>
      <c r="J70" s="70">
        <v>2</v>
      </c>
      <c r="K70" s="70"/>
      <c r="L70" s="70"/>
      <c r="M70" s="70"/>
      <c r="N70" s="70"/>
      <c r="O70" s="71"/>
      <c r="P70" s="71"/>
      <c r="Q70" s="71"/>
      <c r="R70" s="65">
        <f t="shared" si="5"/>
        <v>6.25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3.25</v>
      </c>
      <c r="J71" s="70"/>
      <c r="K71" s="70"/>
      <c r="L71" s="70"/>
      <c r="M71" s="70"/>
      <c r="N71" s="70"/>
      <c r="O71" s="71"/>
      <c r="P71" s="71"/>
      <c r="Q71" s="71"/>
      <c r="R71" s="65">
        <f t="shared" si="5"/>
        <v>3.25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736.25</v>
      </c>
      <c r="J86" s="76">
        <f t="shared" si="10"/>
        <v>816.25</v>
      </c>
      <c r="K86" s="76">
        <f t="shared" si="10"/>
        <v>492.5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3473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30378</v>
      </c>
      <c r="J91" s="84">
        <f t="shared" si="18"/>
        <v>12078</v>
      </c>
      <c r="K91" s="84">
        <f t="shared" si="19"/>
        <v>11315.5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107604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27146.25</v>
      </c>
      <c r="J92" s="84">
        <f t="shared" si="18"/>
        <v>21208.75</v>
      </c>
      <c r="K92" s="84">
        <f t="shared" si="19"/>
        <v>16055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si="26"/>
        <v>122146.25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9030</v>
      </c>
      <c r="J93" s="84">
        <f t="shared" si="18"/>
        <v>16942</v>
      </c>
      <c r="K93" s="84">
        <f t="shared" si="19"/>
        <v>14448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55771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3332.5</v>
      </c>
      <c r="J94" s="84">
        <f t="shared" si="18"/>
        <v>13438.5</v>
      </c>
      <c r="K94" s="84">
        <f t="shared" si="19"/>
        <v>3890.5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26505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2137.5</v>
      </c>
      <c r="J95" s="84">
        <f t="shared" si="18"/>
        <v>3812.5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10025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60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24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51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R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72024.25</v>
      </c>
      <c r="J101" s="89">
        <f t="shared" si="27"/>
        <v>67503.75</v>
      </c>
      <c r="K101" s="89">
        <f t="shared" si="27"/>
        <v>45709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 t="shared" si="27"/>
        <v>324011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68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1573</v>
      </c>
      <c r="Z106" s="146"/>
      <c r="AA106" s="146"/>
      <c r="AB106" s="147"/>
      <c r="AC106" s="145">
        <f>M21</f>
        <v>1560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3949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8.5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68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7.5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1242.5</v>
      </c>
      <c r="X112" s="106">
        <f>IF(($U106&gt;0),(U112+V112)/$U106,0)</f>
        <v>6.0000000000000001E-3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200.5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1372.5</v>
      </c>
      <c r="AB113" s="106">
        <f>IF(($Y106&gt;0),(Y113+Z113)/$Y106,0)</f>
        <v>0.12746344564526382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364.75</v>
      </c>
      <c r="AD114" s="104">
        <f>SUMPRODUCT(($F$42:$Q$86)*(($F$40:$Q$40=$E$14)+($F$40:$Q$40=$K$14)+($F$40:$Q$40=$I$14)+($F$40:$Q$40=$G$14))*($D$42:$D$86=AC$105))</f>
        <v>62.75</v>
      </c>
      <c r="AE114" s="113">
        <f>IF(AC$106-AC114-AD114&gt;0,AC$106-AC114-AD114,0)</f>
        <v>1132.5</v>
      </c>
      <c r="AF114" s="106">
        <f>IF(($AC106&gt;0),(AC114+AD114)/$AC106,0)</f>
        <v>0.27403846153846156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480.5</v>
      </c>
      <c r="AH115" s="104">
        <f>SUMPRODUCT(($F$42:$Q$86)*(($F$40:$Q$40=$E$14)+($F$40:$Q$40=$K$14)+($F$40:$Q$40=$I$14)+($F$40:$Q$40=$G$14))*($D$42:$D$86=AG$105))</f>
        <v>168</v>
      </c>
      <c r="AI115" s="113">
        <f>IF(AG$106-AG115-AH115&gt;0,AG$106-AG115-AH115,0)</f>
        <v>3376.5</v>
      </c>
      <c r="AJ115" s="106">
        <f>IF(($AG106&gt;0),(AG115+AH115)/$AG106,0)</f>
        <v>0.16111801242236024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1116.75</v>
      </c>
      <c r="AL116" s="104">
        <f>SUMPRODUCT(($F$42:$Q$86)*(($F$40:$Q$40=$E$14)+($F$40:$Q$40=$K$14)+($F$40:$Q$40=$I$14)+($F$40:$Q$40=$G$14))*($D$42:$D$86=AK$105))</f>
        <v>169</v>
      </c>
      <c r="AM116" s="113">
        <f>IF(AK$106-AK116-AL116&gt;0,AK$106-AK116-AL116,0)</f>
        <v>2663.25</v>
      </c>
      <c r="AN116" s="106">
        <f>IF(($AK106&gt;0),(AK116+AL116)/$AK106,0)</f>
        <v>0.32558875664725245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789.25</v>
      </c>
      <c r="AP117" s="104">
        <f>SUMPRODUCT(($F$42:$Q$86)*(($F$40:$Q$40=$E$14)+($F$40:$Q$40=$K$14)+($F$40:$Q$40=$I$14)+($F$40:$Q$40=$G$14))*($D$42:$D$86=AO$105))</f>
        <v>92.75</v>
      </c>
      <c r="AQ117" s="113">
        <f>IF(AO$106-AO117-AP117&gt;0,AO$106-AO117-AP117,0)</f>
        <v>1218</v>
      </c>
      <c r="AR117" s="106">
        <f>IF(($AO106&gt;0),(AO117+AP117)/$AO106,0)</f>
        <v>0.42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2019-08-08T14:34:04Z</cp:lastPrinted>
  <dcterms:created xsi:type="dcterms:W3CDTF">2018-01-15T08:58:52Z</dcterms:created>
  <dcterms:modified xsi:type="dcterms:W3CDTF">2019-08-08T14:47:46Z</dcterms:modified>
</cp:coreProperties>
</file>