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411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45621"/>
</workbook>
</file>

<file path=xl/calcChain.xml><?xml version="1.0" encoding="utf-8"?>
<calcChain xmlns="http://schemas.openxmlformats.org/spreadsheetml/2006/main"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T111" i="1" s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M92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R24" i="1"/>
  <c r="P99" i="1" l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E105" i="1" s="1"/>
  <c r="F108" i="1" s="1"/>
  <c r="E108" i="1" s="1"/>
  <c r="G108" i="1" s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H108" i="1" l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W112" i="1" l="1"/>
  <c r="X112" i="1"/>
  <c r="Q35" i="1"/>
  <c r="Q36" i="1" s="1"/>
  <c r="R101" i="1"/>
  <c r="AT118" i="1"/>
  <c r="AS118" i="1" s="1"/>
  <c r="AV118" i="1" l="1"/>
  <c r="O23" i="1" s="1"/>
  <c r="AU118" i="1"/>
  <c r="P26" i="1"/>
  <c r="P19" i="1"/>
  <c r="P17" i="1" l="1"/>
  <c r="O17" i="1"/>
  <c r="N27" i="1"/>
  <c r="N17" i="1"/>
  <c r="N24" i="1"/>
  <c r="N23" i="1"/>
  <c r="R23" i="1" s="1"/>
  <c r="N22" i="1"/>
  <c r="P23" i="1"/>
  <c r="P24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6" i="1" l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<sst xmlns="http://schemas.openxmlformats.org/spreadsheetml/2006/main" count="144" uniqueCount="64">
  <si>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</si>
  <si>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</si>
  <si>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</si>
  <si>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</si>
  <si>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</si>
  <si>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</si>
  <si>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</si>
  <si>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</si>
  <si>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</si>
  <si>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</si>
  <si>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</si>
  <si>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</si>
  <si>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</si>
  <si>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</si>
  <si>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</si>
  <si>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</si>
  <si>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</si>
  <si>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</si>
  <si>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</si>
  <si>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</si>
  <si>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</si>
  <si>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</si>
  <si>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</si>
  <si>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</si>
  <si>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</si>
  <si>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</si>
  <si>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</si>
  <si>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</si>
  <si>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</si>
  <si>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</si>
  <si>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</si>
  <si>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</si>
  <si>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</si>
  <si>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</si>
  <si>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</si>
  <si>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</si>
  <si>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</si>
  <si>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</si>
  <si>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</si>
  <si>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</si>
  <si>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</si>
  <si>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</si>
  <si>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</si>
  <si>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</si>
  <si>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</si>
  <si>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</si>
  <si>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</si>
  <si>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</si>
  <si>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</si>
  <si>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</si>
  <si>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</si>
  <si>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</si>
  <si>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</si>
  <si>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</si>
  <si>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</si>
  <si>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</si>
  <si>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</si>
  <si>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</si>
  <si>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EK/GP, Phase 21/22</t>
  </si>
  <si>
    <t>25%/B/C</t>
  </si>
  <si>
    <t>12.5%/B/C</t>
  </si>
  <si>
    <t>Aegerter &amp; Bosshardt AG</t>
  </si>
  <si>
    <t>Jauslin Stebler AG</t>
  </si>
  <si>
    <t>Leipert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</si>
</sst>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6.5348399246704329E-3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9.5157158858522502E-3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10196608"/>
        <c:axId val="110317952"/>
      </c:barChart>
      <c:catAx>
        <c:axId val="11019660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10317952"/>
        <c:crosses val="autoZero"/>
        <c:auto val="1"/>
        <c:lblAlgn val="ctr"/>
        <c:lblOffset val="100"/>
        <c:noMultiLvlLbl val="0"/>
      </c:catAx>
      <c:valAx>
        <c:axId val="11031795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1019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2939.25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44.25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2055.75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8.25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41240064"/>
        <c:axId val="41241600"/>
      </c:barChart>
      <c:catAx>
        <c:axId val="4124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41241600"/>
        <c:crosses val="autoZero"/>
        <c:auto val="1"/>
        <c:lblAlgn val="ctr"/>
        <c:lblOffset val="100"/>
        <c:noMultiLvlLbl val="0"/>
      </c:catAx>
      <c:valAx>
        <c:axId val="41241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41240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xmlns="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xmlns="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xmlns="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xmlns="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xmlns="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xmlns="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xmlns="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xmlns="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xmlns="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xmlns="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xmlns="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xmlns="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xmlns="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xmlns="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xmlns="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xmlns="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xmlns="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xmlns="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43101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58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40087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58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4.5</v>
      </c>
      <c r="O17" s="47">
        <f t="shared" ref="O17:O27" si="1">SUMPRODUCT(($D$108:$D$118=$K17)*($E$107:$AV$107=$O$16)*($E$108:$AV$118))</f>
        <v>8.25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0</v>
      </c>
      <c r="O18" s="47">
        <f t="shared" si="1"/>
        <v>44.25</v>
      </c>
      <c r="P18" s="48">
        <f t="shared" si="2"/>
        <v>2055.75</v>
      </c>
      <c r="Q18" s="49">
        <f t="shared" si="3"/>
        <v>0</v>
      </c>
      <c r="R18" s="50">
        <f t="shared" si="4"/>
        <v>2.1071428571428571E-2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v>2950</v>
      </c>
      <c r="N19" s="46">
        <f t="shared" si="0"/>
        <v>0</v>
      </c>
      <c r="O19" s="47">
        <f t="shared" si="1"/>
        <v>10.75</v>
      </c>
      <c r="P19" s="48">
        <f t="shared" si="2"/>
        <v>2939.25</v>
      </c>
      <c r="Q19" s="49">
        <f t="shared" si="3"/>
        <v>0</v>
      </c>
      <c r="R19" s="50">
        <f t="shared" si="4"/>
        <v>3.6440677966101693E-3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0</v>
      </c>
      <c r="O20" s="47">
        <f t="shared" si="1"/>
        <v>19</v>
      </c>
      <c r="P20" s="48">
        <f t="shared" si="2"/>
        <v>4006</v>
      </c>
      <c r="Q20" s="49">
        <f t="shared" si="3"/>
        <v>0</v>
      </c>
      <c r="R20" s="50">
        <f t="shared" si="4"/>
        <v>4.7204968944099378E-3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v>1125</v>
      </c>
      <c r="N21" s="46">
        <f t="shared" si="0"/>
        <v>0</v>
      </c>
      <c r="O21" s="47">
        <f t="shared" si="1"/>
        <v>0</v>
      </c>
      <c r="P21" s="48">
        <f t="shared" si="2"/>
        <v>1125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v>1000</v>
      </c>
      <c r="N22" s="46">
        <f t="shared" si="0"/>
        <v>0</v>
      </c>
      <c r="O22" s="47">
        <f t="shared" si="1"/>
        <v>0</v>
      </c>
      <c r="P22" s="48">
        <f t="shared" si="2"/>
        <v>1000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0</v>
      </c>
      <c r="O23" s="47">
        <f t="shared" si="1"/>
        <v>0</v>
      </c>
      <c r="P23" s="48">
        <f t="shared" si="2"/>
        <v>1250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/>
      <c r="N24" s="46">
        <f t="shared" si="0"/>
        <v>0</v>
      </c>
      <c r="O24" s="47">
        <f t="shared" si="1"/>
        <v>0</v>
      </c>
      <c r="P24" s="48">
        <f t="shared" si="2"/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60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59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13275</v>
      </c>
      <c r="N28" s="53">
        <f>SUM(N17:N27)</f>
        <v>4.5</v>
      </c>
      <c r="O28" s="53">
        <f>SUM(O17:O27)</f>
        <v>82.25</v>
      </c>
      <c r="P28" s="53">
        <f>SUM(P17:P27)</f>
        <v>13188.25</v>
      </c>
      <c r="Q28" s="53">
        <f>IF(SUM(N28:O28)-SUM(U105:AV105)&gt;0,SUM(N28:O28)-SUM(U105:AV105),0)</f>
        <v>86.75</v>
      </c>
      <c r="R28" s="54">
        <f t="shared" si="4"/>
        <v>6.5348399246704329E-3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0.01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1040646.875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9902.5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9.5157158858522502E-3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6.5348399246704329E-3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61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>
        <v>28.5</v>
      </c>
      <c r="P43" s="71"/>
      <c r="Q43" s="71"/>
      <c r="R43" s="65">
        <f t="shared" si="5"/>
        <v>28.5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>
        <v>6.75</v>
      </c>
      <c r="P44" s="71"/>
      <c r="Q44" s="71"/>
      <c r="R44" s="65">
        <f t="shared" si="5"/>
        <v>6.75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>
        <v>16.5</v>
      </c>
      <c r="P45" s="71"/>
      <c r="Q45" s="71"/>
      <c r="R45" s="65">
        <f t="shared" ref="R45" si="6">SUM(E45:Q45)</f>
        <v>16.5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62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>
        <v>4.5</v>
      </c>
      <c r="O53" s="71">
        <v>8.25</v>
      </c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>
        <v>8.25</v>
      </c>
      <c r="P54" s="71"/>
      <c r="Q54" s="71"/>
      <c r="R54" s="65">
        <f t="shared" ref="R54" si="7">SUM(E54:Q54)</f>
        <v>8.25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>
        <v>4</v>
      </c>
      <c r="P55" s="71"/>
      <c r="Q55" s="71"/>
      <c r="R55" s="65">
        <f t="shared" si="5"/>
        <v>4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>
        <v>2.5</v>
      </c>
      <c r="P56" s="71"/>
      <c r="Q56" s="71"/>
      <c r="R56" s="65">
        <f t="shared" si="5"/>
        <v>2.5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63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>
        <v>7.5</v>
      </c>
      <c r="P64" s="71"/>
      <c r="Q64" s="71"/>
      <c r="R64" s="65">
        <f t="shared" si="5"/>
        <v>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/>
      <c r="B70" s="141"/>
      <c r="C70" s="140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/>
      <c r="C71" s="140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/>
      <c r="C72" s="73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/>
      <c r="C73" s="73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/>
      <c r="C74" s="73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4.5</v>
      </c>
      <c r="O86" s="76">
        <f t="shared" si="10"/>
        <v>82.25</v>
      </c>
      <c r="P86" s="76">
        <f t="shared" si="10"/>
        <v>0</v>
      </c>
      <c r="Q86" s="76">
        <f t="shared" si="10"/>
        <v>0</v>
      </c>
      <c r="R86" s="65">
        <f t="shared" si="5"/>
        <v>86.75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652.5</v>
      </c>
      <c r="O90" s="84">
        <f t="shared" ref="O90:O100" si="23">SUMPRODUCT(($D$41:$D$85=$D90)*($O$41:$O$85))*$B90</f>
        <v>1196.25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5398.5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5398.5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1021.25</v>
      </c>
      <c r="P92" s="84">
        <f t="shared" si="24"/>
        <v>0</v>
      </c>
      <c r="Q92" s="84">
        <f t="shared" si="25"/>
        <v>0</v>
      </c>
      <c r="R92" s="85">
        <f t="shared" si="26"/>
        <v>1021.25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1634</v>
      </c>
      <c r="P93" s="84">
        <f t="shared" si="24"/>
        <v>0</v>
      </c>
      <c r="Q93" s="84">
        <f t="shared" si="25"/>
        <v>0</v>
      </c>
      <c r="R93" s="85">
        <f t="shared" si="26"/>
        <v>1634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0">
        <v>6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4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652.5</v>
      </c>
      <c r="O101" s="89">
        <f t="shared" si="27"/>
        <v>9250</v>
      </c>
      <c r="P101" s="89">
        <f t="shared" si="27"/>
        <v>0</v>
      </c>
      <c r="Q101" s="89">
        <f t="shared" si="27"/>
        <v>0</v>
      </c>
      <c r="R101" s="90">
        <f t="shared" si="27"/>
        <v>9902.5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0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1000</v>
      </c>
      <c r="Z106" s="146"/>
      <c r="AA106" s="146"/>
      <c r="AB106" s="147"/>
      <c r="AC106" s="145">
        <f>M21</f>
        <v>1125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2950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1125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19</v>
      </c>
      <c r="AI115" s="113">
        <f>IF(AG$106-AG115-AH115&gt;0,AG$106-AG115-AH115,0)</f>
        <v>4006</v>
      </c>
      <c r="AJ115" s="106">
        <f>IF(($AG106&gt;0),(AG115+AH115)/$AG106,0)</f>
        <v>4.7204968944099378E-3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10.75</v>
      </c>
      <c r="AM116" s="113">
        <f>IF(AK$106-AK116-AL116&gt;0,AK$106-AK116-AL116,0)</f>
        <v>2939.25</v>
      </c>
      <c r="AN116" s="106">
        <f>IF(($AK106&gt;0),(AK116+AL116)/$AK106,0)</f>
        <v>3.6440677966101693E-3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44.25</v>
      </c>
      <c r="AQ117" s="113">
        <f>IF(AO$106-AO117-AP117&gt;0,AO$106-AO117-AP117,0)</f>
        <v>2055.75</v>
      </c>
      <c r="AR117" s="106">
        <f>IF(($AO106&gt;0),(AO117+AP117)/$AO106,0)</f>
        <v>2.1071428571428571E-2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4.5</v>
      </c>
      <c r="AT118" s="123">
        <f>SUMPRODUCT(($F$42:$Q$86)*(($F$40:$Q$40=$E$14)+($F$40:$Q$40=$K$14)+($F$40:$Q$40=$I$14)+($F$40:$Q$40=$G$14))*($D$42:$D$86=AS$105))</f>
        <v>8.25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2018-12-10T14:19:53Z</cp:lastPrinted>
  <dcterms:created xsi:type="dcterms:W3CDTF">2018-01-15T08:58:52Z</dcterms:created>
  <dcterms:modified xsi:type="dcterms:W3CDTF">2018-12-10T15:00:37Z</dcterms:modified>
</cp:coreProperties>
</file>