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O57" i="1" l="1"/>
  <c r="O56" i="1"/>
  <c r="O55" i="1"/>
  <c r="O65" i="1" l="1"/>
  <c r="O47" i="1"/>
  <c r="O46" i="1"/>
  <c r="O45" i="1"/>
  <c r="O44" i="1"/>
  <c r="O43" i="1"/>
  <c r="N57" i="1" l="1"/>
  <c r="N56" i="1"/>
  <c r="N55" i="1"/>
  <c r="N54" i="1"/>
  <c r="N47" i="1"/>
  <c r="N46" i="1"/>
  <c r="N45" i="1"/>
  <c r="N44" i="1"/>
  <c r="N43" i="1"/>
  <c r="M44" i="1" l="1"/>
  <c r="M43" i="1"/>
  <c r="M61" i="1" l="1"/>
  <c r="M59" i="1"/>
  <c r="M57" i="1"/>
  <c r="M56" i="1"/>
  <c r="M55" i="1"/>
  <c r="M47" i="1"/>
  <c r="M46" i="1"/>
  <c r="M45" i="1"/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R91" i="1" s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<sst xmlns="http://schemas.openxmlformats.org/spreadsheetml/2006/main" count="155" uniqueCount="65">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</sst>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0.46775244299674268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0.54347419428380539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779.5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1535.75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2185.25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1538.75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1424.5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58" zoomScale="115" zoomScaleNormal="115" zoomScaleSheetLayoutView="100" workbookViewId="0">
      <selection activeCell="L75" sqref="L7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43466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40087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f>700+200+300+900</f>
        <v>2100</v>
      </c>
      <c r="N18" s="46">
        <f t="shared" si="0"/>
        <v>1424.5</v>
      </c>
      <c r="O18" s="47">
        <f t="shared" si="1"/>
        <v>98</v>
      </c>
      <c r="P18" s="48">
        <f t="shared" si="2"/>
        <v>577.5</v>
      </c>
      <c r="Q18" s="49">
        <f t="shared" si="3"/>
        <v>0</v>
      </c>
      <c r="R18" s="50">
        <f t="shared" si="4"/>
        <v>0.72499999999999998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f>2950+999</f>
        <v>3949</v>
      </c>
      <c r="N19" s="46">
        <f t="shared" si="0"/>
        <v>2185.25</v>
      </c>
      <c r="O19" s="47">
        <f t="shared" si="1"/>
        <v>225</v>
      </c>
      <c r="P19" s="48">
        <f t="shared" si="2"/>
        <v>1538.75</v>
      </c>
      <c r="Q19" s="49">
        <f t="shared" si="3"/>
        <v>0</v>
      </c>
      <c r="R19" s="50">
        <f t="shared" si="4"/>
        <v>0.61034439098505955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4025</v>
      </c>
      <c r="N20" s="46">
        <f t="shared" si="0"/>
        <v>1535.75</v>
      </c>
      <c r="O20" s="47">
        <f t="shared" si="1"/>
        <v>286.75</v>
      </c>
      <c r="P20" s="48">
        <f t="shared" si="2"/>
        <v>2202.5</v>
      </c>
      <c r="Q20" s="49">
        <f t="shared" si="3"/>
        <v>0</v>
      </c>
      <c r="R20" s="50">
        <f t="shared" si="4"/>
        <v>0.45279503105590063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f>1125+435</f>
        <v>1560</v>
      </c>
      <c r="N21" s="46">
        <f t="shared" si="0"/>
        <v>779.5</v>
      </c>
      <c r="O21" s="47">
        <f t="shared" si="1"/>
        <v>35.5</v>
      </c>
      <c r="P21" s="48">
        <f t="shared" si="2"/>
        <v>745</v>
      </c>
      <c r="Q21" s="49">
        <f t="shared" si="3"/>
        <v>0</v>
      </c>
      <c r="R21" s="50">
        <f t="shared" si="4"/>
        <v>0.52243589743589747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f>1000+573</f>
        <v>1573</v>
      </c>
      <c r="N22" s="46">
        <f t="shared" si="0"/>
        <v>401.5</v>
      </c>
      <c r="O22" s="47">
        <f t="shared" si="1"/>
        <v>54.5</v>
      </c>
      <c r="P22" s="48">
        <f t="shared" si="2"/>
        <v>1117</v>
      </c>
      <c r="Q22" s="49">
        <f t="shared" si="3"/>
        <v>0</v>
      </c>
      <c r="R22" s="50">
        <f t="shared" si="4"/>
        <v>0.28989192625556259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>
        <v>68</v>
      </c>
      <c r="N24" s="46">
        <f t="shared" si="0"/>
        <v>2.5</v>
      </c>
      <c r="O24" s="47">
        <f t="shared" si="1"/>
        <v>23</v>
      </c>
      <c r="P24" s="48">
        <f>SUMPRODUCT(($D$108:$D$118=$K24)*($E$107:$AV$107=$P$16)*($E$108:$AV$118))</f>
        <v>42.5</v>
      </c>
      <c r="Q24" s="49">
        <f t="shared" si="3"/>
        <v>0</v>
      </c>
      <c r="R24" s="50">
        <f t="shared" si="4"/>
        <v>0.375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55.5</v>
      </c>
      <c r="O25" s="47">
        <f t="shared" si="1"/>
        <v>14.25</v>
      </c>
      <c r="P25" s="48">
        <f t="shared" si="2"/>
        <v>0</v>
      </c>
      <c r="Q25" s="49">
        <f t="shared" si="3"/>
        <v>69.75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15350</v>
      </c>
      <c r="N28" s="53">
        <f>SUM(N17:N27)</f>
        <v>6443</v>
      </c>
      <c r="O28" s="53">
        <f>SUM(O17:O27)</f>
        <v>737</v>
      </c>
      <c r="P28" s="53">
        <f>SUM(P17:P27)</f>
        <v>8239.75</v>
      </c>
      <c r="Q28" s="53">
        <f>IF(SUM(N28:O28)-SUM(U105:AV105)&gt;0,SUM(N28:O28)-SUM(U105:AV105),0)</f>
        <v>7180</v>
      </c>
      <c r="R28" s="54">
        <f t="shared" si="4"/>
        <v>0.46775244299674268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0.35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1191443.875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647519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0.54347419428380539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0.46775244299674268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>
        <f>140.5</f>
        <v>140.5</v>
      </c>
      <c r="N43" s="70">
        <f>126.25</f>
        <v>126.25</v>
      </c>
      <c r="O43" s="71">
        <f>83.5</f>
        <v>83.5</v>
      </c>
      <c r="P43" s="71"/>
      <c r="Q43" s="71"/>
      <c r="R43" s="65">
        <f t="shared" si="5"/>
        <v>1139.5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>
        <f>71.25+34.5</f>
        <v>105.75</v>
      </c>
      <c r="N44" s="70">
        <f>29+121.25</f>
        <v>150.25</v>
      </c>
      <c r="O44" s="71">
        <f>12+102.75</f>
        <v>114.75</v>
      </c>
      <c r="P44" s="71"/>
      <c r="Q44" s="71"/>
      <c r="R44" s="65">
        <f t="shared" si="5"/>
        <v>1515.75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>
        <f>30+5.75</f>
        <v>35.75</v>
      </c>
      <c r="N45" s="70">
        <f>58.75+104.5</f>
        <v>163.25</v>
      </c>
      <c r="O45" s="71">
        <f>55.75+44.25</f>
        <v>100</v>
      </c>
      <c r="P45" s="71"/>
      <c r="Q45" s="71"/>
      <c r="R45" s="65">
        <f t="shared" ref="R45" si="6">SUM(E45:Q45)</f>
        <v>623.5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>
        <f>121</f>
        <v>121</v>
      </c>
      <c r="N46" s="70">
        <f>18</f>
        <v>18</v>
      </c>
      <c r="O46" s="71">
        <f>15.75</f>
        <v>15.75</v>
      </c>
      <c r="P46" s="71"/>
      <c r="Q46" s="71"/>
      <c r="R46" s="65">
        <f t="shared" si="5"/>
        <v>615.25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>
        <f>51+46.75</f>
        <v>97.75</v>
      </c>
      <c r="N47" s="70">
        <f>48+34.25</f>
        <v>82.25</v>
      </c>
      <c r="O47" s="71">
        <f>16.25+38.25</f>
        <v>54.5</v>
      </c>
      <c r="P47" s="71"/>
      <c r="Q47" s="71"/>
      <c r="R47" s="65">
        <f t="shared" si="5"/>
        <v>456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>
        <v>23</v>
      </c>
      <c r="P49" s="71"/>
      <c r="Q49" s="71"/>
      <c r="R49" s="65">
        <f t="shared" si="5"/>
        <v>23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>
        <v>5.75</v>
      </c>
      <c r="P50" s="71"/>
      <c r="Q50" s="71"/>
      <c r="R50" s="65">
        <f t="shared" si="5"/>
        <v>9.75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>
        <v>13.75</v>
      </c>
      <c r="N54" s="70">
        <f>12</f>
        <v>12</v>
      </c>
      <c r="O54" s="71">
        <v>7</v>
      </c>
      <c r="P54" s="71"/>
      <c r="Q54" s="71"/>
      <c r="R54" s="65">
        <f t="shared" ref="R54" si="7">SUM(E54:Q54)</f>
        <v>251.25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>
        <f>75+26</f>
        <v>101</v>
      </c>
      <c r="N55" s="70">
        <f>23.75+94.5</f>
        <v>118.25</v>
      </c>
      <c r="O55" s="71">
        <f>28+31+0.5+33</f>
        <v>92.5</v>
      </c>
      <c r="P55" s="71"/>
      <c r="Q55" s="71"/>
      <c r="R55" s="65">
        <f t="shared" si="5"/>
        <v>791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>
        <f>227.5+2.25</f>
        <v>229.75</v>
      </c>
      <c r="N56" s="70">
        <f>200.75</f>
        <v>200.75</v>
      </c>
      <c r="O56" s="71">
        <f>40+5.75+71.5+69</f>
        <v>186.25</v>
      </c>
      <c r="P56" s="71"/>
      <c r="Q56" s="71"/>
      <c r="R56" s="65">
        <f t="shared" si="5"/>
        <v>1198.5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>
        <f>53.75</f>
        <v>53.75</v>
      </c>
      <c r="N57" s="70">
        <f>7.5+7</f>
        <v>14.5</v>
      </c>
      <c r="O57" s="71">
        <f>19.5</f>
        <v>19.5</v>
      </c>
      <c r="P57" s="71"/>
      <c r="Q57" s="71"/>
      <c r="R57" s="65">
        <f t="shared" ref="R57" si="8">SUM(E57:Q57)</f>
        <v>199.5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>
        <f>29.5+2</f>
        <v>31.5</v>
      </c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2.5</v>
      </c>
      <c r="N60" s="70"/>
      <c r="O60" s="71"/>
      <c r="P60" s="71"/>
      <c r="Q60" s="71"/>
      <c r="R60" s="65">
        <f t="shared" si="5"/>
        <v>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>
        <f>27.5</f>
        <v>27.5</v>
      </c>
      <c r="N61" s="70">
        <v>19.5</v>
      </c>
      <c r="O61" s="71">
        <v>8.5</v>
      </c>
      <c r="P61" s="71"/>
      <c r="Q61" s="71"/>
      <c r="R61" s="65">
        <f t="shared" si="5"/>
        <v>60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>
        <v>10</v>
      </c>
      <c r="N64" s="70">
        <v>5.5</v>
      </c>
      <c r="O64" s="71">
        <v>6</v>
      </c>
      <c r="P64" s="71"/>
      <c r="Q64" s="71"/>
      <c r="R64" s="65">
        <f t="shared" si="5"/>
        <v>119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>
        <v>55.5</v>
      </c>
      <c r="N65" s="70">
        <v>9</v>
      </c>
      <c r="O65" s="71">
        <f>13.75+4</f>
        <v>17.75</v>
      </c>
      <c r="P65" s="71"/>
      <c r="Q65" s="71"/>
      <c r="R65" s="65">
        <f t="shared" si="5"/>
        <v>97.25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>
        <v>0.5</v>
      </c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>
        <v>2.5</v>
      </c>
      <c r="O70" s="71">
        <v>1.5</v>
      </c>
      <c r="P70" s="71"/>
      <c r="Q70" s="71"/>
      <c r="R70" s="65">
        <f t="shared" si="5"/>
        <v>12.75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>
        <v>1</v>
      </c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>
        <v>0.25</v>
      </c>
      <c r="P73" s="71"/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1027</v>
      </c>
      <c r="N86" s="76">
        <f t="shared" si="10"/>
        <v>922</v>
      </c>
      <c r="O86" s="76">
        <f t="shared" si="10"/>
        <v>737</v>
      </c>
      <c r="P86" s="76">
        <f t="shared" si="10"/>
        <v>0</v>
      </c>
      <c r="Q86" s="76">
        <f t="shared" si="10"/>
        <v>0</v>
      </c>
      <c r="R86" s="65">
        <f t="shared" si="5"/>
        <v>7180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20038.5</v>
      </c>
      <c r="N91" s="84">
        <f t="shared" si="22"/>
        <v>17842.5</v>
      </c>
      <c r="O91" s="84">
        <f t="shared" si="23"/>
        <v>11956</v>
      </c>
      <c r="P91" s="84">
        <f t="shared" si="24"/>
        <v>0</v>
      </c>
      <c r="Q91" s="84">
        <f t="shared" si="25"/>
        <v>0</v>
      </c>
      <c r="R91" s="85">
        <f>SUM(D91:Q91)</f>
        <v>185745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25008.75</v>
      </c>
      <c r="N92" s="84">
        <f t="shared" si="22"/>
        <v>26362.5</v>
      </c>
      <c r="O92" s="84">
        <f t="shared" si="23"/>
        <v>21375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228973.75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22833</v>
      </c>
      <c r="N93" s="84">
        <f t="shared" si="22"/>
        <v>31304</v>
      </c>
      <c r="O93" s="84">
        <f t="shared" si="23"/>
        <v>24660.5</v>
      </c>
      <c r="P93" s="84">
        <f t="shared" si="24"/>
        <v>0</v>
      </c>
      <c r="Q93" s="84">
        <f t="shared" si="25"/>
        <v>0</v>
      </c>
      <c r="R93" s="85">
        <f t="shared" si="26"/>
        <v>156735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10834.5</v>
      </c>
      <c r="N94" s="84">
        <f t="shared" si="22"/>
        <v>2015</v>
      </c>
      <c r="O94" s="84">
        <f t="shared" si="23"/>
        <v>2201</v>
      </c>
      <c r="P94" s="84">
        <f t="shared" si="24"/>
        <v>0</v>
      </c>
      <c r="Q94" s="84">
        <f t="shared" si="25"/>
        <v>0</v>
      </c>
      <c r="R94" s="85">
        <f t="shared" si="26"/>
        <v>50530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4887.5</v>
      </c>
      <c r="N95" s="84">
        <f t="shared" si="22"/>
        <v>4112.5</v>
      </c>
      <c r="O95" s="84">
        <f t="shared" si="23"/>
        <v>2725</v>
      </c>
      <c r="P95" s="84">
        <f t="shared" si="24"/>
        <v>0</v>
      </c>
      <c r="Q95" s="84">
        <f t="shared" si="25"/>
        <v>0</v>
      </c>
      <c r="R95" s="85">
        <f t="shared" si="26"/>
        <v>22800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252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10</v>
      </c>
      <c r="N97" s="84">
        <f t="shared" si="22"/>
        <v>0</v>
      </c>
      <c r="O97" s="84">
        <f t="shared" si="23"/>
        <v>92</v>
      </c>
      <c r="P97" s="84">
        <f t="shared" si="24"/>
        <v>0</v>
      </c>
      <c r="Q97" s="84">
        <f t="shared" si="25"/>
        <v>0</v>
      </c>
      <c r="R97" s="85">
        <f t="shared" si="26"/>
        <v>102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165</v>
      </c>
      <c r="N98" s="84">
        <f t="shared" si="22"/>
        <v>117</v>
      </c>
      <c r="O98" s="84">
        <f t="shared" si="23"/>
        <v>85.5</v>
      </c>
      <c r="P98" s="84">
        <f t="shared" si="24"/>
        <v>0</v>
      </c>
      <c r="Q98" s="84">
        <f t="shared" si="25"/>
        <v>0</v>
      </c>
      <c r="R98" s="85">
        <f t="shared" si="26"/>
        <v>418.5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Q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84029.25</v>
      </c>
      <c r="N101" s="89">
        <f t="shared" si="27"/>
        <v>81753.5</v>
      </c>
      <c r="O101" s="89">
        <f t="shared" si="27"/>
        <v>63095</v>
      </c>
      <c r="P101" s="89">
        <f t="shared" si="27"/>
        <v>0</v>
      </c>
      <c r="Q101" s="89">
        <f t="shared" si="27"/>
        <v>0</v>
      </c>
      <c r="R101" s="90">
        <f>SUM(R90:R100)</f>
        <v>647519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50</v>
      </c>
      <c r="F106" s="146"/>
      <c r="G106" s="146"/>
      <c r="H106" s="147"/>
      <c r="I106" s="145">
        <f>M26</f>
        <v>650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68</v>
      </c>
      <c r="R106" s="146"/>
      <c r="S106" s="146"/>
      <c r="T106" s="147"/>
      <c r="U106" s="145">
        <f>M23</f>
        <v>1250</v>
      </c>
      <c r="V106" s="146"/>
      <c r="W106" s="146"/>
      <c r="X106" s="147"/>
      <c r="Y106" s="145">
        <f>M22</f>
        <v>1573</v>
      </c>
      <c r="Z106" s="146"/>
      <c r="AA106" s="146"/>
      <c r="AB106" s="147"/>
      <c r="AC106" s="145">
        <f>M21</f>
        <v>1560</v>
      </c>
      <c r="AD106" s="146"/>
      <c r="AE106" s="146"/>
      <c r="AF106" s="147"/>
      <c r="AG106" s="145">
        <f>M20</f>
        <v>4025</v>
      </c>
      <c r="AH106" s="146"/>
      <c r="AI106" s="146"/>
      <c r="AJ106" s="147"/>
      <c r="AK106" s="145">
        <f>M19</f>
        <v>3949</v>
      </c>
      <c r="AL106" s="146"/>
      <c r="AM106" s="146"/>
      <c r="AN106" s="147"/>
      <c r="AO106" s="145">
        <f>M18</f>
        <v>2100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55.5</v>
      </c>
      <c r="N110" s="104">
        <f>SUMPRODUCT(($F$42:$Q$86)*(($F$40:$Q$40=$E$14)+($F$40:$Q$40=$K$14)+($F$40:$Q$40=$I$14)+($F$40:$Q$40=$G$14))*($D$42:$D$86=M$105))</f>
        <v>14.25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2.5</v>
      </c>
      <c r="R111" s="104">
        <f>SUMPRODUCT(($F$42:$Q$86)*(($F$40:$Q$40=$E$14)+($F$40:$Q$40=$K$14)+($F$40:$Q$40=$I$14)+($F$40:$Q$40=$G$14))*($D$42:$D$86=Q$105))</f>
        <v>23</v>
      </c>
      <c r="S111" s="113">
        <f>IF(Q$106-Q111-R111&gt;0,Q$106-Q111-R111,0)</f>
        <v>42.5</v>
      </c>
      <c r="T111" s="106">
        <f>IF(($Q106&gt;0),(Q111+R111)/$Q106,0)</f>
        <v>0.375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401.5</v>
      </c>
      <c r="Z113" s="104">
        <f>SUMPRODUCT(($F$42:$Q$86)*(($F$40:$Q$40=$E$14)+($F$40:$Q$40=$K$14)+($F$40:$Q$40=$I$14)+($F$40:$Q$40=$G$14))*($D$42:$D$86=Y$105))</f>
        <v>54.5</v>
      </c>
      <c r="AA113" s="113">
        <f>IF(Y$106-Y113-Z113&gt;0,Y$106-Y113-Z113,0)</f>
        <v>1117</v>
      </c>
      <c r="AB113" s="106">
        <f>IF(($Y106&gt;0),(Y113+Z113)/$Y106,0)</f>
        <v>0.28989192625556259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779.5</v>
      </c>
      <c r="AD114" s="104">
        <f>SUMPRODUCT(($F$42:$Q$86)*(($F$40:$Q$40=$E$14)+($F$40:$Q$40=$K$14)+($F$40:$Q$40=$I$14)+($F$40:$Q$40=$G$14))*($D$42:$D$86=AC$105))</f>
        <v>35.5</v>
      </c>
      <c r="AE114" s="113">
        <f>IF(AC$106-AC114-AD114&gt;0,AC$106-AC114-AD114,0)</f>
        <v>745</v>
      </c>
      <c r="AF114" s="106">
        <f>IF(($AC106&gt;0),(AC114+AD114)/$AC106,0)</f>
        <v>0.52243589743589747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1535.75</v>
      </c>
      <c r="AH115" s="104">
        <f>SUMPRODUCT(($F$42:$Q$86)*(($F$40:$Q$40=$E$14)+($F$40:$Q$40=$K$14)+($F$40:$Q$40=$I$14)+($F$40:$Q$40=$G$14))*($D$42:$D$86=AG$105))</f>
        <v>286.75</v>
      </c>
      <c r="AI115" s="113">
        <f>IF(AG$106-AG115-AH115&gt;0,AG$106-AG115-AH115,0)</f>
        <v>2202.5</v>
      </c>
      <c r="AJ115" s="106">
        <f>IF(($AG106&gt;0),(AG115+AH115)/$AG106,0)</f>
        <v>0.45279503105590063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2185.25</v>
      </c>
      <c r="AL116" s="104">
        <f>SUMPRODUCT(($F$42:$Q$86)*(($F$40:$Q$40=$E$14)+($F$40:$Q$40=$K$14)+($F$40:$Q$40=$I$14)+($F$40:$Q$40=$G$14))*($D$42:$D$86=AK$105))</f>
        <v>225</v>
      </c>
      <c r="AM116" s="113">
        <f>IF(AK$106-AK116-AL116&gt;0,AK$106-AK116-AL116,0)</f>
        <v>1538.75</v>
      </c>
      <c r="AN116" s="106">
        <f>IF(($AK106&gt;0),(AK116+AL116)/$AK106,0)</f>
        <v>0.61034439098505955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1424.5</v>
      </c>
      <c r="AP117" s="104">
        <f>SUMPRODUCT(($F$42:$Q$86)*(($F$40:$Q$40=$E$14)+($F$40:$Q$40=$K$14)+($F$40:$Q$40=$I$14)+($F$40:$Q$40=$G$14))*($D$42:$D$86=AO$105))</f>
        <v>98</v>
      </c>
      <c r="AQ117" s="113">
        <f>IF(AO$106-AO117-AP117&gt;0,AO$106-AO117-AP117,0)</f>
        <v>577.5</v>
      </c>
      <c r="AR117" s="106">
        <f>IF(($AO106&gt;0),(AO117+AP117)/$AO106,0)</f>
        <v>0.72499999999999998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2019-11-21T10:31:33Z</cp:lastPrinted>
  <dcterms:created xsi:type="dcterms:W3CDTF">2018-01-15T08:58:52Z</dcterms:created>
  <dcterms:modified xsi:type="dcterms:W3CDTF">2019-11-21T10:33:23Z</dcterms:modified>
</cp:coreProperties>
</file>