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S040\ProjekteExtern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K45" i="1" l="1"/>
  <c r="K43" i="1"/>
  <c r="J45" i="1"/>
  <c r="J43" i="1"/>
  <c r="I45" i="1"/>
  <c r="I43" i="1"/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<sst xmlns="http://schemas.openxmlformats.org/spreadsheetml/2006/main" count="155" uniqueCount="65">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</sst>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0.13775384615384614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0.13762596040856911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99.75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612.75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81.75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1990.25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2057.75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1239.25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9" zoomScale="115" zoomScaleNormal="115" zoomScaleSheetLayoutView="100" workbookViewId="0">
      <selection activeCell="K65" sqref="K6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39965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233.75</v>
      </c>
      <c r="O18" s="47">
        <f t="shared" si="1"/>
        <v>52</v>
      </c>
      <c r="P18" s="48">
        <f t="shared" si="2"/>
        <v>1239.25</v>
      </c>
      <c r="Q18" s="49">
        <f t="shared" si="3"/>
        <v>0</v>
      </c>
      <c r="R18" s="50">
        <f t="shared" si="4"/>
        <v>0.18737704918032788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226</v>
      </c>
      <c r="O19" s="47">
        <f t="shared" si="1"/>
        <v>16.25</v>
      </c>
      <c r="P19" s="48">
        <f t="shared" si="2"/>
        <v>2057.75</v>
      </c>
      <c r="Q19" s="49">
        <f t="shared" si="3"/>
        <v>0</v>
      </c>
      <c r="R19" s="50">
        <f t="shared" si="4"/>
        <v>0.10532608695652174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328</v>
      </c>
      <c r="O20" s="47">
        <f t="shared" si="1"/>
        <v>81.75</v>
      </c>
      <c r="P20" s="48">
        <f t="shared" si="2"/>
        <v>1990.25</v>
      </c>
      <c r="Q20" s="49">
        <f t="shared" si="3"/>
        <v>0</v>
      </c>
      <c r="R20" s="50">
        <f t="shared" si="4"/>
        <v>0.17072916666666665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12.25</v>
      </c>
      <c r="O21" s="47">
        <f t="shared" si="1"/>
        <v>0</v>
      </c>
      <c r="P21" s="48">
        <f t="shared" si="2"/>
        <v>612.75</v>
      </c>
      <c r="Q21" s="49">
        <f t="shared" si="3"/>
        <v>0</v>
      </c>
      <c r="R21" s="50">
        <f t="shared" si="4"/>
        <v>1.9599999999999999E-2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13.25</v>
      </c>
      <c r="O22" s="47">
        <f t="shared" si="1"/>
        <v>0</v>
      </c>
      <c r="P22" s="48">
        <f t="shared" si="2"/>
        <v>461.75</v>
      </c>
      <c r="Q22" s="49">
        <f t="shared" si="3"/>
        <v>0</v>
      </c>
      <c r="R22" s="50">
        <f t="shared" si="4"/>
        <v>2.7894736842105264E-2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56.25</v>
      </c>
      <c r="O24" s="47">
        <f t="shared" si="1"/>
        <v>99.75</v>
      </c>
      <c r="P24" s="48">
        <f>SUMPRODUCT(($D$108:$D$118=$K24)*($E$107:$AV$107=$P$16)*($E$108:$AV$118))</f>
        <v>0</v>
      </c>
      <c r="Q24" s="49">
        <f t="shared" si="3"/>
        <v>156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869.5</v>
      </c>
      <c r="O28" s="53">
        <f>SUM(O17:O27)</f>
        <v>249.75</v>
      </c>
      <c r="P28" s="53">
        <f>SUM(P17:P27)</f>
        <v>7161.75</v>
      </c>
      <c r="Q28" s="53">
        <f>IF(SUM(N28:O28)-SUM(U105:AV105)&gt;0,SUM(N28:O28)-SUM(U105:AV105),0)</f>
        <v>1119.25</v>
      </c>
      <c r="R28" s="54">
        <f t="shared" si="4"/>
        <v>0.13775384615384614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/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95159.75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0.13762596040856911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0.13775384615384614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23.5</v>
      </c>
      <c r="F43" s="70">
        <v>71.25</v>
      </c>
      <c r="G43" s="70">
        <v>35.25</v>
      </c>
      <c r="H43" s="70">
        <v>13.25</v>
      </c>
      <c r="I43" s="70">
        <f>12.75+37</f>
        <v>49.75</v>
      </c>
      <c r="J43" s="70">
        <f>9+13.75</f>
        <v>22.75</v>
      </c>
      <c r="K43" s="70">
        <f>9+40</f>
        <v>49</v>
      </c>
      <c r="L43" s="70"/>
      <c r="M43" s="70"/>
      <c r="N43" s="70"/>
      <c r="O43" s="71"/>
      <c r="P43" s="71"/>
      <c r="Q43" s="71"/>
      <c r="R43" s="65">
        <f t="shared" si="5"/>
        <v>264.75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45</v>
      </c>
      <c r="F44" s="70">
        <v>74.5</v>
      </c>
      <c r="G44" s="70">
        <v>45</v>
      </c>
      <c r="H44" s="70">
        <v>20.5</v>
      </c>
      <c r="I44" s="70">
        <v>22.75</v>
      </c>
      <c r="J44" s="70">
        <v>10.25</v>
      </c>
      <c r="K44" s="70">
        <v>16.25</v>
      </c>
      <c r="L44" s="70"/>
      <c r="M44" s="70"/>
      <c r="N44" s="70"/>
      <c r="O44" s="71"/>
      <c r="P44" s="71"/>
      <c r="Q44" s="71"/>
      <c r="R44" s="65">
        <f t="shared" si="5"/>
        <v>234.25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13</v>
      </c>
      <c r="F45" s="70">
        <v>37.5</v>
      </c>
      <c r="G45" s="70">
        <v>38.75</v>
      </c>
      <c r="H45" s="70">
        <v>6</v>
      </c>
      <c r="I45" s="70">
        <f>17.75+32.5</f>
        <v>50.25</v>
      </c>
      <c r="J45" s="70">
        <f>79.75+55.25</f>
        <v>135</v>
      </c>
      <c r="K45" s="70">
        <f>16.5+5.5+59.75</f>
        <v>81.75</v>
      </c>
      <c r="L45" s="70"/>
      <c r="M45" s="70"/>
      <c r="N45" s="70"/>
      <c r="O45" s="71"/>
      <c r="P45" s="71"/>
      <c r="Q45" s="71"/>
      <c r="R45" s="65">
        <f t="shared" ref="R45" si="6">SUM(E45:Q45)</f>
        <v>362.25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</v>
      </c>
      <c r="F46" s="70">
        <v>6.25</v>
      </c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12.25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>
        <v>13.25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13.25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>
        <v>56.25</v>
      </c>
      <c r="K49" s="70">
        <v>99.75</v>
      </c>
      <c r="L49" s="70"/>
      <c r="M49" s="70"/>
      <c r="N49" s="70"/>
      <c r="O49" s="71"/>
      <c r="P49" s="71"/>
      <c r="Q49" s="71"/>
      <c r="R49" s="65">
        <f t="shared" si="5"/>
        <v>156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>
        <v>6</v>
      </c>
      <c r="G55" s="70"/>
      <c r="H55" s="70">
        <v>1.5</v>
      </c>
      <c r="I55" s="70"/>
      <c r="J55" s="70">
        <v>0.5</v>
      </c>
      <c r="K55" s="70"/>
      <c r="L55" s="70"/>
      <c r="M55" s="70"/>
      <c r="N55" s="70"/>
      <c r="O55" s="71"/>
      <c r="P55" s="71"/>
      <c r="Q55" s="71"/>
      <c r="R55" s="65">
        <f t="shared" si="5"/>
        <v>8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>
        <v>6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6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>
        <v>2.5</v>
      </c>
      <c r="G64" s="70"/>
      <c r="H64" s="70"/>
      <c r="I64" s="70"/>
      <c r="J64" s="70"/>
      <c r="K64" s="70">
        <v>3</v>
      </c>
      <c r="L64" s="70"/>
      <c r="M64" s="70"/>
      <c r="N64" s="70"/>
      <c r="O64" s="71"/>
      <c r="P64" s="71"/>
      <c r="Q64" s="71"/>
      <c r="R64" s="65">
        <f t="shared" si="5"/>
        <v>5.5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15.5</v>
      </c>
      <c r="J70" s="70"/>
      <c r="K70" s="70"/>
      <c r="L70" s="70"/>
      <c r="M70" s="70"/>
      <c r="N70" s="70"/>
      <c r="O70" s="71"/>
      <c r="P70" s="71"/>
      <c r="Q70" s="71"/>
      <c r="R70" s="65">
        <f t="shared" si="5"/>
        <v>15.5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>
        <v>41.5</v>
      </c>
      <c r="J72" s="70"/>
      <c r="K72" s="70"/>
      <c r="L72" s="70"/>
      <c r="M72" s="70"/>
      <c r="N72" s="70"/>
      <c r="O72" s="71"/>
      <c r="P72" s="71"/>
      <c r="Q72" s="71"/>
      <c r="R72" s="65">
        <f t="shared" si="5"/>
        <v>41.5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/>
      <c r="C75" s="155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87.5</v>
      </c>
      <c r="F86" s="76">
        <f t="shared" si="10"/>
        <v>198</v>
      </c>
      <c r="G86" s="76">
        <f t="shared" si="10"/>
        <v>119</v>
      </c>
      <c r="H86" s="76">
        <f t="shared" si="10"/>
        <v>60.5</v>
      </c>
      <c r="I86" s="76">
        <f t="shared" si="10"/>
        <v>179.75</v>
      </c>
      <c r="J86" s="76">
        <f t="shared" si="10"/>
        <v>224.75</v>
      </c>
      <c r="K86" s="76">
        <f t="shared" si="10"/>
        <v>249.75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1119.25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2867</v>
      </c>
      <c r="F91" s="84">
        <f t="shared" si="14"/>
        <v>8997.5</v>
      </c>
      <c r="G91" s="84">
        <f t="shared" si="15"/>
        <v>4300.5</v>
      </c>
      <c r="H91" s="84">
        <f t="shared" si="16"/>
        <v>1616.5</v>
      </c>
      <c r="I91" s="84">
        <f t="shared" si="17"/>
        <v>7960.5</v>
      </c>
      <c r="J91" s="84">
        <f t="shared" si="18"/>
        <v>2775.5</v>
      </c>
      <c r="K91" s="84">
        <f t="shared" si="19"/>
        <v>6344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34861.5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4275</v>
      </c>
      <c r="F92" s="84">
        <f t="shared" si="14"/>
        <v>7647.5</v>
      </c>
      <c r="G92" s="84">
        <f t="shared" si="15"/>
        <v>4275</v>
      </c>
      <c r="H92" s="84">
        <f t="shared" si="16"/>
        <v>2090</v>
      </c>
      <c r="I92" s="84">
        <f t="shared" si="17"/>
        <v>2161.25</v>
      </c>
      <c r="J92" s="84">
        <f t="shared" si="18"/>
        <v>1021.25</v>
      </c>
      <c r="K92" s="84">
        <f t="shared" si="19"/>
        <v>1543.75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23013.75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1118</v>
      </c>
      <c r="F93" s="84">
        <f t="shared" si="14"/>
        <v>3225</v>
      </c>
      <c r="G93" s="84">
        <f t="shared" si="15"/>
        <v>3332.5</v>
      </c>
      <c r="H93" s="84">
        <f t="shared" si="16"/>
        <v>1032</v>
      </c>
      <c r="I93" s="84">
        <f t="shared" si="17"/>
        <v>7890.5</v>
      </c>
      <c r="J93" s="84">
        <f t="shared" si="18"/>
        <v>11610</v>
      </c>
      <c r="K93" s="84">
        <f t="shared" si="19"/>
        <v>7030.5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35238.5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372</v>
      </c>
      <c r="F94" s="84">
        <f t="shared" si="14"/>
        <v>387.5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759.5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662.5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662.5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225</v>
      </c>
      <c r="K97" s="84">
        <f t="shared" si="19"/>
        <v>399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624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8632</v>
      </c>
      <c r="F101" s="89">
        <f t="shared" si="27"/>
        <v>20257.5</v>
      </c>
      <c r="G101" s="89">
        <f t="shared" si="27"/>
        <v>11908</v>
      </c>
      <c r="H101" s="89">
        <f t="shared" si="27"/>
        <v>5401</v>
      </c>
      <c r="I101" s="89">
        <f t="shared" si="27"/>
        <v>18012.25</v>
      </c>
      <c r="J101" s="89">
        <f t="shared" si="27"/>
        <v>15631.75</v>
      </c>
      <c r="K101" s="89">
        <f t="shared" si="27"/>
        <v>15317.25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95159.75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56.25</v>
      </c>
      <c r="R111" s="104">
        <f>SUMPRODUCT(($F$42:$Q$86)*(($F$40:$Q$40=$E$14)+($F$40:$Q$40=$K$14)+($F$40:$Q$40=$I$14)+($F$40:$Q$40=$G$14))*($D$42:$D$86=Q$105))</f>
        <v>99.75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13.25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461.75</v>
      </c>
      <c r="AB113" s="106">
        <f>IF(($Y106&gt;0),(Y113+Z113)/$Y106,0)</f>
        <v>2.7894736842105264E-2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12.25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612.75</v>
      </c>
      <c r="AF114" s="106">
        <f>IF(($AC106&gt;0),(AC114+AD114)/$AC106,0)</f>
        <v>1.9599999999999999E-2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328</v>
      </c>
      <c r="AH115" s="104">
        <f>SUMPRODUCT(($F$42:$Q$86)*(($F$40:$Q$40=$E$14)+($F$40:$Q$40=$K$14)+($F$40:$Q$40=$I$14)+($F$40:$Q$40=$G$14))*($D$42:$D$86=AG$105))</f>
        <v>81.75</v>
      </c>
      <c r="AI115" s="113">
        <f>IF(AG$106-AG115-AH115&gt;0,AG$106-AG115-AH115,0)</f>
        <v>1990.25</v>
      </c>
      <c r="AJ115" s="106">
        <f>IF(($AG106&gt;0),(AG115+AH115)/$AG106,0)</f>
        <v>0.17072916666666665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226</v>
      </c>
      <c r="AL116" s="104">
        <f>SUMPRODUCT(($F$42:$Q$86)*(($F$40:$Q$40=$E$14)+($F$40:$Q$40=$K$14)+($F$40:$Q$40=$I$14)+($F$40:$Q$40=$G$14))*($D$42:$D$86=AK$105))</f>
        <v>16.25</v>
      </c>
      <c r="AM116" s="113">
        <f>IF(AK$106-AK116-AL116&gt;0,AK$106-AK116-AL116,0)</f>
        <v>2057.75</v>
      </c>
      <c r="AN116" s="106">
        <f>IF(($AK106&gt;0),(AK116+AL116)/$AK106,0)</f>
        <v>0.10532608695652174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233.75</v>
      </c>
      <c r="AP117" s="104">
        <f>SUMPRODUCT(($F$42:$Q$86)*(($F$40:$Q$40=$E$14)+($F$40:$Q$40=$K$14)+($F$40:$Q$40=$I$14)+($F$40:$Q$40=$G$14))*($D$42:$D$86=AO$105))</f>
        <v>52</v>
      </c>
      <c r="AQ117" s="113">
        <f>IF(AO$106-AO117-AP117&gt;0,AO$106-AO117-AP117,0)</f>
        <v>1239.25</v>
      </c>
      <c r="AR117" s="106">
        <f>IF(($AO106&gt;0),(AO117+AP117)/$AO106,0)</f>
        <v>0.18737704918032788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2021-07-08T10:43:24Z</cp:lastPrinted>
  <dcterms:created xsi:type="dcterms:W3CDTF">2018-01-15T08:58:52Z</dcterms:created>
  <dcterms:modified xsi:type="dcterms:W3CDTF">2021-07-08T15:38:12Z</dcterms:modified>
</cp:coreProperties>
</file>