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Dez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P43" i="1" l="1"/>
  <c r="O45" i="1" l="1"/>
  <c r="O43" i="1"/>
  <c r="N43" i="1" l="1"/>
  <c r="M43" i="1" l="1"/>
  <c r="L43" i="1" l="1"/>
  <c r="K93" i="1" l="1"/>
  <c r="K45" i="1"/>
  <c r="K43" i="1"/>
  <c r="J45" i="1" l="1"/>
  <c r="J43" i="1"/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<sst xmlns="http://schemas.openxmlformats.org/spreadsheetml/2006/main" count="157" uniqueCount="65">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</sst>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1.2404847396768401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1.239711134019482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6491.5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3791.75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Q57" sqref="Q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40148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2976</v>
      </c>
      <c r="O18" s="47">
        <f t="shared" si="1"/>
        <v>24.5</v>
      </c>
      <c r="P18" s="48">
        <f t="shared" si="2"/>
        <v>0</v>
      </c>
      <c r="Q18" s="49">
        <f t="shared" si="3"/>
        <v>750.5</v>
      </c>
      <c r="R18" s="50">
        <f t="shared" si="4"/>
        <v>1.3335555555555556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3791.75</v>
      </c>
      <c r="O19" s="47">
        <f t="shared" si="1"/>
        <v>12.5</v>
      </c>
      <c r="P19" s="48">
        <f t="shared" si="2"/>
        <v>0</v>
      </c>
      <c r="Q19" s="49">
        <f t="shared" si="3"/>
        <v>454.25</v>
      </c>
      <c r="R19" s="50">
        <f t="shared" si="4"/>
        <v>1.1355970149253731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6491.5</v>
      </c>
      <c r="O20" s="47">
        <f t="shared" si="1"/>
        <v>1.5</v>
      </c>
      <c r="P20" s="48">
        <f t="shared" si="2"/>
        <v>0</v>
      </c>
      <c r="Q20" s="49">
        <f t="shared" si="3"/>
        <v>2118</v>
      </c>
      <c r="R20" s="50">
        <f t="shared" si="4"/>
        <v>1.4841142857142857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906.25</v>
      </c>
      <c r="O21" s="47">
        <f t="shared" si="1"/>
        <v>0</v>
      </c>
      <c r="P21" s="48">
        <f t="shared" si="2"/>
        <v>468.75</v>
      </c>
      <c r="Q21" s="49">
        <f t="shared" si="3"/>
        <v>0</v>
      </c>
      <c r="R21" s="50">
        <f t="shared" si="4"/>
        <v>0.65909090909090906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1081.25</v>
      </c>
      <c r="O22" s="47">
        <f t="shared" si="1"/>
        <v>0</v>
      </c>
      <c r="P22" s="48">
        <f t="shared" si="2"/>
        <v>0</v>
      </c>
      <c r="Q22" s="49">
        <f t="shared" si="3"/>
        <v>131.25</v>
      </c>
      <c r="R22" s="50">
        <f t="shared" si="4"/>
        <v>1.138157894736842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1334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653.5</v>
      </c>
      <c r="O25" s="47">
        <f t="shared" si="1"/>
        <v>0</v>
      </c>
      <c r="P25" s="48">
        <f t="shared" si="2"/>
        <v>0</v>
      </c>
      <c r="Q25" s="49">
        <f t="shared" si="3"/>
        <v>653.5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17235.25</v>
      </c>
      <c r="O28" s="53">
        <f>SUM(O17:O27)</f>
        <v>38.5</v>
      </c>
      <c r="P28" s="53">
        <f>SUM(P17:P27)</f>
        <v>2092.75</v>
      </c>
      <c r="Q28" s="53">
        <f>IF(SUM(N28:O28)-SUM(U105:AV105)&gt;0,SUM(N28:O28)-SUM(U105:AV105),0)</f>
        <v>17273.75</v>
      </c>
      <c r="R28" s="54">
        <f t="shared" si="4"/>
        <v>1.2404847396768401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1405514.75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1.239711134019482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1.2404847396768401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>
        <f>5+21.25</f>
        <v>26.25</v>
      </c>
      <c r="K43" s="70">
        <f>13+15.5</f>
        <v>28.5</v>
      </c>
      <c r="L43" s="70">
        <f>29+16</f>
        <v>45</v>
      </c>
      <c r="M43" s="70">
        <f>10.5+19.75</f>
        <v>30.25</v>
      </c>
      <c r="N43" s="70">
        <f>4+11.25</f>
        <v>15.25</v>
      </c>
      <c r="O43" s="71">
        <f>3.75+9.25</f>
        <v>13</v>
      </c>
      <c r="P43" s="71">
        <f>28.5+11.5</f>
        <v>40</v>
      </c>
      <c r="Q43" s="71">
        <v>24.5</v>
      </c>
      <c r="R43" s="65">
        <f t="shared" si="5"/>
        <v>1937.25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>
        <v>1</v>
      </c>
      <c r="K44" s="70">
        <v>8</v>
      </c>
      <c r="L44" s="70">
        <v>10</v>
      </c>
      <c r="M44" s="70">
        <v>3</v>
      </c>
      <c r="N44" s="70"/>
      <c r="O44" s="71"/>
      <c r="P44" s="71">
        <v>15.25</v>
      </c>
      <c r="Q44" s="71">
        <v>3.5</v>
      </c>
      <c r="R44" s="65">
        <f t="shared" si="5"/>
        <v>1041.75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>
        <f>63.5+1</f>
        <v>64.5</v>
      </c>
      <c r="K45" s="70">
        <f>0.75+36.25</f>
        <v>37</v>
      </c>
      <c r="L45" s="70">
        <v>56.75</v>
      </c>
      <c r="M45" s="70">
        <v>3.75</v>
      </c>
      <c r="N45" s="70"/>
      <c r="O45" s="71">
        <f>12.25+1</f>
        <v>13.25</v>
      </c>
      <c r="P45" s="71">
        <v>7</v>
      </c>
      <c r="Q45" s="71">
        <v>1</v>
      </c>
      <c r="R45" s="65">
        <f t="shared" ref="R45" si="6">SUM(E45:Q45)</f>
        <v>3265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>
        <v>7.5</v>
      </c>
      <c r="L47" s="70">
        <v>7.25</v>
      </c>
      <c r="M47" s="70"/>
      <c r="N47" s="70"/>
      <c r="O47" s="71"/>
      <c r="P47" s="71"/>
      <c r="Q47" s="71"/>
      <c r="R47" s="65">
        <f t="shared" si="5"/>
        <v>1036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>
        <v>13</v>
      </c>
      <c r="L49" s="70"/>
      <c r="M49" s="70"/>
      <c r="N49" s="70"/>
      <c r="O49" s="71"/>
      <c r="P49" s="71"/>
      <c r="Q49" s="71"/>
      <c r="R49" s="65">
        <f t="shared" si="5"/>
        <v>1157.75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>
        <v>2.25</v>
      </c>
      <c r="O50" s="71"/>
      <c r="P50" s="71">
        <v>3</v>
      </c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>
        <v>0.25</v>
      </c>
      <c r="M54" s="70"/>
      <c r="N54" s="70"/>
      <c r="O54" s="71">
        <v>17</v>
      </c>
      <c r="P54" s="71">
        <v>5</v>
      </c>
      <c r="Q54" s="71"/>
      <c r="R54" s="65">
        <f t="shared" ref="R54" si="7">SUM(E54:Q54)</f>
        <v>706.75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>
        <v>13</v>
      </c>
      <c r="K55" s="70">
        <v>29.5</v>
      </c>
      <c r="L55" s="70">
        <v>18.25</v>
      </c>
      <c r="M55" s="70">
        <v>25.75</v>
      </c>
      <c r="N55" s="70">
        <v>14</v>
      </c>
      <c r="O55" s="71">
        <v>15.5</v>
      </c>
      <c r="P55" s="71">
        <v>21.5</v>
      </c>
      <c r="Q55" s="71">
        <v>9</v>
      </c>
      <c r="R55" s="65">
        <f t="shared" si="5"/>
        <v>2724.75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>
        <v>3</v>
      </c>
      <c r="K56" s="70">
        <v>24.25</v>
      </c>
      <c r="L56" s="70">
        <v>38</v>
      </c>
      <c r="M56" s="70">
        <v>5.5</v>
      </c>
      <c r="N56" s="70">
        <v>3.5</v>
      </c>
      <c r="O56" s="71">
        <v>1</v>
      </c>
      <c r="P56" s="71">
        <v>15.5</v>
      </c>
      <c r="Q56" s="71">
        <v>0.5</v>
      </c>
      <c r="R56" s="65">
        <f t="shared" si="5"/>
        <v>2981.5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>
        <v>12.5</v>
      </c>
      <c r="M57" s="70"/>
      <c r="N57" s="70"/>
      <c r="O57" s="71"/>
      <c r="P57" s="71"/>
      <c r="Q57" s="71"/>
      <c r="R57" s="65">
        <f t="shared" ref="R57" si="8">SUM(E57:Q57)</f>
        <v>820.75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>
        <v>4.5</v>
      </c>
      <c r="L60" s="70">
        <v>2.25</v>
      </c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>
        <v>11</v>
      </c>
      <c r="L61" s="70">
        <v>9</v>
      </c>
      <c r="M61" s="70"/>
      <c r="N61" s="70">
        <v>1</v>
      </c>
      <c r="O61" s="71"/>
      <c r="P61" s="71"/>
      <c r="Q61" s="71"/>
      <c r="R61" s="65">
        <f t="shared" si="5"/>
        <v>539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107.75</v>
      </c>
      <c r="K86" s="76">
        <f t="shared" si="10"/>
        <v>163.25</v>
      </c>
      <c r="L86" s="76">
        <f t="shared" si="10"/>
        <v>199.25</v>
      </c>
      <c r="M86" s="76">
        <f t="shared" si="10"/>
        <v>68.25</v>
      </c>
      <c r="N86" s="76">
        <f t="shared" si="10"/>
        <v>36</v>
      </c>
      <c r="O86" s="76">
        <f t="shared" si="10"/>
        <v>59.75</v>
      </c>
      <c r="P86" s="76">
        <f t="shared" si="10"/>
        <v>107.25</v>
      </c>
      <c r="Q86" s="76">
        <f t="shared" si="10"/>
        <v>38.5</v>
      </c>
      <c r="R86" s="65">
        <f t="shared" si="5"/>
        <v>17273.75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3202.5</v>
      </c>
      <c r="K91" s="84">
        <f t="shared" si="19"/>
        <v>3477</v>
      </c>
      <c r="L91" s="84">
        <f t="shared" si="20"/>
        <v>5520.5</v>
      </c>
      <c r="M91" s="84">
        <f t="shared" si="21"/>
        <v>3690.5</v>
      </c>
      <c r="N91" s="84">
        <f t="shared" si="22"/>
        <v>1860.5</v>
      </c>
      <c r="O91" s="84">
        <f t="shared" si="23"/>
        <v>3660</v>
      </c>
      <c r="P91" s="84">
        <f t="shared" si="24"/>
        <v>5490</v>
      </c>
      <c r="Q91" s="84">
        <f t="shared" si="25"/>
        <v>2989</v>
      </c>
      <c r="R91" s="85">
        <f>SUM(D91:Q91)</f>
        <v>366061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1330</v>
      </c>
      <c r="K92" s="84">
        <f t="shared" si="19"/>
        <v>3562.5</v>
      </c>
      <c r="L92" s="84">
        <f t="shared" si="20"/>
        <v>2683.75</v>
      </c>
      <c r="M92" s="84">
        <f t="shared" si="21"/>
        <v>2731.25</v>
      </c>
      <c r="N92" s="84">
        <f t="shared" si="22"/>
        <v>1330</v>
      </c>
      <c r="O92" s="84">
        <f t="shared" si="23"/>
        <v>1472.5</v>
      </c>
      <c r="P92" s="84">
        <f t="shared" si="24"/>
        <v>3491.25</v>
      </c>
      <c r="Q92" s="84">
        <f t="shared" si="25"/>
        <v>1187.5</v>
      </c>
      <c r="R92" s="85">
        <f t="shared" ref="R92:R100" si="26">SUM(D92:Q92)</f>
        <v>361403.75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5805</v>
      </c>
      <c r="K93" s="84">
        <f>SUMPRODUCT(($D$41:$D$85=$D93)*($K$41:$K$85))*$B93</f>
        <v>5267.5</v>
      </c>
      <c r="L93" s="84">
        <f t="shared" si="20"/>
        <v>8148.5</v>
      </c>
      <c r="M93" s="84">
        <f t="shared" si="21"/>
        <v>795.5</v>
      </c>
      <c r="N93" s="84">
        <f t="shared" si="22"/>
        <v>301</v>
      </c>
      <c r="O93" s="84">
        <f t="shared" si="23"/>
        <v>1225.5</v>
      </c>
      <c r="P93" s="84">
        <f t="shared" si="24"/>
        <v>1935</v>
      </c>
      <c r="Q93" s="84">
        <f t="shared" si="25"/>
        <v>129</v>
      </c>
      <c r="R93" s="85">
        <f t="shared" si="26"/>
        <v>558398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775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56187.5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375</v>
      </c>
      <c r="L95" s="84">
        <f t="shared" si="20"/>
        <v>362.5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54062.5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70</v>
      </c>
      <c r="L97" s="84">
        <f t="shared" si="20"/>
        <v>9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5336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66</v>
      </c>
      <c r="L98" s="84">
        <f t="shared" si="20"/>
        <v>54</v>
      </c>
      <c r="M98" s="84">
        <f t="shared" si="21"/>
        <v>0</v>
      </c>
      <c r="N98" s="84">
        <f t="shared" si="22"/>
        <v>19.5</v>
      </c>
      <c r="O98" s="84">
        <f t="shared" si="23"/>
        <v>0</v>
      </c>
      <c r="P98" s="84">
        <f t="shared" si="24"/>
        <v>18</v>
      </c>
      <c r="Q98" s="84">
        <f t="shared" si="25"/>
        <v>0</v>
      </c>
      <c r="R98" s="85">
        <f t="shared" si="26"/>
        <v>3921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10337.5</v>
      </c>
      <c r="K101" s="142">
        <f t="shared" si="27"/>
        <v>12818</v>
      </c>
      <c r="L101" s="142">
        <f t="shared" si="27"/>
        <v>17553.25</v>
      </c>
      <c r="M101" s="89">
        <f t="shared" si="27"/>
        <v>7217.25</v>
      </c>
      <c r="N101" s="89">
        <f t="shared" si="27"/>
        <v>3511</v>
      </c>
      <c r="O101" s="89">
        <f t="shared" si="27"/>
        <v>6358</v>
      </c>
      <c r="P101" s="89">
        <f t="shared" si="27"/>
        <v>10934.25</v>
      </c>
      <c r="Q101" s="89">
        <f t="shared" si="27"/>
        <v>4305.5</v>
      </c>
      <c r="R101" s="90">
        <f>SUM(R90:R100)</f>
        <v>1405514.75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653.5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1334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1081.25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1.138157894736842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906.25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468.75</v>
      </c>
      <c r="AF114" s="106">
        <f>IF(($AC106&gt;0),(AC114+AD114)/$AC106,0)</f>
        <v>0.65909090909090906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6491.5</v>
      </c>
      <c r="AH115" s="104">
        <f>SUMPRODUCT(($F$42:$Q$86)*(($F$40:$Q$40=$E$14)+($F$40:$Q$40=$K$14)+($F$40:$Q$40=$I$14)+($F$40:$Q$40=$G$14))*($D$42:$D$86=AG$105))</f>
        <v>1.5</v>
      </c>
      <c r="AI115" s="113">
        <f>IF(AG$106-AG115-AH115&gt;0,AG$106-AG115-AH115,0)</f>
        <v>0</v>
      </c>
      <c r="AJ115" s="106">
        <f>IF(($AG106&gt;0),(AG115+AH115)/$AG106,0)</f>
        <v>1.4841142857142857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3791.75</v>
      </c>
      <c r="AL116" s="104">
        <f>SUMPRODUCT(($F$42:$Q$86)*(($F$40:$Q$40=$E$14)+($F$40:$Q$40=$K$14)+($F$40:$Q$40=$I$14)+($F$40:$Q$40=$G$14))*($D$42:$D$86=AK$105))</f>
        <v>12.5</v>
      </c>
      <c r="AM116" s="113">
        <f>IF(AK$106-AK116-AL116&gt;0,AK$106-AK116-AL116,0)</f>
        <v>0</v>
      </c>
      <c r="AN116" s="106">
        <f>IF(($AK106&gt;0),(AK116+AL116)/$AK106,0)</f>
        <v>1.1355970149253731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2976</v>
      </c>
      <c r="AP117" s="104">
        <f>SUMPRODUCT(($F$42:$Q$86)*(($F$40:$Q$40=$E$14)+($F$40:$Q$40=$K$14)+($F$40:$Q$40=$I$14)+($F$40:$Q$40=$G$14))*($D$42:$D$86=AO$105))</f>
        <v>24.5</v>
      </c>
      <c r="AQ117" s="113">
        <f>IF(AO$106-AO117-AP117&gt;0,AO$106-AO117-AP117,0)</f>
        <v>0</v>
      </c>
      <c r="AR117" s="106">
        <f>IF(($AO106&gt;0),(AO117+AP117)/$AO106,0)</f>
        <v>1.3335555555555556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2022-10-27T13:51:27Z</cp:lastPrinted>
  <dcterms:created xsi:type="dcterms:W3CDTF">2018-01-15T08:58:52Z</dcterms:created>
  <dcterms:modified xsi:type="dcterms:W3CDTF">2023-01-16T14:26:39Z</dcterms:modified>
</cp:coreProperties>
</file>