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Teuerung\"/>
    </mc:Choice>
  </mc:AlternateContent>
  <bookViews>
    <workbookView xWindow="240" yWindow="90" windowWidth="19320" windowHeight="11895" activeTab="3"/>
  </bookViews>
  <sheets>
    <sheet name="Teuerung 2020" sheetId="9" r:id="rId1"/>
    <sheet name="Teuerung Leipert" sheetId="11" r:id="rId2"/>
    <sheet name="Teuerung Holinger" sheetId="12" r:id="rId3"/>
    <sheet name="Teuerung AeBo" sheetId="13" r:id="rId4"/>
    <sheet name="Teuerung Jauslin Stebler" sheetId="14" r:id="rId5"/>
  </sheets>
  <externalReferences>
    <externalReference r:id="rId6"/>
  </externalReferences>
  <definedNames>
    <definedName name="Abrechnungsart">'[1]Dropdowns Bau'!$H$7:$H$11</definedName>
    <definedName name="_xlnm.Print_Area" localSheetId="0">'Teuerung 2020'!$B$1:$H$23</definedName>
    <definedName name="_xlnm.Print_Area" localSheetId="3">'Teuerung AeBo'!$B$1:$H$44</definedName>
    <definedName name="_xlnm.Print_Area" localSheetId="2">'Teuerung Holinger'!$B$1:$H$22</definedName>
    <definedName name="_xlnm.Print_Area" localSheetId="4">'Teuerung Jauslin Stebler'!$B$1:$H$44</definedName>
    <definedName name="_xlnm.Print_Area" localSheetId="1">'Teuerung Leipert'!$B$1:$H$23</definedName>
    <definedName name="_xlnm.Print_Titles" localSheetId="0">'Teuerung 2020'!$24:$29</definedName>
    <definedName name="_xlnm.Print_Titles" localSheetId="3">'Teuerung AeBo'!$1:$6</definedName>
    <definedName name="_xlnm.Print_Titles" localSheetId="2">'Teuerung Holinger'!$1:$6</definedName>
    <definedName name="_xlnm.Print_Titles" localSheetId="4">'Teuerung Jauslin Stebler'!$1:$6</definedName>
    <definedName name="_xlnm.Print_Titles" localSheetId="1">'Teuerung Leipert'!$1:$6</definedName>
  </definedNames>
  <calcPr calcId="162913"/>
</workbook>
</file>

<file path=xl/calcChain.xml><?xml version="1.0" encoding="utf-8"?>
<calcChain xmlns="http://schemas.openxmlformats.org/spreadsheetml/2006/main">
  <c r="H22" i="12" l="1"/>
  <c r="H43" i="14"/>
  <c r="H25" i="14"/>
  <c r="H41" i="14"/>
  <c r="H22" i="11"/>
  <c r="F41" i="14" l="1"/>
  <c r="D41" i="14"/>
  <c r="F40" i="14"/>
  <c r="H40" i="14" s="1"/>
  <c r="F39" i="14"/>
  <c r="H39" i="14" s="1"/>
  <c r="H38" i="14"/>
  <c r="F38" i="14"/>
  <c r="F37" i="14"/>
  <c r="H37" i="14" s="1"/>
  <c r="F36" i="14"/>
  <c r="H36" i="14" s="1"/>
  <c r="H35" i="14"/>
  <c r="F35" i="14"/>
  <c r="F34" i="14"/>
  <c r="H34" i="14" s="1"/>
  <c r="F33" i="14"/>
  <c r="H33" i="14" s="1"/>
  <c r="H32" i="14"/>
  <c r="F32" i="14"/>
  <c r="F31" i="14"/>
  <c r="H31" i="14" s="1"/>
  <c r="F30" i="14"/>
  <c r="H30" i="14" s="1"/>
  <c r="H29" i="14"/>
  <c r="F29" i="14"/>
  <c r="D25" i="14"/>
  <c r="F24" i="14"/>
  <c r="H24" i="14" s="1"/>
  <c r="H23" i="14"/>
  <c r="F23" i="14"/>
  <c r="H22" i="14"/>
  <c r="F22" i="14"/>
  <c r="F21" i="14"/>
  <c r="H21" i="14" s="1"/>
  <c r="H20" i="14"/>
  <c r="F20" i="14"/>
  <c r="H19" i="14"/>
  <c r="F19" i="14"/>
  <c r="F18" i="14"/>
  <c r="H18" i="14" s="1"/>
  <c r="H17" i="14"/>
  <c r="F17" i="14"/>
  <c r="H16" i="14"/>
  <c r="F16" i="14"/>
  <c r="F15" i="14"/>
  <c r="H15" i="14" s="1"/>
  <c r="H14" i="14"/>
  <c r="F14" i="14"/>
  <c r="H13" i="14"/>
  <c r="F13" i="14"/>
  <c r="F12" i="14"/>
  <c r="H12" i="14" s="1"/>
  <c r="H11" i="14"/>
  <c r="F11" i="14"/>
  <c r="H10" i="14"/>
  <c r="F10" i="14"/>
  <c r="F9" i="14"/>
  <c r="F25" i="14" s="1"/>
  <c r="H8" i="14"/>
  <c r="F8" i="14"/>
  <c r="D43" i="13"/>
  <c r="F41" i="13"/>
  <c r="D41" i="13"/>
  <c r="F40" i="13"/>
  <c r="H40" i="13" s="1"/>
  <c r="F39" i="13"/>
  <c r="H39" i="13" s="1"/>
  <c r="H38" i="13"/>
  <c r="F38" i="13"/>
  <c r="F37" i="13"/>
  <c r="H37" i="13" s="1"/>
  <c r="F36" i="13"/>
  <c r="H36" i="13" s="1"/>
  <c r="H35" i="13"/>
  <c r="F35" i="13"/>
  <c r="F34" i="13"/>
  <c r="H34" i="13" s="1"/>
  <c r="F33" i="13"/>
  <c r="H33" i="13" s="1"/>
  <c r="H32" i="13"/>
  <c r="F32" i="13"/>
  <c r="F31" i="13"/>
  <c r="H31" i="13" s="1"/>
  <c r="F30" i="13"/>
  <c r="H30" i="13" s="1"/>
  <c r="H29" i="13"/>
  <c r="F29" i="13"/>
  <c r="F23" i="13"/>
  <c r="F22" i="13"/>
  <c r="F21" i="13"/>
  <c r="H21" i="13" s="1"/>
  <c r="F20" i="13"/>
  <c r="H20" i="13" s="1"/>
  <c r="F19" i="13"/>
  <c r="H19" i="13" s="1"/>
  <c r="F18" i="13"/>
  <c r="H18" i="13" s="1"/>
  <c r="F17" i="13"/>
  <c r="F16" i="13"/>
  <c r="F15" i="13"/>
  <c r="H15" i="13" s="1"/>
  <c r="F14" i="13"/>
  <c r="H14" i="13" s="1"/>
  <c r="F13" i="13"/>
  <c r="H13" i="13" s="1"/>
  <c r="F12" i="13"/>
  <c r="H12" i="13" s="1"/>
  <c r="F11" i="13"/>
  <c r="F10" i="13"/>
  <c r="F9" i="13"/>
  <c r="H9" i="13" s="1"/>
  <c r="D24" i="13"/>
  <c r="F24" i="13" s="1"/>
  <c r="H24" i="13" s="1"/>
  <c r="H23" i="13"/>
  <c r="H22" i="13"/>
  <c r="H17" i="13"/>
  <c r="H16" i="13"/>
  <c r="H11" i="13"/>
  <c r="H10" i="13"/>
  <c r="D22" i="12"/>
  <c r="F21" i="12"/>
  <c r="H21" i="12" s="1"/>
  <c r="F20" i="12"/>
  <c r="H20" i="12" s="1"/>
  <c r="F19" i="12"/>
  <c r="H19" i="12" s="1"/>
  <c r="F18" i="12"/>
  <c r="H18" i="12" s="1"/>
  <c r="F17" i="12"/>
  <c r="H17" i="12" s="1"/>
  <c r="F16" i="12"/>
  <c r="H16" i="12" s="1"/>
  <c r="F15" i="12"/>
  <c r="H15" i="12" s="1"/>
  <c r="F14" i="12"/>
  <c r="H14" i="12" s="1"/>
  <c r="F13" i="12"/>
  <c r="H13" i="12" s="1"/>
  <c r="F12" i="12"/>
  <c r="H12" i="12" s="1"/>
  <c r="F11" i="12"/>
  <c r="H11" i="12" s="1"/>
  <c r="F10" i="12"/>
  <c r="D22" i="11"/>
  <c r="F21" i="11"/>
  <c r="H21" i="11" s="1"/>
  <c r="H20" i="11"/>
  <c r="F20" i="11"/>
  <c r="F19" i="11"/>
  <c r="H19" i="11" s="1"/>
  <c r="F18" i="11"/>
  <c r="H18" i="11" s="1"/>
  <c r="H17" i="11"/>
  <c r="F17" i="11"/>
  <c r="F16" i="11"/>
  <c r="H16" i="11" s="1"/>
  <c r="F15" i="11"/>
  <c r="H15" i="11" s="1"/>
  <c r="H14" i="11"/>
  <c r="F14" i="11"/>
  <c r="F13" i="11"/>
  <c r="H13" i="11" s="1"/>
  <c r="F12" i="11"/>
  <c r="H12" i="11" s="1"/>
  <c r="H11" i="11"/>
  <c r="F11" i="11"/>
  <c r="F10" i="11"/>
  <c r="F22" i="11" s="1"/>
  <c r="J169" i="9"/>
  <c r="F20" i="9"/>
  <c r="F19" i="9"/>
  <c r="F18" i="9"/>
  <c r="F17" i="9"/>
  <c r="F16" i="9"/>
  <c r="F15" i="9"/>
  <c r="F14" i="9"/>
  <c r="F11" i="9"/>
  <c r="F10" i="9"/>
  <c r="F9" i="9"/>
  <c r="D10" i="9"/>
  <c r="D9" i="9"/>
  <c r="F52" i="9"/>
  <c r="H52" i="9" s="1"/>
  <c r="D20" i="9"/>
  <c r="D19" i="9"/>
  <c r="D18" i="9"/>
  <c r="D17" i="9"/>
  <c r="D16" i="9"/>
  <c r="D13" i="9"/>
  <c r="F13" i="9" s="1"/>
  <c r="D12" i="9"/>
  <c r="H12" i="9" s="1"/>
  <c r="D11" i="9"/>
  <c r="F64" i="9"/>
  <c r="H64" i="9" s="1"/>
  <c r="F62" i="9"/>
  <c r="H62" i="9" s="1"/>
  <c r="F60" i="9"/>
  <c r="H60" i="9" s="1"/>
  <c r="F53" i="9"/>
  <c r="H53" i="9" s="1"/>
  <c r="D15" i="9"/>
  <c r="D14" i="9"/>
  <c r="F33" i="9"/>
  <c r="H33" i="9" s="1"/>
  <c r="F34" i="9"/>
  <c r="H34" i="9" s="1"/>
  <c r="F43" i="9"/>
  <c r="H43" i="9" s="1"/>
  <c r="M165" i="9"/>
  <c r="M164" i="9"/>
  <c r="M163" i="9"/>
  <c r="M162" i="9"/>
  <c r="M161" i="9"/>
  <c r="M160" i="9"/>
  <c r="M159" i="9"/>
  <c r="M158" i="9"/>
  <c r="M157" i="9"/>
  <c r="J156" i="9"/>
  <c r="M156" i="9" s="1"/>
  <c r="M155" i="9"/>
  <c r="M154" i="9"/>
  <c r="H9" i="14" l="1"/>
  <c r="H41" i="13"/>
  <c r="F22" i="12"/>
  <c r="H10" i="12"/>
  <c r="H10" i="11"/>
  <c r="F12" i="9"/>
  <c r="D43" i="14" l="1"/>
  <c r="H43" i="13" l="1"/>
  <c r="F21" i="9" l="1"/>
  <c r="C149" i="9"/>
  <c r="D130" i="9"/>
  <c r="D114" i="9" l="1"/>
  <c r="D131" i="9" s="1"/>
  <c r="D97" i="9"/>
  <c r="D82" i="9"/>
  <c r="D67" i="9"/>
  <c r="D47" i="9"/>
  <c r="F129" i="9"/>
  <c r="H129" i="9" s="1"/>
  <c r="F128" i="9"/>
  <c r="H128" i="9" s="1"/>
  <c r="F127" i="9"/>
  <c r="H127" i="9" s="1"/>
  <c r="F126" i="9"/>
  <c r="H126" i="9" s="1"/>
  <c r="F125" i="9"/>
  <c r="H125" i="9" s="1"/>
  <c r="F124" i="9"/>
  <c r="H124" i="9" s="1"/>
  <c r="F123" i="9"/>
  <c r="H123" i="9" s="1"/>
  <c r="F122" i="9"/>
  <c r="H122" i="9" s="1"/>
  <c r="F121" i="9"/>
  <c r="H121" i="9" s="1"/>
  <c r="F120" i="9"/>
  <c r="H120" i="9" s="1"/>
  <c r="F119" i="9"/>
  <c r="H119" i="9" s="1"/>
  <c r="F118" i="9"/>
  <c r="H118" i="9" s="1"/>
  <c r="F113" i="9"/>
  <c r="H113" i="9" s="1"/>
  <c r="F112" i="9"/>
  <c r="H112" i="9" s="1"/>
  <c r="F111" i="9"/>
  <c r="H111" i="9" s="1"/>
  <c r="F110" i="9"/>
  <c r="H110" i="9" s="1"/>
  <c r="F109" i="9"/>
  <c r="H109" i="9" s="1"/>
  <c r="F108" i="9"/>
  <c r="H108" i="9" s="1"/>
  <c r="F107" i="9"/>
  <c r="H107" i="9" s="1"/>
  <c r="F106" i="9"/>
  <c r="H106" i="9" s="1"/>
  <c r="F105" i="9"/>
  <c r="H105" i="9" s="1"/>
  <c r="F104" i="9"/>
  <c r="H104" i="9" s="1"/>
  <c r="F103" i="9"/>
  <c r="H103" i="9" s="1"/>
  <c r="F102" i="9"/>
  <c r="H102" i="9" s="1"/>
  <c r="F96" i="9"/>
  <c r="H96" i="9" s="1"/>
  <c r="F95" i="9"/>
  <c r="H95" i="9" s="1"/>
  <c r="F94" i="9"/>
  <c r="H94" i="9" s="1"/>
  <c r="F93" i="9"/>
  <c r="H93" i="9" s="1"/>
  <c r="F92" i="9"/>
  <c r="H92" i="9" s="1"/>
  <c r="F91" i="9"/>
  <c r="H91" i="9" s="1"/>
  <c r="F90" i="9"/>
  <c r="H90" i="9" s="1"/>
  <c r="F89" i="9"/>
  <c r="H89" i="9" s="1"/>
  <c r="F88" i="9"/>
  <c r="H88" i="9" s="1"/>
  <c r="F87" i="9"/>
  <c r="H87" i="9" s="1"/>
  <c r="F86" i="9"/>
  <c r="H86" i="9" s="1"/>
  <c r="F85" i="9"/>
  <c r="H85" i="9" s="1"/>
  <c r="F81" i="9"/>
  <c r="H81" i="9" s="1"/>
  <c r="F80" i="9"/>
  <c r="H80" i="9" s="1"/>
  <c r="F79" i="9"/>
  <c r="H79" i="9" s="1"/>
  <c r="F78" i="9"/>
  <c r="H78" i="9" s="1"/>
  <c r="F77" i="9"/>
  <c r="H77" i="9" s="1"/>
  <c r="F76" i="9"/>
  <c r="H76" i="9" s="1"/>
  <c r="F75" i="9"/>
  <c r="H75" i="9" s="1"/>
  <c r="F74" i="9"/>
  <c r="H74" i="9" s="1"/>
  <c r="F73" i="9"/>
  <c r="H73" i="9" s="1"/>
  <c r="F72" i="9"/>
  <c r="H72" i="9" s="1"/>
  <c r="F71" i="9"/>
  <c r="H71" i="9" s="1"/>
  <c r="F70" i="9"/>
  <c r="H70" i="9" s="1"/>
  <c r="F66" i="9"/>
  <c r="H66" i="9" s="1"/>
  <c r="F65" i="9"/>
  <c r="H65" i="9" s="1"/>
  <c r="F63" i="9"/>
  <c r="H63" i="9" s="1"/>
  <c r="F61" i="9"/>
  <c r="H61" i="9" s="1"/>
  <c r="F59" i="9"/>
  <c r="H59" i="9" s="1"/>
  <c r="F58" i="9"/>
  <c r="H58" i="9" s="1"/>
  <c r="F57" i="9"/>
  <c r="H57" i="9" s="1"/>
  <c r="F56" i="9"/>
  <c r="H56" i="9" s="1"/>
  <c r="F55" i="9"/>
  <c r="H55" i="9" s="1"/>
  <c r="F54" i="9"/>
  <c r="H54" i="9" s="1"/>
  <c r="F51" i="9"/>
  <c r="H51" i="9" s="1"/>
  <c r="F50" i="9"/>
  <c r="H50" i="9" s="1"/>
  <c r="F46" i="9"/>
  <c r="H46" i="9" s="1"/>
  <c r="F45" i="9"/>
  <c r="H45" i="9" s="1"/>
  <c r="F44" i="9"/>
  <c r="H44" i="9" s="1"/>
  <c r="F42" i="9"/>
  <c r="H42" i="9" s="1"/>
  <c r="F41" i="9"/>
  <c r="H41" i="9" s="1"/>
  <c r="F40" i="9"/>
  <c r="H40" i="9" s="1"/>
  <c r="F39" i="9"/>
  <c r="H39" i="9" s="1"/>
  <c r="F38" i="9"/>
  <c r="H38" i="9" s="1"/>
  <c r="F37" i="9"/>
  <c r="H37" i="9" s="1"/>
  <c r="F36" i="9"/>
  <c r="H36" i="9" s="1"/>
  <c r="F35" i="9"/>
  <c r="H35" i="9" s="1"/>
  <c r="F32" i="9"/>
  <c r="H32" i="9" s="1"/>
  <c r="E12" i="9"/>
  <c r="E11" i="9"/>
  <c r="H82" i="9" l="1"/>
  <c r="D98" i="9"/>
  <c r="H114" i="9"/>
  <c r="F47" i="9"/>
  <c r="H47" i="9" s="1"/>
  <c r="H97" i="9"/>
  <c r="F67" i="9"/>
  <c r="H130" i="9"/>
  <c r="F97" i="9"/>
  <c r="F114" i="9"/>
  <c r="F82" i="9"/>
  <c r="F130" i="9"/>
  <c r="H67" i="9"/>
  <c r="D133" i="9" l="1"/>
  <c r="D150" i="9" s="1"/>
  <c r="H98" i="9"/>
  <c r="H131" i="9"/>
  <c r="E19" i="9"/>
  <c r="E18" i="9"/>
  <c r="E17" i="9"/>
  <c r="E16" i="9"/>
  <c r="E14" i="9"/>
  <c r="E13" i="9"/>
  <c r="H20" i="9"/>
  <c r="H19" i="9"/>
  <c r="H18" i="9"/>
  <c r="H17" i="9"/>
  <c r="H16" i="9"/>
  <c r="H15" i="9"/>
  <c r="H14" i="9"/>
  <c r="H13" i="9"/>
  <c r="H11" i="9"/>
  <c r="H10" i="9"/>
  <c r="H9" i="9"/>
  <c r="H133" i="9" l="1"/>
  <c r="E21" i="9"/>
  <c r="D21" i="9"/>
  <c r="H21" i="9" l="1"/>
</calcChain>
</file>

<file path=xl/sharedStrings.xml><?xml version="1.0" encoding="utf-8"?>
<sst xmlns="http://schemas.openxmlformats.org/spreadsheetml/2006/main" count="533" uniqueCount="77">
  <si>
    <t>Rechnung</t>
  </si>
  <si>
    <t>Datum</t>
  </si>
  <si>
    <t>Rechnungs-Betrag</t>
  </si>
  <si>
    <t>Teuerungsfaktor</t>
  </si>
  <si>
    <t>Teuerungsbetrag</t>
  </si>
  <si>
    <t>Total Rechnungen:</t>
  </si>
  <si>
    <t>Nebenkosten</t>
  </si>
  <si>
    <t>Honorar</t>
  </si>
  <si>
    <t>AeBo</t>
  </si>
  <si>
    <t>N3 EP Rheinfelden - Frick und Einzelmassnahmen</t>
  </si>
  <si>
    <t>090069 - EP RHE FRI</t>
  </si>
  <si>
    <t>Teilrechnung</t>
  </si>
  <si>
    <t>Jauslin Stebler</t>
  </si>
  <si>
    <t>Leipert</t>
  </si>
  <si>
    <t>Holinger</t>
  </si>
  <si>
    <t>Januar</t>
  </si>
  <si>
    <t>Februar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</si>
  <si>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</si>
  <si>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</si>
  <si>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</si>
  <si>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</si>
  <si>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</si>
  <si>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</si>
  <si>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</si>
  <si>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</si>
  <si>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</si>
  <si>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März</t>
  </si>
  <si>
    <t>Digitalisierung</t>
  </si>
  <si>
    <t>Nebenkosten Digitalisierung</t>
  </si>
  <si>
    <t>Total</t>
  </si>
  <si>
    <t>Zwischentotal</t>
  </si>
  <si>
    <t>Gesamttotal</t>
  </si>
  <si>
    <t>Leipert AG</t>
  </si>
  <si>
    <t>Holinger AG</t>
  </si>
  <si>
    <t>Teuerungsabrechnung Leistungen vom 01.01.2020 - 31.12.2020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</si>
  <si>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</si>
  <si>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</si>
  <si>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</si>
  <si>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</si>
  <si>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</si>
  <si>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</si>
  <si>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</si>
  <si>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</si>
  <si>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</si>
  <si>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</si>
  <si>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</si>
  <si>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</si>
  <si>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MK</t>
  </si>
  <si>
    <t>EK</t>
  </si>
  <si>
    <t>Deinstallation</t>
  </si>
  <si>
    <t>Teuerung 2020 :</t>
  </si>
  <si>
    <t>Lärm</t>
  </si>
  <si>
    <t>327M0936</t>
  </si>
  <si>
    <t>327M0930</t>
  </si>
  <si>
    <t>327M0928</t>
  </si>
  <si>
    <t>327M0923</t>
  </si>
  <si>
    <t>327M0892</t>
  </si>
  <si>
    <t>327M0889</t>
  </si>
  <si>
    <t>327M0882</t>
  </si>
  <si>
    <t>327M0848</t>
  </si>
  <si>
    <t>327M0843</t>
  </si>
  <si>
    <t>327M0836</t>
  </si>
  <si>
    <t>327M0656</t>
  </si>
  <si>
    <t>327M0652</t>
  </si>
  <si>
    <t>18. Teil-Rechnung</t>
  </si>
  <si>
    <t>17. Teil-Rechnung</t>
  </si>
  <si>
    <t>16. Teil-Rechnung</t>
  </si>
  <si>
    <t>15. Teil-Rechnung</t>
  </si>
  <si>
    <t>14. Teil-Rechnung</t>
  </si>
  <si>
    <t>13. Teil-Rechnung</t>
  </si>
  <si>
    <t>12. Teil-Rechnung</t>
  </si>
  <si>
    <t>11. Teil-Rechnung</t>
  </si>
  <si>
    <t>10. Teil-Rechnung</t>
  </si>
  <si>
    <t>9. Teil-Rechnung</t>
  </si>
  <si>
    <t>8. Teil-Rechnung</t>
  </si>
  <si>
    <t>7. Teil-Rechnung</t>
  </si>
  <si>
    <t>AP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</si>
</sst>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%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14">
    <xf numFmtId="0" fontId="0" fillId="0" borderId="0" xfId="0"/>
    <xf numFmtId="4" fontId="3" fillId="2" borderId="1" xfId="0" applyNumberFormat="1" applyFont="1" applyFill="1" applyBorder="1" applyAlignment="1">
      <alignment horizontal="right"/>
    </xf>
    <xf numFmtId="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right"/>
    </xf>
    <xf numFmtId="0" fontId="3" fillId="2" borderId="1" xfId="0" applyFont="1" applyFill="1" applyBorder="1"/>
    <xf numFmtId="4" fontId="3" fillId="2" borderId="3" xfId="0" applyNumberFormat="1" applyFont="1" applyFill="1" applyBorder="1"/>
    <xf numFmtId="0" fontId="4" fillId="0" borderId="0" xfId="0" applyFont="1"/>
    <xf numFmtId="4" fontId="0" fillId="0" borderId="0" xfId="0" applyNumberForma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3" fillId="2" borderId="4" xfId="0" applyFont="1" applyFill="1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Border="1" applyAlignment="1">
      <alignment horizontal="left" wrapText="1"/>
    </xf>
    <xf numFmtId="4" fontId="3" fillId="2" borderId="2" xfId="0" applyNumberFormat="1" applyFont="1" applyFill="1" applyBorder="1"/>
    <xf numFmtId="0" fontId="4" fillId="0" borderId="0" xfId="0" applyFont="1" applyFill="1"/>
    <xf numFmtId="4" fontId="3" fillId="0" borderId="2" xfId="0" applyNumberFormat="1" applyFont="1" applyFill="1" applyBorder="1" applyAlignment="1">
      <alignment horizontal="right"/>
    </xf>
    <xf numFmtId="4" fontId="0" fillId="0" borderId="2" xfId="0" applyNumberFormat="1" applyFill="1" applyBorder="1" applyAlignment="1">
      <alignment horizontal="right" vertical="center" wrapText="1"/>
    </xf>
    <xf numFmtId="4" fontId="3" fillId="0" borderId="2" xfId="0" applyNumberFormat="1" applyFont="1" applyBorder="1"/>
    <xf numFmtId="0" fontId="5" fillId="4" borderId="2" xfId="0" applyFont="1" applyFill="1" applyBorder="1"/>
    <xf numFmtId="0" fontId="5" fillId="0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0" fillId="0" borderId="2" xfId="0" applyFill="1" applyBorder="1"/>
    <xf numFmtId="4" fontId="0" fillId="0" borderId="2" xfId="0" applyNumberFormat="1" applyFill="1" applyBorder="1"/>
    <xf numFmtId="0" fontId="5" fillId="8" borderId="2" xfId="0" applyFont="1" applyFill="1" applyBorder="1"/>
    <xf numFmtId="0" fontId="5" fillId="0" borderId="0" xfId="0" applyFont="1"/>
    <xf numFmtId="0" fontId="5" fillId="6" borderId="0" xfId="0" applyFont="1" applyFill="1" applyBorder="1"/>
    <xf numFmtId="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4" fontId="3" fillId="0" borderId="0" xfId="0" applyNumberFormat="1" applyFont="1" applyFill="1" applyBorder="1"/>
    <xf numFmtId="0" fontId="5" fillId="0" borderId="2" xfId="2" quotePrefix="1" applyNumberFormat="1" applyFont="1" applyFill="1" applyBorder="1" applyAlignment="1">
      <alignment horizontal="center" vertical="center"/>
    </xf>
    <xf numFmtId="14" fontId="5" fillId="0" borderId="2" xfId="2" applyNumberFormat="1" applyFont="1" applyFill="1" applyBorder="1" applyAlignment="1">
      <alignment horizontal="left" vertical="center" indent="2"/>
    </xf>
    <xf numFmtId="0" fontId="6" fillId="0" borderId="0" xfId="2" applyFont="1" applyBorder="1" applyAlignment="1">
      <alignment vertical="center"/>
    </xf>
    <xf numFmtId="0" fontId="3" fillId="4" borderId="2" xfId="0" applyFont="1" applyFill="1" applyBorder="1"/>
    <xf numFmtId="0" fontId="3" fillId="0" borderId="2" xfId="0" applyFont="1" applyFill="1" applyBorder="1"/>
    <xf numFmtId="4" fontId="3" fillId="0" borderId="2" xfId="0" applyNumberFormat="1" applyFont="1" applyFill="1" applyBorder="1"/>
    <xf numFmtId="4" fontId="1" fillId="9" borderId="2" xfId="0" applyNumberFormat="1" applyFont="1" applyFill="1" applyBorder="1" applyAlignment="1">
      <alignment horizontal="right"/>
    </xf>
    <xf numFmtId="4" fontId="3" fillId="2" borderId="2" xfId="0" applyNumberFormat="1" applyFont="1" applyFill="1" applyBorder="1" applyAlignment="1">
      <alignment horizontal="right"/>
    </xf>
    <xf numFmtId="4" fontId="5" fillId="0" borderId="2" xfId="0" applyNumberFormat="1" applyFont="1" applyFill="1" applyBorder="1"/>
    <xf numFmtId="0" fontId="0" fillId="9" borderId="0" xfId="0" applyFill="1" applyBorder="1"/>
    <xf numFmtId="0" fontId="3" fillId="7" borderId="2" xfId="0" applyFont="1" applyFill="1" applyBorder="1"/>
    <xf numFmtId="0" fontId="3" fillId="0" borderId="0" xfId="0" applyFont="1"/>
    <xf numFmtId="0" fontId="3" fillId="8" borderId="2" xfId="0" applyFont="1" applyFill="1" applyBorder="1"/>
    <xf numFmtId="0" fontId="5" fillId="9" borderId="0" xfId="0" applyFont="1" applyFill="1" applyBorder="1"/>
    <xf numFmtId="4" fontId="3" fillId="0" borderId="10" xfId="0" applyNumberFormat="1" applyFont="1" applyBorder="1"/>
    <xf numFmtId="0" fontId="3" fillId="6" borderId="2" xfId="0" applyFont="1" applyFill="1" applyBorder="1"/>
    <xf numFmtId="0" fontId="3" fillId="0" borderId="2" xfId="0" applyFont="1" applyBorder="1"/>
    <xf numFmtId="0" fontId="3" fillId="9" borderId="4" xfId="0" applyFont="1" applyFill="1" applyBorder="1"/>
    <xf numFmtId="4" fontId="3" fillId="9" borderId="4" xfId="0" applyNumberFormat="1" applyFont="1" applyFill="1" applyBorder="1"/>
    <xf numFmtId="4" fontId="3" fillId="9" borderId="4" xfId="0" applyNumberFormat="1" applyFont="1" applyFill="1" applyBorder="1" applyAlignment="1">
      <alignment horizontal="right"/>
    </xf>
    <xf numFmtId="4" fontId="1" fillId="9" borderId="4" xfId="0" applyNumberFormat="1" applyFont="1" applyFill="1" applyBorder="1" applyAlignment="1">
      <alignment horizontal="right"/>
    </xf>
    <xf numFmtId="0" fontId="5" fillId="9" borderId="4" xfId="0" applyFont="1" applyFill="1" applyBorder="1"/>
    <xf numFmtId="4" fontId="5" fillId="9" borderId="4" xfId="0" applyNumberFormat="1" applyFont="1" applyFill="1" applyBorder="1"/>
    <xf numFmtId="4" fontId="5" fillId="9" borderId="4" xfId="0" applyNumberFormat="1" applyFont="1" applyFill="1" applyBorder="1" applyAlignment="1">
      <alignment horizontal="right"/>
    </xf>
    <xf numFmtId="4" fontId="0" fillId="9" borderId="4" xfId="0" applyNumberFormat="1" applyFill="1" applyBorder="1"/>
    <xf numFmtId="0" fontId="0" fillId="9" borderId="4" xfId="0" applyFill="1" applyBorder="1"/>
    <xf numFmtId="10" fontId="5" fillId="0" borderId="2" xfId="2" applyNumberFormat="1" applyFont="1" applyFill="1" applyBorder="1" applyAlignment="1">
      <alignment horizontal="right" vertical="center" indent="3"/>
    </xf>
    <xf numFmtId="0" fontId="1" fillId="0" borderId="0" xfId="0" applyFont="1"/>
    <xf numFmtId="0" fontId="3" fillId="10" borderId="2" xfId="0" applyFont="1" applyFill="1" applyBorder="1"/>
    <xf numFmtId="0" fontId="0" fillId="10" borderId="2" xfId="0" applyFill="1" applyBorder="1"/>
    <xf numFmtId="4" fontId="3" fillId="10" borderId="2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right" vertical="center" wrapText="1"/>
    </xf>
    <xf numFmtId="4" fontId="3" fillId="9" borderId="2" xfId="0" applyNumberFormat="1" applyFont="1" applyFill="1" applyBorder="1" applyAlignment="1">
      <alignment horizontal="right"/>
    </xf>
    <xf numFmtId="0" fontId="1" fillId="8" borderId="2" xfId="0" applyFont="1" applyFill="1" applyBorder="1"/>
    <xf numFmtId="0" fontId="5" fillId="9" borderId="11" xfId="0" applyFont="1" applyFill="1" applyBorder="1"/>
    <xf numFmtId="4" fontId="0" fillId="9" borderId="11" xfId="0" applyNumberFormat="1" applyFill="1" applyBorder="1"/>
    <xf numFmtId="0" fontId="0" fillId="9" borderId="11" xfId="0" applyFill="1" applyBorder="1"/>
    <xf numFmtId="4" fontId="1" fillId="9" borderId="11" xfId="0" applyNumberFormat="1" applyFont="1" applyFill="1" applyBorder="1" applyAlignment="1">
      <alignment horizontal="right"/>
    </xf>
    <xf numFmtId="0" fontId="1" fillId="9" borderId="11" xfId="0" applyFont="1" applyFill="1" applyBorder="1"/>
    <xf numFmtId="0" fontId="1" fillId="6" borderId="2" xfId="0" applyFont="1" applyFill="1" applyBorder="1"/>
    <xf numFmtId="0" fontId="1" fillId="0" borderId="2" xfId="0" applyFont="1" applyFill="1" applyBorder="1"/>
    <xf numFmtId="0" fontId="3" fillId="9" borderId="12" xfId="0" applyFont="1" applyFill="1" applyBorder="1"/>
    <xf numFmtId="4" fontId="3" fillId="9" borderId="12" xfId="0" applyNumberFormat="1" applyFont="1" applyFill="1" applyBorder="1"/>
    <xf numFmtId="4" fontId="3" fillId="9" borderId="12" xfId="0" applyNumberFormat="1" applyFont="1" applyFill="1" applyBorder="1" applyAlignment="1">
      <alignment horizontal="right"/>
    </xf>
    <xf numFmtId="4" fontId="5" fillId="9" borderId="11" xfId="0" applyNumberFormat="1" applyFont="1" applyFill="1" applyBorder="1"/>
    <xf numFmtId="4" fontId="5" fillId="9" borderId="11" xfId="0" applyNumberFormat="1" applyFont="1" applyFill="1" applyBorder="1" applyAlignment="1">
      <alignment horizontal="right"/>
    </xf>
    <xf numFmtId="0" fontId="3" fillId="9" borderId="11" xfId="0" applyFont="1" applyFill="1" applyBorder="1"/>
    <xf numFmtId="0" fontId="5" fillId="9" borderId="12" xfId="0" applyFont="1" applyFill="1" applyBorder="1"/>
    <xf numFmtId="4" fontId="0" fillId="9" borderId="12" xfId="0" applyNumberFormat="1" applyFill="1" applyBorder="1"/>
    <xf numFmtId="0" fontId="0" fillId="9" borderId="12" xfId="0" applyFill="1" applyBorder="1"/>
    <xf numFmtId="4" fontId="1" fillId="9" borderId="12" xfId="0" applyNumberFormat="1" applyFont="1" applyFill="1" applyBorder="1" applyAlignment="1">
      <alignment horizontal="right"/>
    </xf>
    <xf numFmtId="0" fontId="3" fillId="9" borderId="0" xfId="0" applyFont="1" applyFill="1" applyBorder="1"/>
    <xf numFmtId="4" fontId="5" fillId="9" borderId="0" xfId="0" applyNumberFormat="1" applyFont="1" applyFill="1" applyBorder="1"/>
    <xf numFmtId="4" fontId="5" fillId="9" borderId="0" xfId="0" applyNumberFormat="1" applyFont="1" applyFill="1" applyBorder="1" applyAlignment="1">
      <alignment horizontal="right"/>
    </xf>
    <xf numFmtId="4" fontId="0" fillId="9" borderId="0" xfId="0" applyNumberFormat="1" applyFill="1" applyBorder="1"/>
    <xf numFmtId="4" fontId="1" fillId="9" borderId="0" xfId="0" applyNumberFormat="1" applyFont="1" applyFill="1" applyBorder="1" applyAlignment="1">
      <alignment horizontal="right"/>
    </xf>
    <xf numFmtId="40" fontId="3" fillId="0" borderId="9" xfId="2" applyNumberFormat="1" applyFont="1" applyFill="1" applyBorder="1" applyAlignment="1">
      <alignment horizontal="right" vertical="center" indent="3"/>
    </xf>
    <xf numFmtId="0" fontId="1" fillId="5" borderId="5" xfId="2" quotePrefix="1" applyNumberFormat="1" applyFont="1" applyFill="1" applyBorder="1" applyAlignment="1">
      <alignment vertical="center"/>
    </xf>
    <xf numFmtId="14" fontId="1" fillId="5" borderId="0" xfId="2" applyNumberFormat="1" applyFont="1" applyFill="1" applyBorder="1" applyAlignment="1">
      <alignment horizontal="center" vertical="center"/>
    </xf>
    <xf numFmtId="14" fontId="1" fillId="5" borderId="6" xfId="2" applyNumberFormat="1" applyFont="1" applyFill="1" applyBorder="1" applyAlignment="1">
      <alignment horizontal="left" vertical="center" indent="2"/>
    </xf>
    <xf numFmtId="49" fontId="1" fillId="5" borderId="7" xfId="2" applyNumberFormat="1" applyFont="1" applyFill="1" applyBorder="1" applyAlignment="1">
      <alignment horizontal="left" vertical="center" indent="2"/>
    </xf>
    <xf numFmtId="0" fontId="1" fillId="5" borderId="6" xfId="2" applyFont="1" applyFill="1" applyBorder="1" applyAlignment="1">
      <alignment horizontal="left" vertical="center"/>
    </xf>
    <xf numFmtId="49" fontId="1" fillId="5" borderId="0" xfId="2" applyNumberFormat="1" applyFont="1" applyFill="1" applyBorder="1" applyAlignment="1">
      <alignment horizontal="center" vertical="center"/>
    </xf>
    <xf numFmtId="164" fontId="1" fillId="5" borderId="6" xfId="2" applyNumberFormat="1" applyFont="1" applyFill="1" applyBorder="1" applyAlignment="1">
      <alignment horizontal="left" vertical="center" indent="1"/>
    </xf>
    <xf numFmtId="164" fontId="1" fillId="5" borderId="7" xfId="0" applyNumberFormat="1" applyFont="1" applyFill="1" applyBorder="1" applyAlignment="1" applyProtection="1">
      <alignment horizontal="left" vertical="center" indent="1"/>
    </xf>
    <xf numFmtId="40" fontId="1" fillId="5" borderId="5" xfId="2" applyNumberFormat="1" applyFont="1" applyFill="1" applyBorder="1" applyAlignment="1">
      <alignment horizontal="right" vertical="center" indent="3"/>
    </xf>
    <xf numFmtId="40" fontId="1" fillId="5" borderId="7" xfId="2" applyNumberFormat="1" applyFont="1" applyFill="1" applyBorder="1" applyAlignment="1">
      <alignment horizontal="right" vertical="center" indent="3"/>
    </xf>
    <xf numFmtId="165" fontId="1" fillId="5" borderId="8" xfId="1" applyNumberFormat="1" applyFont="1" applyFill="1" applyBorder="1" applyAlignment="1">
      <alignment horizontal="center" vertical="center"/>
    </xf>
    <xf numFmtId="0" fontId="1" fillId="5" borderId="5" xfId="2" quotePrefix="1" applyNumberFormat="1" applyFont="1" applyFill="1" applyBorder="1" applyAlignment="1">
      <alignment horizontal="left" vertical="center"/>
    </xf>
    <xf numFmtId="14" fontId="5" fillId="0" borderId="2" xfId="0" applyNumberFormat="1" applyFont="1" applyFill="1" applyBorder="1"/>
    <xf numFmtId="0" fontId="1" fillId="0" borderId="0" xfId="0" applyFont="1" applyBorder="1"/>
    <xf numFmtId="4" fontId="1" fillId="0" borderId="0" xfId="0" applyNumberFormat="1" applyFont="1" applyFill="1" applyBorder="1"/>
    <xf numFmtId="0" fontId="1" fillId="7" borderId="2" xfId="0" applyFont="1" applyFill="1" applyBorder="1"/>
    <xf numFmtId="0" fontId="1" fillId="6" borderId="0" xfId="0" applyFont="1" applyFill="1" applyBorder="1"/>
    <xf numFmtId="0" fontId="1" fillId="0" borderId="0" xfId="0" applyFont="1" applyFill="1" applyBorder="1"/>
    <xf numFmtId="40" fontId="0" fillId="0" borderId="0" xfId="0" applyNumberFormat="1"/>
    <xf numFmtId="0" fontId="1" fillId="9" borderId="4" xfId="0" applyFont="1" applyFill="1" applyBorder="1"/>
  </cellXfs>
  <cellStyles count="3">
    <cellStyle name="Normale 2" xfId="2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890_Shd_EP_Rheinfelden_Frick_Kt_AG/P100_Projektschluessel/P120_Internes_Kostenmanagement/Rechnungen_Rapporte/Rechnungsdeckblatt/20200229_RDB%20V_090069_000003_16_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B Dienstleistungen"/>
      <sheetName val="Kostenmatrix Nachträge"/>
      <sheetName val="Merkblatt Mindestanforderungen"/>
      <sheetName val="Muster RDB Dienstleistungen"/>
      <sheetName val="Dropdowns Bau"/>
      <sheetName val="Dropdowns DL"/>
      <sheetName val="Projektstruktur"/>
      <sheetName val="Projektdaten"/>
    </sheetNames>
    <sheetDataSet>
      <sheetData sheetId="0"/>
      <sheetData sheetId="1"/>
      <sheetData sheetId="2"/>
      <sheetData sheetId="3"/>
      <sheetData sheetId="4">
        <row r="7">
          <cell r="H7" t="str">
            <v>---</v>
          </cell>
        </row>
        <row r="8">
          <cell r="H8" t="str">
            <v>Teilrechnung</v>
          </cell>
        </row>
        <row r="9">
          <cell r="H9" t="str">
            <v>Rückbehaltszlg</v>
          </cell>
        </row>
        <row r="10">
          <cell r="H10" t="str">
            <v>Schlussrechn.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N169"/>
  <sheetViews>
    <sheetView topLeftCell="A10" workbookViewId="0">
      <selection activeCell="N26" sqref="N26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</cols>
  <sheetData>
    <row r="1" spans="2:11" ht="15.75" customHeight="1">
      <c r="I1"/>
    </row>
    <row r="2" spans="2:11" s="16" customFormat="1" ht="14.25" customHeight="1">
      <c r="B2" s="20" t="s">
        <v>9</v>
      </c>
      <c r="I2" s="18"/>
    </row>
    <row r="3" spans="2:11" ht="25.5" customHeight="1">
      <c r="I3"/>
      <c r="J3" s="14"/>
      <c r="K3" s="14"/>
    </row>
    <row r="4" spans="2:11" ht="15.75">
      <c r="B4" s="11" t="s">
        <v>10</v>
      </c>
    </row>
    <row r="5" spans="2:11" ht="15.75">
      <c r="B5" s="11" t="s">
        <v>34</v>
      </c>
      <c r="D5" s="2"/>
      <c r="E5" s="2"/>
    </row>
    <row r="6" spans="2:11">
      <c r="D6" s="2"/>
      <c r="E6" s="2"/>
    </row>
    <row r="7" spans="2:11">
      <c r="D7" s="2"/>
      <c r="E7" s="2"/>
    </row>
    <row r="8" spans="2:11" ht="18" customHeight="1">
      <c r="B8" s="3" t="s">
        <v>0</v>
      </c>
      <c r="C8" s="4" t="s">
        <v>1</v>
      </c>
      <c r="D8" s="67" t="s">
        <v>7</v>
      </c>
      <c r="E8" s="5" t="s">
        <v>6</v>
      </c>
      <c r="F8" s="5" t="s">
        <v>2</v>
      </c>
      <c r="G8" s="6" t="s">
        <v>3</v>
      </c>
      <c r="H8" s="6" t="s">
        <v>4</v>
      </c>
    </row>
    <row r="9" spans="2:11" s="16" customFormat="1" ht="18" customHeight="1">
      <c r="B9" s="36">
        <v>15</v>
      </c>
      <c r="C9" s="37">
        <v>43913</v>
      </c>
      <c r="D9" s="68">
        <f>SUM(D32+D50+D52+D70+D85+D102+D118)</f>
        <v>67833.25</v>
      </c>
      <c r="E9" s="22">
        <v>0</v>
      </c>
      <c r="F9" s="22">
        <f>SUM(D9:E9)</f>
        <v>67833.25</v>
      </c>
      <c r="G9" s="62">
        <v>9.1000000000000004E-3</v>
      </c>
      <c r="H9" s="8">
        <f>D9*G9</f>
        <v>617.28257500000007</v>
      </c>
      <c r="I9" s="108" t="s">
        <v>15</v>
      </c>
    </row>
    <row r="10" spans="2:11" s="16" customFormat="1" ht="18" customHeight="1">
      <c r="B10" s="36">
        <v>16</v>
      </c>
      <c r="C10" s="37">
        <v>43914</v>
      </c>
      <c r="D10" s="68">
        <f>SUM(D33+D51+D53+D71+D86+D103+D119)</f>
        <v>69192.5</v>
      </c>
      <c r="E10" s="22">
        <v>0</v>
      </c>
      <c r="F10" s="22">
        <f t="shared" ref="F10:F20" si="0">SUM(D10:E10)</f>
        <v>69192.5</v>
      </c>
      <c r="G10" s="62">
        <v>9.1000000000000004E-3</v>
      </c>
      <c r="H10" s="8">
        <f t="shared" ref="H10:H20" si="1">D10*G10</f>
        <v>629.65174999999999</v>
      </c>
      <c r="I10" s="108" t="s">
        <v>16</v>
      </c>
    </row>
    <row r="11" spans="2:11" s="16" customFormat="1" ht="18" customHeight="1">
      <c r="B11" s="36">
        <v>17</v>
      </c>
      <c r="C11" s="37">
        <v>43951</v>
      </c>
      <c r="D11" s="68">
        <f>SUM(D34+D54+D72+D87+D104+D120)</f>
        <v>76213.5</v>
      </c>
      <c r="E11" s="22">
        <f t="shared" ref="E11:E14" si="2">SUM(C139)</f>
        <v>0</v>
      </c>
      <c r="F11" s="22">
        <f t="shared" si="0"/>
        <v>76213.5</v>
      </c>
      <c r="G11" s="62">
        <v>9.1000000000000004E-3</v>
      </c>
      <c r="H11" s="8">
        <f t="shared" si="1"/>
        <v>693.54285000000004</v>
      </c>
      <c r="I11" s="108" t="s">
        <v>26</v>
      </c>
    </row>
    <row r="12" spans="2:11" ht="16.5" customHeight="1">
      <c r="B12" s="36">
        <v>19</v>
      </c>
      <c r="C12" s="37">
        <v>43977</v>
      </c>
      <c r="D12" s="69">
        <f>SUM(D35+D55+D73+D88+D105+D121)</f>
        <v>84537</v>
      </c>
      <c r="E12" s="42">
        <f t="shared" si="2"/>
        <v>2060</v>
      </c>
      <c r="F12" s="42">
        <f t="shared" si="0"/>
        <v>86597</v>
      </c>
      <c r="G12" s="62">
        <v>9.1000000000000004E-3</v>
      </c>
      <c r="H12" s="8">
        <f>D12*G12</f>
        <v>769.2867</v>
      </c>
      <c r="I12" s="108" t="s">
        <v>17</v>
      </c>
    </row>
    <row r="13" spans="2:11" ht="16.5" customHeight="1">
      <c r="B13" s="36">
        <v>20</v>
      </c>
      <c r="C13" s="37">
        <v>44008</v>
      </c>
      <c r="D13" s="69">
        <f>SUM(D36+D56+D74+D89+D106+D122)</f>
        <v>98953.75</v>
      </c>
      <c r="E13" s="42">
        <f t="shared" si="2"/>
        <v>0</v>
      </c>
      <c r="F13" s="42">
        <f t="shared" si="0"/>
        <v>98953.75</v>
      </c>
      <c r="G13" s="62">
        <v>9.1000000000000004E-3</v>
      </c>
      <c r="H13" s="8">
        <f t="shared" si="1"/>
        <v>900.47912500000007</v>
      </c>
      <c r="I13" s="108" t="s">
        <v>18</v>
      </c>
    </row>
    <row r="14" spans="2:11" ht="16.5" customHeight="1">
      <c r="B14" s="36">
        <v>21</v>
      </c>
      <c r="C14" s="37">
        <v>44049</v>
      </c>
      <c r="D14" s="69">
        <f>SUM(D37+D57+D75+D90+D107+D123)</f>
        <v>64016.25</v>
      </c>
      <c r="E14" s="42">
        <f t="shared" si="2"/>
        <v>0</v>
      </c>
      <c r="F14" s="42">
        <f t="shared" si="0"/>
        <v>64016.25</v>
      </c>
      <c r="G14" s="62">
        <v>9.1000000000000004E-3</v>
      </c>
      <c r="H14" s="8">
        <f t="shared" si="1"/>
        <v>582.54787499999998</v>
      </c>
      <c r="I14" s="108" t="s">
        <v>19</v>
      </c>
    </row>
    <row r="15" spans="2:11" ht="16.5" customHeight="1">
      <c r="B15" s="36">
        <v>22</v>
      </c>
      <c r="C15" s="37">
        <v>44103</v>
      </c>
      <c r="D15" s="69">
        <f>SUM(D38+D58+D76+D91+D108+D124)</f>
        <v>77619.5</v>
      </c>
      <c r="E15" s="42">
        <v>0</v>
      </c>
      <c r="F15" s="42">
        <f t="shared" si="0"/>
        <v>77619.5</v>
      </c>
      <c r="G15" s="62">
        <v>9.1000000000000004E-3</v>
      </c>
      <c r="H15" s="8">
        <f t="shared" si="1"/>
        <v>706.33744999999999</v>
      </c>
      <c r="I15" s="108" t="s">
        <v>20</v>
      </c>
    </row>
    <row r="16" spans="2:11" ht="16.5" customHeight="1">
      <c r="B16" s="36">
        <v>23</v>
      </c>
      <c r="C16" s="37">
        <v>44145</v>
      </c>
      <c r="D16" s="69">
        <f>SUM(D40+D39+D59+D60+D77+D92+D109+D125)</f>
        <v>90464.75</v>
      </c>
      <c r="E16" s="42">
        <f>SUM(C145)</f>
        <v>0</v>
      </c>
      <c r="F16" s="42">
        <f t="shared" si="0"/>
        <v>90464.75</v>
      </c>
      <c r="G16" s="62">
        <v>9.1000000000000004E-3</v>
      </c>
      <c r="H16" s="8">
        <f t="shared" si="1"/>
        <v>823.22922500000004</v>
      </c>
      <c r="I16" s="108" t="s">
        <v>21</v>
      </c>
    </row>
    <row r="17" spans="2:11" ht="16.5" customHeight="1">
      <c r="B17" s="36">
        <v>24</v>
      </c>
      <c r="C17" s="37">
        <v>44159</v>
      </c>
      <c r="D17" s="69">
        <f>SUM(D42+D41+D61+D62+D78+D93+D110+D126)</f>
        <v>113996.75</v>
      </c>
      <c r="E17" s="42">
        <f>SUM(C146)</f>
        <v>0</v>
      </c>
      <c r="F17" s="42">
        <f t="shared" si="0"/>
        <v>113996.75</v>
      </c>
      <c r="G17" s="62">
        <v>9.1000000000000004E-3</v>
      </c>
      <c r="H17" s="8">
        <f t="shared" si="1"/>
        <v>1037.3704250000001</v>
      </c>
      <c r="I17" s="108" t="s">
        <v>22</v>
      </c>
    </row>
    <row r="18" spans="2:11" ht="16.5" customHeight="1">
      <c r="B18" s="36">
        <v>25</v>
      </c>
      <c r="C18" s="37">
        <v>44169</v>
      </c>
      <c r="D18" s="69">
        <f>SUM(D44+D43+D63+D64+D79+D94+D111+D127)</f>
        <v>113268.25</v>
      </c>
      <c r="E18" s="42">
        <f>SUM(C147)</f>
        <v>0</v>
      </c>
      <c r="F18" s="42">
        <f t="shared" si="0"/>
        <v>113268.25</v>
      </c>
      <c r="G18" s="62">
        <v>9.1000000000000004E-3</v>
      </c>
      <c r="H18" s="8">
        <f t="shared" si="1"/>
        <v>1030.7410750000001</v>
      </c>
      <c r="I18" s="108" t="s">
        <v>23</v>
      </c>
    </row>
    <row r="19" spans="2:11" ht="16.5" customHeight="1">
      <c r="B19" s="36">
        <v>26</v>
      </c>
      <c r="C19" s="37">
        <v>44239</v>
      </c>
      <c r="D19" s="69">
        <f>SUM(D45+D65+D80+D95+D112+D128)</f>
        <v>76748</v>
      </c>
      <c r="E19" s="42">
        <f>SUM(C148)</f>
        <v>0</v>
      </c>
      <c r="F19" s="42">
        <f t="shared" si="0"/>
        <v>76748</v>
      </c>
      <c r="G19" s="62">
        <v>9.1000000000000004E-3</v>
      </c>
      <c r="H19" s="8">
        <f t="shared" si="1"/>
        <v>698.40680000000009</v>
      </c>
      <c r="I19" s="108" t="s">
        <v>24</v>
      </c>
    </row>
    <row r="20" spans="2:11" ht="16.5" customHeight="1">
      <c r="B20" s="36">
        <v>27</v>
      </c>
      <c r="C20" s="37">
        <v>44250</v>
      </c>
      <c r="D20" s="21">
        <f>SUM(D46+D66+D81+D96+D113+D129)</f>
        <v>58043</v>
      </c>
      <c r="E20" s="8">
        <v>0</v>
      </c>
      <c r="F20" s="8">
        <f t="shared" si="0"/>
        <v>58043</v>
      </c>
      <c r="G20" s="62">
        <v>9.1000000000000004E-3</v>
      </c>
      <c r="H20" s="8">
        <f t="shared" si="1"/>
        <v>528.19130000000007</v>
      </c>
      <c r="I20" s="108" t="s">
        <v>25</v>
      </c>
    </row>
    <row r="21" spans="2:11" ht="18.75" customHeight="1">
      <c r="B21" s="9" t="s">
        <v>5</v>
      </c>
      <c r="C21" s="15"/>
      <c r="D21" s="19">
        <f>SUM(D9:D20)</f>
        <v>990886.5</v>
      </c>
      <c r="E21" s="19">
        <f>SUM(E9:E20)</f>
        <v>2060</v>
      </c>
      <c r="F21" s="10">
        <f>SUM(F9:F20)</f>
        <v>992946.5</v>
      </c>
      <c r="G21" s="1" t="s">
        <v>50</v>
      </c>
      <c r="H21" s="43">
        <f>ROUND((H9+H10+H11+H12+H13+H14+H15+H16+H17+H18+H19+H20)*20,)/20</f>
        <v>9017.0499999999993</v>
      </c>
      <c r="I21" s="12"/>
    </row>
    <row r="22" spans="2:11" s="16" customFormat="1" ht="18.75" customHeight="1">
      <c r="B22" s="34"/>
      <c r="C22" s="34"/>
      <c r="D22" s="35"/>
      <c r="E22" s="35"/>
      <c r="F22" s="35"/>
      <c r="G22" s="33"/>
      <c r="H22" s="33"/>
      <c r="I22" s="12"/>
    </row>
    <row r="23" spans="2:11" ht="15.75" customHeight="1">
      <c r="I23"/>
    </row>
    <row r="24" spans="2:11" ht="13.5" customHeight="1">
      <c r="I24"/>
    </row>
    <row r="25" spans="2:11" s="16" customFormat="1" ht="15.75">
      <c r="B25" s="20" t="s">
        <v>9</v>
      </c>
      <c r="I25" s="18"/>
    </row>
    <row r="26" spans="2:11" ht="25.5" customHeight="1">
      <c r="I26"/>
      <c r="J26" s="14"/>
      <c r="K26" s="14"/>
    </row>
    <row r="27" spans="2:11" ht="15.75">
      <c r="B27" s="11" t="s">
        <v>10</v>
      </c>
    </row>
    <row r="28" spans="2:11" ht="15.75">
      <c r="B28" s="11" t="s">
        <v>34</v>
      </c>
      <c r="D28" s="2"/>
      <c r="E28" s="2"/>
    </row>
    <row r="29" spans="2:11" s="16" customFormat="1" ht="12" customHeight="1">
      <c r="B29" s="34"/>
      <c r="C29" s="34"/>
      <c r="D29" s="35"/>
      <c r="E29" s="35"/>
      <c r="F29" s="35"/>
      <c r="G29" s="33"/>
      <c r="H29" s="33"/>
      <c r="I29" s="12"/>
    </row>
    <row r="30" spans="2:11">
      <c r="I30" s="13"/>
    </row>
    <row r="31" spans="2:11" ht="18" customHeight="1">
      <c r="B31" s="3" t="s">
        <v>0</v>
      </c>
      <c r="C31" s="4" t="s">
        <v>1</v>
      </c>
      <c r="D31" s="4" t="s">
        <v>7</v>
      </c>
      <c r="E31" s="5" t="s">
        <v>6</v>
      </c>
      <c r="F31" s="5" t="s">
        <v>2</v>
      </c>
      <c r="G31" s="6" t="s">
        <v>3</v>
      </c>
      <c r="H31" s="7" t="s">
        <v>4</v>
      </c>
    </row>
    <row r="32" spans="2:11" ht="19.5" customHeight="1">
      <c r="B32" s="24" t="s">
        <v>8</v>
      </c>
      <c r="C32" s="106">
        <v>43920</v>
      </c>
      <c r="D32" s="29">
        <v>32135.5</v>
      </c>
      <c r="E32" s="29"/>
      <c r="F32" s="44">
        <f>SUM(D32:E32)</f>
        <v>32135.5</v>
      </c>
      <c r="G32" s="28">
        <v>9.1000000000000004E-3</v>
      </c>
      <c r="H32" s="8">
        <f>F32*G32</f>
        <v>292.43305000000004</v>
      </c>
      <c r="I32" s="107" t="s">
        <v>48</v>
      </c>
      <c r="J32" s="63" t="s">
        <v>15</v>
      </c>
    </row>
    <row r="33" spans="2:10" ht="19.5" customHeight="1">
      <c r="B33" s="24" t="s">
        <v>8</v>
      </c>
      <c r="C33" s="106">
        <v>43920</v>
      </c>
      <c r="D33" s="29">
        <v>34949.5</v>
      </c>
      <c r="E33" s="29"/>
      <c r="F33" s="29">
        <f t="shared" ref="F33" si="3">SUM(D33:E33)</f>
        <v>34949.5</v>
      </c>
      <c r="G33" s="28">
        <v>9.1000000000000004E-3</v>
      </c>
      <c r="H33" s="8">
        <f t="shared" ref="H33" si="4">F33*G33</f>
        <v>318.04045000000002</v>
      </c>
      <c r="I33" s="107" t="s">
        <v>48</v>
      </c>
      <c r="J33" s="63" t="s">
        <v>16</v>
      </c>
    </row>
    <row r="34" spans="2:10" ht="19.5" customHeight="1">
      <c r="B34" s="24" t="s">
        <v>8</v>
      </c>
      <c r="C34" s="106">
        <v>43956</v>
      </c>
      <c r="D34" s="29">
        <v>35623.5</v>
      </c>
      <c r="E34" s="29"/>
      <c r="F34" s="29">
        <f t="shared" ref="F34" si="5">SUM(D34:E34)</f>
        <v>35623.5</v>
      </c>
      <c r="G34" s="28">
        <v>9.1000000000000004E-3</v>
      </c>
      <c r="H34" s="8">
        <f t="shared" ref="H34" si="6">F34*G34</f>
        <v>324.17385000000002</v>
      </c>
      <c r="I34" s="107" t="s">
        <v>48</v>
      </c>
      <c r="J34" s="63" t="s">
        <v>26</v>
      </c>
    </row>
    <row r="35" spans="2:10" ht="19.5" customHeight="1">
      <c r="B35" s="24" t="s">
        <v>8</v>
      </c>
      <c r="C35" s="106">
        <v>43978</v>
      </c>
      <c r="D35" s="29">
        <v>43395.25</v>
      </c>
      <c r="E35" s="29"/>
      <c r="F35" s="29">
        <f t="shared" ref="F35:F96" si="7">SUM(D35:E35)</f>
        <v>43395.25</v>
      </c>
      <c r="G35" s="28">
        <v>9.1000000000000004E-3</v>
      </c>
      <c r="H35" s="8">
        <f t="shared" ref="H35:H96" si="8">F35*G35</f>
        <v>394.89677500000005</v>
      </c>
      <c r="I35" s="107" t="s">
        <v>48</v>
      </c>
      <c r="J35" s="63" t="s">
        <v>17</v>
      </c>
    </row>
    <row r="36" spans="2:10" ht="19.5" customHeight="1">
      <c r="B36" s="24" t="s">
        <v>8</v>
      </c>
      <c r="C36" s="106">
        <v>44011</v>
      </c>
      <c r="D36" s="29">
        <v>54935.5</v>
      </c>
      <c r="E36" s="29"/>
      <c r="F36" s="29">
        <f t="shared" si="7"/>
        <v>54935.5</v>
      </c>
      <c r="G36" s="28">
        <v>9.1000000000000004E-3</v>
      </c>
      <c r="H36" s="8">
        <f t="shared" si="8"/>
        <v>499.91305</v>
      </c>
      <c r="I36" s="107" t="s">
        <v>48</v>
      </c>
      <c r="J36" s="63" t="s">
        <v>18</v>
      </c>
    </row>
    <row r="37" spans="2:10" ht="19.5" customHeight="1">
      <c r="B37" s="24" t="s">
        <v>8</v>
      </c>
      <c r="C37" s="106">
        <v>44053</v>
      </c>
      <c r="D37" s="29">
        <v>28344.75</v>
      </c>
      <c r="E37" s="29"/>
      <c r="F37" s="29">
        <f t="shared" si="7"/>
        <v>28344.75</v>
      </c>
      <c r="G37" s="28">
        <v>9.1000000000000004E-3</v>
      </c>
      <c r="H37" s="8">
        <f t="shared" si="8"/>
        <v>257.93722500000001</v>
      </c>
      <c r="I37" s="107" t="s">
        <v>48</v>
      </c>
      <c r="J37" s="63" t="s">
        <v>19</v>
      </c>
    </row>
    <row r="38" spans="2:10" ht="19.5" customHeight="1">
      <c r="B38" s="24" t="s">
        <v>8</v>
      </c>
      <c r="C38" s="106">
        <v>44109</v>
      </c>
      <c r="D38" s="29">
        <v>35559</v>
      </c>
      <c r="E38" s="29"/>
      <c r="F38" s="29">
        <f t="shared" si="7"/>
        <v>35559</v>
      </c>
      <c r="G38" s="28">
        <v>9.1000000000000004E-3</v>
      </c>
      <c r="H38" s="8">
        <f t="shared" si="8"/>
        <v>323.58690000000001</v>
      </c>
      <c r="I38" s="107" t="s">
        <v>48</v>
      </c>
      <c r="J38" s="63" t="s">
        <v>20</v>
      </c>
    </row>
    <row r="39" spans="2:10" ht="19.5" customHeight="1">
      <c r="B39" s="24" t="s">
        <v>8</v>
      </c>
      <c r="C39" s="106">
        <v>44153</v>
      </c>
      <c r="D39" s="29">
        <v>16229</v>
      </c>
      <c r="E39" s="29"/>
      <c r="F39" s="29">
        <f t="shared" si="7"/>
        <v>16229</v>
      </c>
      <c r="G39" s="28">
        <v>9.1000000000000004E-3</v>
      </c>
      <c r="H39" s="8">
        <f t="shared" si="8"/>
        <v>147.68389999999999</v>
      </c>
      <c r="I39" s="107" t="s">
        <v>47</v>
      </c>
      <c r="J39" s="63" t="s">
        <v>21</v>
      </c>
    </row>
    <row r="40" spans="2:10" ht="19.5" customHeight="1">
      <c r="B40" s="24" t="s">
        <v>8</v>
      </c>
      <c r="C40" s="106">
        <v>44153</v>
      </c>
      <c r="D40" s="29">
        <v>16932.75</v>
      </c>
      <c r="E40" s="29"/>
      <c r="F40" s="29">
        <f t="shared" si="7"/>
        <v>16932.75</v>
      </c>
      <c r="G40" s="28">
        <v>9.1000000000000004E-3</v>
      </c>
      <c r="H40" s="8">
        <f t="shared" si="8"/>
        <v>154.08802500000002</v>
      </c>
      <c r="I40" s="107" t="s">
        <v>47</v>
      </c>
      <c r="J40" s="63" t="s">
        <v>21</v>
      </c>
    </row>
    <row r="41" spans="2:10" ht="19.5" customHeight="1">
      <c r="B41" s="24" t="s">
        <v>8</v>
      </c>
      <c r="C41" s="106">
        <v>44165</v>
      </c>
      <c r="D41" s="29">
        <v>16867.5</v>
      </c>
      <c r="E41" s="29"/>
      <c r="F41" s="29">
        <f t="shared" si="7"/>
        <v>16867.5</v>
      </c>
      <c r="G41" s="28">
        <v>9.1000000000000004E-3</v>
      </c>
      <c r="H41" s="8">
        <f t="shared" si="8"/>
        <v>153.49424999999999</v>
      </c>
      <c r="I41" s="107" t="s">
        <v>47</v>
      </c>
      <c r="J41" s="63" t="s">
        <v>22</v>
      </c>
    </row>
    <row r="42" spans="2:10" ht="19.5" customHeight="1">
      <c r="B42" s="24" t="s">
        <v>8</v>
      </c>
      <c r="C42" s="106">
        <v>44165</v>
      </c>
      <c r="D42" s="29">
        <v>16890.25</v>
      </c>
      <c r="E42" s="29"/>
      <c r="F42" s="29">
        <f t="shared" si="7"/>
        <v>16890.25</v>
      </c>
      <c r="G42" s="28">
        <v>9.1000000000000004E-3</v>
      </c>
      <c r="H42" s="8">
        <f t="shared" si="8"/>
        <v>153.70127500000001</v>
      </c>
      <c r="I42" s="107" t="s">
        <v>48</v>
      </c>
      <c r="J42" s="63" t="s">
        <v>22</v>
      </c>
    </row>
    <row r="43" spans="2:10" ht="19.5" customHeight="1">
      <c r="B43" s="24" t="s">
        <v>8</v>
      </c>
      <c r="C43" s="106">
        <v>44173</v>
      </c>
      <c r="D43" s="29">
        <v>16183.75</v>
      </c>
      <c r="E43" s="29"/>
      <c r="F43" s="29">
        <f t="shared" ref="F43" si="9">SUM(D43:E43)</f>
        <v>16183.75</v>
      </c>
      <c r="G43" s="28">
        <v>9.1000000000000004E-3</v>
      </c>
      <c r="H43" s="8">
        <f t="shared" ref="H43" si="10">F43*G43</f>
        <v>147.27212500000002</v>
      </c>
      <c r="I43" s="107" t="s">
        <v>48</v>
      </c>
      <c r="J43" s="63" t="s">
        <v>23</v>
      </c>
    </row>
    <row r="44" spans="2:10" ht="19.5" customHeight="1">
      <c r="B44" s="24" t="s">
        <v>8</v>
      </c>
      <c r="C44" s="106">
        <v>44173</v>
      </c>
      <c r="D44" s="29">
        <v>23094.5</v>
      </c>
      <c r="E44" s="29"/>
      <c r="F44" s="29">
        <f t="shared" si="7"/>
        <v>23094.5</v>
      </c>
      <c r="G44" s="28">
        <v>9.1000000000000004E-3</v>
      </c>
      <c r="H44" s="8">
        <f t="shared" si="8"/>
        <v>210.15995000000001</v>
      </c>
      <c r="I44" s="107" t="s">
        <v>47</v>
      </c>
      <c r="J44" s="63" t="s">
        <v>23</v>
      </c>
    </row>
    <row r="45" spans="2:10" ht="19.5" customHeight="1">
      <c r="B45" s="24" t="s">
        <v>8</v>
      </c>
      <c r="C45" s="106">
        <v>44250</v>
      </c>
      <c r="D45" s="29">
        <v>27536</v>
      </c>
      <c r="E45" s="29"/>
      <c r="F45" s="29">
        <f t="shared" si="7"/>
        <v>27536</v>
      </c>
      <c r="G45" s="28">
        <v>9.1000000000000004E-3</v>
      </c>
      <c r="H45" s="8">
        <f t="shared" si="8"/>
        <v>250.57760000000002</v>
      </c>
      <c r="I45" s="107" t="s">
        <v>47</v>
      </c>
      <c r="J45" s="63" t="s">
        <v>24</v>
      </c>
    </row>
    <row r="46" spans="2:10" ht="19.5" customHeight="1">
      <c r="B46" s="24" t="s">
        <v>8</v>
      </c>
      <c r="C46" s="106">
        <v>44258</v>
      </c>
      <c r="D46" s="29">
        <v>25523.5</v>
      </c>
      <c r="E46" s="29"/>
      <c r="F46" s="29">
        <f t="shared" si="7"/>
        <v>25523.5</v>
      </c>
      <c r="G46" s="28">
        <v>9.1000000000000004E-3</v>
      </c>
      <c r="H46" s="8">
        <f t="shared" si="8"/>
        <v>232.26385000000002</v>
      </c>
      <c r="I46" s="107" t="s">
        <v>47</v>
      </c>
      <c r="J46" s="63" t="s">
        <v>25</v>
      </c>
    </row>
    <row r="47" spans="2:10" ht="19.5" customHeight="1">
      <c r="B47" s="39" t="s">
        <v>29</v>
      </c>
      <c r="C47" s="40"/>
      <c r="D47" s="41">
        <f>SUM(D32:D46)</f>
        <v>424200.25</v>
      </c>
      <c r="E47" s="41"/>
      <c r="F47" s="41">
        <f>SUM(D47:E47)</f>
        <v>424200.25</v>
      </c>
      <c r="G47" s="40">
        <v>9.1000000000000004E-3</v>
      </c>
      <c r="H47" s="21">
        <f>F47*G47</f>
        <v>3860.2222750000001</v>
      </c>
    </row>
    <row r="48" spans="2:10" s="45" customFormat="1" ht="19.5" customHeight="1">
      <c r="B48" s="53"/>
      <c r="C48" s="53"/>
      <c r="D48" s="54"/>
      <c r="E48" s="54"/>
      <c r="F48" s="54"/>
      <c r="G48" s="53"/>
      <c r="H48" s="55"/>
    </row>
    <row r="49" spans="2:9" ht="18" customHeight="1">
      <c r="B49" s="3" t="s">
        <v>0</v>
      </c>
      <c r="C49" s="4" t="s">
        <v>1</v>
      </c>
      <c r="D49" s="4" t="s">
        <v>7</v>
      </c>
      <c r="E49" s="5" t="s">
        <v>6</v>
      </c>
      <c r="F49" s="5" t="s">
        <v>2</v>
      </c>
      <c r="G49" s="6" t="s">
        <v>3</v>
      </c>
      <c r="H49" s="7" t="s">
        <v>4</v>
      </c>
    </row>
    <row r="50" spans="2:9" ht="19.5" customHeight="1">
      <c r="B50" s="27" t="s">
        <v>12</v>
      </c>
      <c r="C50" s="25" t="s">
        <v>15</v>
      </c>
      <c r="D50" s="29">
        <v>31444.75</v>
      </c>
      <c r="E50" s="29"/>
      <c r="F50" s="29">
        <f t="shared" si="7"/>
        <v>31444.75</v>
      </c>
      <c r="G50" s="28">
        <v>9.1000000000000004E-3</v>
      </c>
      <c r="H50" s="8">
        <f t="shared" si="8"/>
        <v>286.14722499999999</v>
      </c>
      <c r="I50" s="107" t="s">
        <v>48</v>
      </c>
    </row>
    <row r="51" spans="2:9" ht="19.5" customHeight="1">
      <c r="B51" s="27" t="s">
        <v>12</v>
      </c>
      <c r="C51" s="25" t="s">
        <v>16</v>
      </c>
      <c r="D51" s="29">
        <v>30088</v>
      </c>
      <c r="E51" s="29"/>
      <c r="F51" s="29">
        <f t="shared" si="7"/>
        <v>30088</v>
      </c>
      <c r="G51" s="28">
        <v>9.1000000000000004E-3</v>
      </c>
      <c r="H51" s="8">
        <f t="shared" si="8"/>
        <v>273.80080000000004</v>
      </c>
      <c r="I51" s="107" t="s">
        <v>48</v>
      </c>
    </row>
    <row r="52" spans="2:9" ht="19.5" customHeight="1">
      <c r="B52" s="109" t="s">
        <v>12</v>
      </c>
      <c r="C52" s="77" t="s">
        <v>15</v>
      </c>
      <c r="D52" s="29">
        <v>2025</v>
      </c>
      <c r="E52" s="29"/>
      <c r="F52" s="29">
        <f t="shared" si="7"/>
        <v>2025</v>
      </c>
      <c r="G52" s="28">
        <v>9.1000000000000004E-3</v>
      </c>
      <c r="H52" s="8">
        <f t="shared" si="8"/>
        <v>18.427500000000002</v>
      </c>
      <c r="I52" s="107" t="s">
        <v>48</v>
      </c>
    </row>
    <row r="53" spans="2:9" ht="19.5" customHeight="1">
      <c r="B53" s="109" t="s">
        <v>12</v>
      </c>
      <c r="C53" s="77" t="s">
        <v>16</v>
      </c>
      <c r="D53" s="29">
        <v>796.5</v>
      </c>
      <c r="E53" s="29"/>
      <c r="F53" s="29">
        <f t="shared" ref="F53" si="11">SUM(D53:E53)</f>
        <v>796.5</v>
      </c>
      <c r="G53" s="28">
        <v>9.1000000000000004E-3</v>
      </c>
      <c r="H53" s="8">
        <f t="shared" ref="H53" si="12">F53*G53</f>
        <v>7.2481500000000008</v>
      </c>
      <c r="I53" s="107" t="s">
        <v>48</v>
      </c>
    </row>
    <row r="54" spans="2:9" ht="19.5" customHeight="1">
      <c r="B54" s="27" t="s">
        <v>12</v>
      </c>
      <c r="C54" s="25" t="s">
        <v>26</v>
      </c>
      <c r="D54" s="29">
        <v>37205</v>
      </c>
      <c r="E54" s="29"/>
      <c r="F54" s="29">
        <f t="shared" si="7"/>
        <v>37205</v>
      </c>
      <c r="G54" s="28">
        <v>9.1000000000000004E-3</v>
      </c>
      <c r="H54" s="8">
        <f t="shared" si="8"/>
        <v>338.56550000000004</v>
      </c>
      <c r="I54" s="107" t="s">
        <v>48</v>
      </c>
    </row>
    <row r="55" spans="2:9" ht="19.5" customHeight="1">
      <c r="B55" s="27" t="s">
        <v>12</v>
      </c>
      <c r="C55" s="25" t="s">
        <v>17</v>
      </c>
      <c r="D55" s="29">
        <v>37965.25</v>
      </c>
      <c r="E55" s="29"/>
      <c r="F55" s="29">
        <f t="shared" si="7"/>
        <v>37965.25</v>
      </c>
      <c r="G55" s="28">
        <v>9.1000000000000004E-3</v>
      </c>
      <c r="H55" s="8">
        <f t="shared" si="8"/>
        <v>345.48377500000004</v>
      </c>
      <c r="I55" s="107" t="s">
        <v>48</v>
      </c>
    </row>
    <row r="56" spans="2:9" ht="19.5" customHeight="1">
      <c r="B56" s="27" t="s">
        <v>12</v>
      </c>
      <c r="C56" s="25" t="s">
        <v>18</v>
      </c>
      <c r="D56" s="29">
        <v>39455.5</v>
      </c>
      <c r="E56" s="29"/>
      <c r="F56" s="29">
        <f t="shared" si="7"/>
        <v>39455.5</v>
      </c>
      <c r="G56" s="28">
        <v>9.1000000000000004E-3</v>
      </c>
      <c r="H56" s="8">
        <f t="shared" si="8"/>
        <v>359.04505</v>
      </c>
      <c r="I56" s="107" t="s">
        <v>48</v>
      </c>
    </row>
    <row r="57" spans="2:9" ht="19.5" customHeight="1">
      <c r="B57" s="27" t="s">
        <v>12</v>
      </c>
      <c r="C57" s="25" t="s">
        <v>19</v>
      </c>
      <c r="D57" s="29">
        <v>28372</v>
      </c>
      <c r="E57" s="29"/>
      <c r="F57" s="29">
        <f t="shared" si="7"/>
        <v>28372</v>
      </c>
      <c r="G57" s="28">
        <v>9.1000000000000004E-3</v>
      </c>
      <c r="H57" s="8">
        <f t="shared" si="8"/>
        <v>258.18520000000001</v>
      </c>
      <c r="I57" s="107" t="s">
        <v>48</v>
      </c>
    </row>
    <row r="58" spans="2:9" ht="19.5" customHeight="1">
      <c r="B58" s="27" t="s">
        <v>12</v>
      </c>
      <c r="C58" s="25" t="s">
        <v>20</v>
      </c>
      <c r="D58" s="29">
        <v>40391</v>
      </c>
      <c r="E58" s="29"/>
      <c r="F58" s="29">
        <f t="shared" si="7"/>
        <v>40391</v>
      </c>
      <c r="G58" s="28">
        <v>9.1000000000000004E-3</v>
      </c>
      <c r="H58" s="8">
        <f t="shared" si="8"/>
        <v>367.55810000000002</v>
      </c>
      <c r="I58" s="107" t="s">
        <v>48</v>
      </c>
    </row>
    <row r="59" spans="2:9" ht="19.5" customHeight="1">
      <c r="B59" s="27" t="s">
        <v>12</v>
      </c>
      <c r="C59" s="25" t="s">
        <v>21</v>
      </c>
      <c r="D59" s="29">
        <v>48960.25</v>
      </c>
      <c r="E59" s="29"/>
      <c r="F59" s="29">
        <f t="shared" si="7"/>
        <v>48960.25</v>
      </c>
      <c r="G59" s="28">
        <v>9.1000000000000004E-3</v>
      </c>
      <c r="H59" s="8">
        <f t="shared" si="8"/>
        <v>445.538275</v>
      </c>
      <c r="I59" s="107" t="s">
        <v>47</v>
      </c>
    </row>
    <row r="60" spans="2:9" ht="19.5" customHeight="1">
      <c r="B60" s="27" t="s">
        <v>12</v>
      </c>
      <c r="C60" s="77" t="s">
        <v>21</v>
      </c>
      <c r="D60" s="29">
        <v>3744.25</v>
      </c>
      <c r="E60" s="29"/>
      <c r="F60" s="29">
        <f t="shared" ref="F60" si="13">SUM(D60:E60)</f>
        <v>3744.25</v>
      </c>
      <c r="G60" s="28">
        <v>9.1000000000000004E-3</v>
      </c>
      <c r="H60" s="8">
        <f t="shared" ref="H60" si="14">F60*G60</f>
        <v>34.072675000000004</v>
      </c>
      <c r="I60" s="107" t="s">
        <v>48</v>
      </c>
    </row>
    <row r="61" spans="2:9" ht="19.5" customHeight="1">
      <c r="B61" s="27" t="s">
        <v>12</v>
      </c>
      <c r="C61" s="25" t="s">
        <v>22</v>
      </c>
      <c r="D61" s="29">
        <v>6468.5</v>
      </c>
      <c r="E61" s="29"/>
      <c r="F61" s="29">
        <f t="shared" si="7"/>
        <v>6468.5</v>
      </c>
      <c r="G61" s="28">
        <v>9.1000000000000004E-3</v>
      </c>
      <c r="H61" s="8">
        <f t="shared" si="8"/>
        <v>58.863350000000004</v>
      </c>
      <c r="I61" s="107" t="s">
        <v>48</v>
      </c>
    </row>
    <row r="62" spans="2:9" ht="19.5" customHeight="1">
      <c r="B62" s="27" t="s">
        <v>12</v>
      </c>
      <c r="C62" s="77" t="s">
        <v>22</v>
      </c>
      <c r="D62" s="29">
        <v>42459.25</v>
      </c>
      <c r="E62" s="29"/>
      <c r="F62" s="29">
        <f t="shared" ref="F62" si="15">SUM(D62:E62)</f>
        <v>42459.25</v>
      </c>
      <c r="G62" s="28">
        <v>9.1000000000000004E-3</v>
      </c>
      <c r="H62" s="8">
        <f t="shared" ref="H62" si="16">F62*G62</f>
        <v>386.37917500000003</v>
      </c>
      <c r="I62" s="107" t="s">
        <v>47</v>
      </c>
    </row>
    <row r="63" spans="2:9" ht="19.5" customHeight="1">
      <c r="B63" s="27" t="s">
        <v>12</v>
      </c>
      <c r="C63" s="25" t="s">
        <v>23</v>
      </c>
      <c r="D63" s="29">
        <v>49495.25</v>
      </c>
      <c r="E63" s="29"/>
      <c r="F63" s="29">
        <f t="shared" si="7"/>
        <v>49495.25</v>
      </c>
      <c r="G63" s="28">
        <v>9.1000000000000004E-3</v>
      </c>
      <c r="H63" s="8">
        <f t="shared" si="8"/>
        <v>450.40677500000004</v>
      </c>
      <c r="I63" s="107" t="s">
        <v>47</v>
      </c>
    </row>
    <row r="64" spans="2:9" ht="19.5" customHeight="1">
      <c r="B64" s="27" t="s">
        <v>12</v>
      </c>
      <c r="C64" s="77" t="s">
        <v>23</v>
      </c>
      <c r="D64" s="29">
        <v>774</v>
      </c>
      <c r="E64" s="29"/>
      <c r="F64" s="29">
        <f t="shared" ref="F64" si="17">SUM(D64:E64)</f>
        <v>774</v>
      </c>
      <c r="G64" s="28">
        <v>9.1000000000000004E-3</v>
      </c>
      <c r="H64" s="8">
        <f t="shared" ref="H64" si="18">F64*G64</f>
        <v>7.0434000000000001</v>
      </c>
      <c r="I64" s="111" t="s">
        <v>48</v>
      </c>
    </row>
    <row r="65" spans="2:9" ht="19.5" customHeight="1">
      <c r="B65" s="27" t="s">
        <v>12</v>
      </c>
      <c r="C65" s="25" t="s">
        <v>24</v>
      </c>
      <c r="D65" s="29">
        <v>36759.25</v>
      </c>
      <c r="E65" s="29"/>
      <c r="F65" s="29">
        <f t="shared" si="7"/>
        <v>36759.25</v>
      </c>
      <c r="G65" s="28">
        <v>9.1000000000000004E-3</v>
      </c>
      <c r="H65" s="8">
        <f t="shared" si="8"/>
        <v>334.50917500000003</v>
      </c>
      <c r="I65" s="111" t="s">
        <v>47</v>
      </c>
    </row>
    <row r="66" spans="2:9" ht="19.5" customHeight="1">
      <c r="B66" s="27" t="s">
        <v>12</v>
      </c>
      <c r="C66" s="25" t="s">
        <v>25</v>
      </c>
      <c r="D66" s="29">
        <v>22461.25</v>
      </c>
      <c r="E66" s="29"/>
      <c r="F66" s="29">
        <f t="shared" si="7"/>
        <v>22461.25</v>
      </c>
      <c r="G66" s="28">
        <v>9.1000000000000004E-3</v>
      </c>
      <c r="H66" s="8">
        <f t="shared" si="8"/>
        <v>204.39737500000001</v>
      </c>
      <c r="I66" s="111" t="s">
        <v>47</v>
      </c>
    </row>
    <row r="67" spans="2:9" ht="19.5" customHeight="1">
      <c r="B67" s="46" t="s">
        <v>29</v>
      </c>
      <c r="C67" s="40"/>
      <c r="D67" s="41">
        <f>SUM(D50:D66)</f>
        <v>458865</v>
      </c>
      <c r="E67" s="41"/>
      <c r="F67" s="41">
        <f>SUM(F50:F66)</f>
        <v>458865</v>
      </c>
      <c r="G67" s="40">
        <v>9.1000000000000004E-3</v>
      </c>
      <c r="H67" s="21">
        <f>SUM(H50:H66)</f>
        <v>4175.6715000000004</v>
      </c>
    </row>
    <row r="68" spans="2:9" s="49" customFormat="1" ht="19.5" customHeight="1">
      <c r="B68" s="57"/>
      <c r="C68" s="57"/>
      <c r="D68" s="58"/>
      <c r="E68" s="58"/>
      <c r="F68" s="58"/>
      <c r="G68" s="57"/>
      <c r="H68" s="59"/>
    </row>
    <row r="69" spans="2:9" ht="18" customHeight="1">
      <c r="B69" s="3" t="s">
        <v>0</v>
      </c>
      <c r="C69" s="4" t="s">
        <v>1</v>
      </c>
      <c r="D69" s="4" t="s">
        <v>7</v>
      </c>
      <c r="E69" s="5" t="s">
        <v>6</v>
      </c>
      <c r="F69" s="5" t="s">
        <v>2</v>
      </c>
      <c r="G69" s="6" t="s">
        <v>3</v>
      </c>
      <c r="H69" s="7" t="s">
        <v>4</v>
      </c>
    </row>
    <row r="70" spans="2:9" ht="19.5" customHeight="1">
      <c r="B70" s="30" t="s">
        <v>13</v>
      </c>
      <c r="C70" s="25" t="s">
        <v>15</v>
      </c>
      <c r="D70" s="29">
        <v>909</v>
      </c>
      <c r="E70" s="29"/>
      <c r="F70" s="29">
        <f t="shared" si="7"/>
        <v>909</v>
      </c>
      <c r="G70" s="28">
        <v>9.1000000000000004E-3</v>
      </c>
      <c r="H70" s="8">
        <f t="shared" si="8"/>
        <v>8.2719000000000005</v>
      </c>
    </row>
    <row r="71" spans="2:9" ht="19.5" customHeight="1">
      <c r="B71" s="30" t="s">
        <v>13</v>
      </c>
      <c r="C71" s="25" t="s">
        <v>16</v>
      </c>
      <c r="D71" s="29">
        <v>305</v>
      </c>
      <c r="E71" s="29"/>
      <c r="F71" s="29">
        <f t="shared" si="7"/>
        <v>305</v>
      </c>
      <c r="G71" s="28">
        <v>9.1000000000000004E-3</v>
      </c>
      <c r="H71" s="8">
        <f t="shared" si="8"/>
        <v>2.7755000000000001</v>
      </c>
    </row>
    <row r="72" spans="2:9" ht="19.5" customHeight="1">
      <c r="B72" s="30" t="s">
        <v>13</v>
      </c>
      <c r="C72" s="25" t="s">
        <v>26</v>
      </c>
      <c r="D72" s="29">
        <v>1220</v>
      </c>
      <c r="E72" s="29"/>
      <c r="F72" s="29">
        <f t="shared" si="7"/>
        <v>1220</v>
      </c>
      <c r="G72" s="28">
        <v>9.1000000000000004E-3</v>
      </c>
      <c r="H72" s="8">
        <f t="shared" si="8"/>
        <v>11.102</v>
      </c>
    </row>
    <row r="73" spans="2:9" ht="19.5" customHeight="1">
      <c r="B73" s="30" t="s">
        <v>13</v>
      </c>
      <c r="C73" s="25" t="s">
        <v>17</v>
      </c>
      <c r="D73" s="29">
        <v>1166</v>
      </c>
      <c r="E73" s="29"/>
      <c r="F73" s="29">
        <f t="shared" si="7"/>
        <v>1166</v>
      </c>
      <c r="G73" s="28">
        <v>9.1000000000000004E-3</v>
      </c>
      <c r="H73" s="8">
        <f t="shared" si="8"/>
        <v>10.6106</v>
      </c>
    </row>
    <row r="74" spans="2:9" ht="19.5" customHeight="1">
      <c r="B74" s="30" t="s">
        <v>13</v>
      </c>
      <c r="C74" s="25" t="s">
        <v>18</v>
      </c>
      <c r="D74" s="29">
        <v>773</v>
      </c>
      <c r="E74" s="29"/>
      <c r="F74" s="29">
        <f t="shared" si="7"/>
        <v>773</v>
      </c>
      <c r="G74" s="28">
        <v>9.1000000000000004E-3</v>
      </c>
      <c r="H74" s="8">
        <f t="shared" si="8"/>
        <v>7.0343</v>
      </c>
    </row>
    <row r="75" spans="2:9" ht="19.5" customHeight="1">
      <c r="B75" s="30" t="s">
        <v>13</v>
      </c>
      <c r="C75" s="25" t="s">
        <v>19</v>
      </c>
      <c r="D75" s="29">
        <v>5087</v>
      </c>
      <c r="E75" s="29"/>
      <c r="F75" s="29">
        <f t="shared" si="7"/>
        <v>5087</v>
      </c>
      <c r="G75" s="28">
        <v>9.1000000000000004E-3</v>
      </c>
      <c r="H75" s="8">
        <f t="shared" si="8"/>
        <v>46.291699999999999</v>
      </c>
    </row>
    <row r="76" spans="2:9" ht="19.5" customHeight="1">
      <c r="B76" s="30" t="s">
        <v>13</v>
      </c>
      <c r="C76" s="25" t="s">
        <v>20</v>
      </c>
      <c r="D76" s="29">
        <v>1593</v>
      </c>
      <c r="E76" s="29"/>
      <c r="F76" s="29">
        <f t="shared" si="7"/>
        <v>1593</v>
      </c>
      <c r="G76" s="28">
        <v>9.1000000000000004E-3</v>
      </c>
      <c r="H76" s="8">
        <f t="shared" si="8"/>
        <v>14.496300000000002</v>
      </c>
    </row>
    <row r="77" spans="2:9" ht="19.5" customHeight="1">
      <c r="B77" s="30" t="s">
        <v>13</v>
      </c>
      <c r="C77" s="25" t="s">
        <v>21</v>
      </c>
      <c r="D77" s="29">
        <v>447.5</v>
      </c>
      <c r="E77" s="29"/>
      <c r="F77" s="29">
        <f t="shared" si="7"/>
        <v>447.5</v>
      </c>
      <c r="G77" s="28">
        <v>9.1000000000000004E-3</v>
      </c>
      <c r="H77" s="8">
        <f t="shared" si="8"/>
        <v>4.0722500000000004</v>
      </c>
    </row>
    <row r="78" spans="2:9" ht="19.5" customHeight="1">
      <c r="B78" s="30" t="s">
        <v>13</v>
      </c>
      <c r="C78" s="25" t="s">
        <v>22</v>
      </c>
      <c r="D78" s="29">
        <v>3051</v>
      </c>
      <c r="E78" s="29"/>
      <c r="F78" s="29">
        <f t="shared" si="7"/>
        <v>3051</v>
      </c>
      <c r="G78" s="28">
        <v>9.1000000000000004E-3</v>
      </c>
      <c r="H78" s="8">
        <f t="shared" si="8"/>
        <v>27.764100000000003</v>
      </c>
    </row>
    <row r="79" spans="2:9" ht="19.5" customHeight="1">
      <c r="B79" s="30" t="s">
        <v>13</v>
      </c>
      <c r="C79" s="25" t="s">
        <v>23</v>
      </c>
      <c r="D79" s="29">
        <v>6951.5</v>
      </c>
      <c r="E79" s="29"/>
      <c r="F79" s="29">
        <f t="shared" si="7"/>
        <v>6951.5</v>
      </c>
      <c r="G79" s="28">
        <v>9.1000000000000004E-3</v>
      </c>
      <c r="H79" s="8">
        <f t="shared" si="8"/>
        <v>63.258650000000003</v>
      </c>
    </row>
    <row r="80" spans="2:9" ht="19.5" customHeight="1">
      <c r="B80" s="30" t="s">
        <v>13</v>
      </c>
      <c r="C80" s="25" t="s">
        <v>24</v>
      </c>
      <c r="D80" s="29">
        <v>2330</v>
      </c>
      <c r="E80" s="29"/>
      <c r="F80" s="29">
        <f t="shared" si="7"/>
        <v>2330</v>
      </c>
      <c r="G80" s="28">
        <v>9.1000000000000004E-3</v>
      </c>
      <c r="H80" s="8">
        <f t="shared" si="8"/>
        <v>21.202999999999999</v>
      </c>
    </row>
    <row r="81" spans="1:8" ht="19.5" customHeight="1">
      <c r="B81" s="30" t="s">
        <v>13</v>
      </c>
      <c r="C81" s="25" t="s">
        <v>25</v>
      </c>
      <c r="D81" s="29">
        <v>5515</v>
      </c>
      <c r="E81" s="29"/>
      <c r="F81" s="29">
        <f t="shared" si="7"/>
        <v>5515</v>
      </c>
      <c r="G81" s="28">
        <v>9.1000000000000004E-3</v>
      </c>
      <c r="H81" s="8">
        <f t="shared" si="8"/>
        <v>50.186500000000002</v>
      </c>
    </row>
    <row r="82" spans="1:8" ht="19.5" customHeight="1">
      <c r="A82" s="47"/>
      <c r="B82" s="48" t="s">
        <v>29</v>
      </c>
      <c r="C82" s="40"/>
      <c r="D82" s="41">
        <f>SUM(D70:D81)</f>
        <v>29348</v>
      </c>
      <c r="E82" s="41"/>
      <c r="F82" s="41">
        <f>SUM(F70:F81)</f>
        <v>29348</v>
      </c>
      <c r="G82" s="40">
        <v>9.1000000000000004E-3</v>
      </c>
      <c r="H82" s="21">
        <f>SUM(H70:H81)</f>
        <v>267.0668</v>
      </c>
    </row>
    <row r="83" spans="1:8" s="45" customFormat="1" ht="12.75" customHeight="1">
      <c r="B83" s="57"/>
      <c r="C83" s="57"/>
      <c r="D83" s="60"/>
      <c r="E83" s="60"/>
      <c r="F83" s="60"/>
      <c r="G83" s="61"/>
      <c r="H83" s="56"/>
    </row>
    <row r="84" spans="1:8" ht="18" customHeight="1">
      <c r="B84" s="3" t="s">
        <v>0</v>
      </c>
      <c r="C84" s="4" t="s">
        <v>1</v>
      </c>
      <c r="D84" s="4" t="s">
        <v>7</v>
      </c>
      <c r="E84" s="5" t="s">
        <v>6</v>
      </c>
      <c r="F84" s="5" t="s">
        <v>2</v>
      </c>
      <c r="G84" s="6" t="s">
        <v>3</v>
      </c>
      <c r="H84" s="7" t="s">
        <v>4</v>
      </c>
    </row>
    <row r="85" spans="1:8" ht="19.5" customHeight="1">
      <c r="B85" s="26" t="s">
        <v>14</v>
      </c>
      <c r="C85" s="25" t="s">
        <v>15</v>
      </c>
      <c r="D85" s="29">
        <v>1319</v>
      </c>
      <c r="E85" s="29"/>
      <c r="F85" s="29">
        <f t="shared" si="7"/>
        <v>1319</v>
      </c>
      <c r="G85" s="28">
        <v>9.1000000000000004E-3</v>
      </c>
      <c r="H85" s="8">
        <f t="shared" si="8"/>
        <v>12.0029</v>
      </c>
    </row>
    <row r="86" spans="1:8" ht="19.5" customHeight="1">
      <c r="B86" s="26" t="s">
        <v>14</v>
      </c>
      <c r="C86" s="25" t="s">
        <v>16</v>
      </c>
      <c r="D86" s="29">
        <v>3053.5</v>
      </c>
      <c r="E86" s="29"/>
      <c r="F86" s="29">
        <f t="shared" si="7"/>
        <v>3053.5</v>
      </c>
      <c r="G86" s="28">
        <v>9.1000000000000004E-3</v>
      </c>
      <c r="H86" s="8">
        <f t="shared" si="8"/>
        <v>27.786850000000001</v>
      </c>
    </row>
    <row r="87" spans="1:8" ht="19.5" customHeight="1">
      <c r="B87" s="26" t="s">
        <v>14</v>
      </c>
      <c r="C87" s="25" t="s">
        <v>26</v>
      </c>
      <c r="D87" s="29">
        <v>2165</v>
      </c>
      <c r="E87" s="29"/>
      <c r="F87" s="29">
        <f t="shared" si="7"/>
        <v>2165</v>
      </c>
      <c r="G87" s="28">
        <v>9.1000000000000004E-3</v>
      </c>
      <c r="H87" s="8">
        <f t="shared" si="8"/>
        <v>19.701499999999999</v>
      </c>
    </row>
    <row r="88" spans="1:8" ht="19.5" customHeight="1">
      <c r="B88" s="26" t="s">
        <v>14</v>
      </c>
      <c r="C88" s="25" t="s">
        <v>17</v>
      </c>
      <c r="D88" s="29">
        <v>742</v>
      </c>
      <c r="E88" s="29"/>
      <c r="F88" s="29">
        <f t="shared" si="7"/>
        <v>742</v>
      </c>
      <c r="G88" s="28">
        <v>9.1000000000000004E-3</v>
      </c>
      <c r="H88" s="8">
        <f t="shared" si="8"/>
        <v>6.7522000000000002</v>
      </c>
    </row>
    <row r="89" spans="1:8" ht="19.5" customHeight="1">
      <c r="B89" s="26" t="s">
        <v>14</v>
      </c>
      <c r="C89" s="25" t="s">
        <v>18</v>
      </c>
      <c r="D89" s="29">
        <v>2813</v>
      </c>
      <c r="E89" s="29"/>
      <c r="F89" s="29">
        <f t="shared" si="7"/>
        <v>2813</v>
      </c>
      <c r="G89" s="28">
        <v>9.1000000000000004E-3</v>
      </c>
      <c r="H89" s="8">
        <f t="shared" si="8"/>
        <v>25.598300000000002</v>
      </c>
    </row>
    <row r="90" spans="1:8" ht="19.5" customHeight="1">
      <c r="B90" s="26" t="s">
        <v>14</v>
      </c>
      <c r="C90" s="25" t="s">
        <v>19</v>
      </c>
      <c r="D90" s="29">
        <v>2212.5</v>
      </c>
      <c r="E90" s="29"/>
      <c r="F90" s="29">
        <f t="shared" si="7"/>
        <v>2212.5</v>
      </c>
      <c r="G90" s="28">
        <v>9.1000000000000004E-3</v>
      </c>
      <c r="H90" s="8">
        <f t="shared" si="8"/>
        <v>20.133750000000003</v>
      </c>
    </row>
    <row r="91" spans="1:8" ht="19.5" customHeight="1">
      <c r="B91" s="26" t="s">
        <v>14</v>
      </c>
      <c r="C91" s="25" t="s">
        <v>20</v>
      </c>
      <c r="D91" s="29">
        <v>76.5</v>
      </c>
      <c r="E91" s="29"/>
      <c r="F91" s="29">
        <f t="shared" si="7"/>
        <v>76.5</v>
      </c>
      <c r="G91" s="28">
        <v>9.1000000000000004E-3</v>
      </c>
      <c r="H91" s="8">
        <f t="shared" si="8"/>
        <v>0.69615000000000005</v>
      </c>
    </row>
    <row r="92" spans="1:8" ht="19.5" customHeight="1">
      <c r="B92" s="26" t="s">
        <v>14</v>
      </c>
      <c r="C92" s="25" t="s">
        <v>21</v>
      </c>
      <c r="D92" s="29">
        <v>824</v>
      </c>
      <c r="E92" s="29"/>
      <c r="F92" s="29">
        <f t="shared" si="7"/>
        <v>824</v>
      </c>
      <c r="G92" s="28">
        <v>9.1000000000000004E-3</v>
      </c>
      <c r="H92" s="8">
        <f t="shared" si="8"/>
        <v>7.4984000000000002</v>
      </c>
    </row>
    <row r="93" spans="1:8" ht="19.5" customHeight="1">
      <c r="B93" s="26" t="s">
        <v>14</v>
      </c>
      <c r="C93" s="25" t="s">
        <v>22</v>
      </c>
      <c r="D93" s="29">
        <v>4670</v>
      </c>
      <c r="E93" s="29"/>
      <c r="F93" s="29">
        <f t="shared" si="7"/>
        <v>4670</v>
      </c>
      <c r="G93" s="28">
        <v>9.1000000000000004E-3</v>
      </c>
      <c r="H93" s="8">
        <f t="shared" si="8"/>
        <v>42.497</v>
      </c>
    </row>
    <row r="94" spans="1:8" ht="19.5" customHeight="1">
      <c r="B94" s="26" t="s">
        <v>14</v>
      </c>
      <c r="C94" s="25" t="s">
        <v>23</v>
      </c>
      <c r="D94" s="29">
        <v>4971</v>
      </c>
      <c r="E94" s="29"/>
      <c r="F94" s="29">
        <f t="shared" si="7"/>
        <v>4971</v>
      </c>
      <c r="G94" s="28">
        <v>9.1000000000000004E-3</v>
      </c>
      <c r="H94" s="8">
        <f t="shared" si="8"/>
        <v>45.2361</v>
      </c>
    </row>
    <row r="95" spans="1:8" ht="19.5" customHeight="1">
      <c r="B95" s="26" t="s">
        <v>14</v>
      </c>
      <c r="C95" s="25" t="s">
        <v>24</v>
      </c>
      <c r="D95" s="29">
        <v>4144</v>
      </c>
      <c r="E95" s="29"/>
      <c r="F95" s="29">
        <f t="shared" si="7"/>
        <v>4144</v>
      </c>
      <c r="G95" s="28">
        <v>9.1000000000000004E-3</v>
      </c>
      <c r="H95" s="8">
        <f t="shared" si="8"/>
        <v>37.7104</v>
      </c>
    </row>
    <row r="96" spans="1:8" ht="19.5" customHeight="1">
      <c r="B96" s="26" t="s">
        <v>14</v>
      </c>
      <c r="C96" s="25" t="s">
        <v>25</v>
      </c>
      <c r="D96" s="29">
        <v>3331.75</v>
      </c>
      <c r="E96" s="29"/>
      <c r="F96" s="29">
        <f t="shared" si="7"/>
        <v>3331.75</v>
      </c>
      <c r="G96" s="28">
        <v>9.1000000000000004E-3</v>
      </c>
      <c r="H96" s="8">
        <f t="shared" si="8"/>
        <v>30.318925</v>
      </c>
    </row>
    <row r="97" spans="2:8" ht="19.5" customHeight="1">
      <c r="B97" s="51" t="s">
        <v>29</v>
      </c>
      <c r="C97" s="40"/>
      <c r="D97" s="41">
        <f>SUM(D85:D96)</f>
        <v>30322.25</v>
      </c>
      <c r="E97" s="41"/>
      <c r="F97" s="41">
        <f>SUM(F85:F96)</f>
        <v>30322.25</v>
      </c>
      <c r="G97" s="40">
        <v>9.1000000000000004E-3</v>
      </c>
      <c r="H97" s="21">
        <f>SUM(H85:H96)</f>
        <v>275.93247500000001</v>
      </c>
    </row>
    <row r="98" spans="2:8" ht="19.5" customHeight="1">
      <c r="B98" s="52" t="s">
        <v>30</v>
      </c>
      <c r="C98" s="52"/>
      <c r="D98" s="23">
        <f>SUM(D47+D67+D82+D97)</f>
        <v>942735.5</v>
      </c>
      <c r="E98" s="41"/>
      <c r="F98" s="41"/>
      <c r="G98" s="52"/>
      <c r="H98" s="50">
        <f>SUM(H47+H67+H82+H97)</f>
        <v>8578.8930500000006</v>
      </c>
    </row>
    <row r="100" spans="2:8">
      <c r="B100" s="32" t="s">
        <v>27</v>
      </c>
    </row>
    <row r="101" spans="2:8" ht="18" customHeight="1">
      <c r="B101" s="3" t="s">
        <v>0</v>
      </c>
      <c r="C101" s="4" t="s">
        <v>1</v>
      </c>
      <c r="D101" s="4" t="s">
        <v>7</v>
      </c>
      <c r="E101" s="5" t="s">
        <v>6</v>
      </c>
      <c r="F101" s="5" t="s">
        <v>2</v>
      </c>
      <c r="G101" s="6" t="s">
        <v>3</v>
      </c>
      <c r="H101" s="7" t="s">
        <v>4</v>
      </c>
    </row>
    <row r="102" spans="2:8" ht="19.5" customHeight="1">
      <c r="B102" s="24" t="s">
        <v>8</v>
      </c>
      <c r="C102" s="25" t="s">
        <v>15</v>
      </c>
      <c r="D102" s="29"/>
      <c r="E102" s="29"/>
      <c r="F102" s="29">
        <f t="shared" ref="F102:F129" si="19">SUM(D102:E102)</f>
        <v>0</v>
      </c>
      <c r="G102" s="28">
        <v>9.1000000000000004E-3</v>
      </c>
      <c r="H102" s="8">
        <f t="shared" ref="H102:H129" si="20">F102*G102</f>
        <v>0</v>
      </c>
    </row>
    <row r="103" spans="2:8" ht="19.5" customHeight="1">
      <c r="B103" s="24" t="s">
        <v>8</v>
      </c>
      <c r="C103" s="25" t="s">
        <v>16</v>
      </c>
      <c r="D103" s="29"/>
      <c r="E103" s="29"/>
      <c r="F103" s="29">
        <f t="shared" si="19"/>
        <v>0</v>
      </c>
      <c r="G103" s="28">
        <v>9.1000000000000004E-3</v>
      </c>
      <c r="H103" s="8">
        <f t="shared" si="20"/>
        <v>0</v>
      </c>
    </row>
    <row r="104" spans="2:8" ht="19.5" customHeight="1">
      <c r="B104" s="24" t="s">
        <v>8</v>
      </c>
      <c r="C104" s="25" t="s">
        <v>26</v>
      </c>
      <c r="D104" s="29"/>
      <c r="E104" s="29"/>
      <c r="F104" s="29">
        <f t="shared" si="19"/>
        <v>0</v>
      </c>
      <c r="G104" s="28">
        <v>9.1000000000000004E-3</v>
      </c>
      <c r="H104" s="8">
        <f t="shared" si="20"/>
        <v>0</v>
      </c>
    </row>
    <row r="105" spans="2:8" ht="19.5" customHeight="1">
      <c r="B105" s="24" t="s">
        <v>8</v>
      </c>
      <c r="C105" s="25" t="s">
        <v>17</v>
      </c>
      <c r="D105" s="29">
        <v>1268.5</v>
      </c>
      <c r="E105" s="29"/>
      <c r="F105" s="29">
        <f t="shared" si="19"/>
        <v>1268.5</v>
      </c>
      <c r="G105" s="28">
        <v>9.1000000000000004E-3</v>
      </c>
      <c r="H105" s="8">
        <f t="shared" si="20"/>
        <v>11.54335</v>
      </c>
    </row>
    <row r="106" spans="2:8" ht="19.5" customHeight="1">
      <c r="B106" s="24" t="s">
        <v>8</v>
      </c>
      <c r="C106" s="25" t="s">
        <v>18</v>
      </c>
      <c r="D106" s="29">
        <v>976.75</v>
      </c>
      <c r="E106" s="29"/>
      <c r="F106" s="29">
        <f t="shared" si="19"/>
        <v>976.75</v>
      </c>
      <c r="G106" s="28">
        <v>9.1000000000000004E-3</v>
      </c>
      <c r="H106" s="8">
        <f t="shared" si="20"/>
        <v>8.8884249999999998</v>
      </c>
    </row>
    <row r="107" spans="2:8" ht="19.5" customHeight="1">
      <c r="B107" s="24" t="s">
        <v>8</v>
      </c>
      <c r="C107" s="25" t="s">
        <v>19</v>
      </c>
      <c r="D107" s="29"/>
      <c r="E107" s="29"/>
      <c r="F107" s="29">
        <f t="shared" si="19"/>
        <v>0</v>
      </c>
      <c r="G107" s="28">
        <v>9.1000000000000004E-3</v>
      </c>
      <c r="H107" s="8">
        <f t="shared" si="20"/>
        <v>0</v>
      </c>
    </row>
    <row r="108" spans="2:8" ht="19.5" customHeight="1">
      <c r="B108" s="24" t="s">
        <v>8</v>
      </c>
      <c r="C108" s="25" t="s">
        <v>20</v>
      </c>
      <c r="D108" s="29"/>
      <c r="E108" s="29"/>
      <c r="F108" s="29">
        <f t="shared" si="19"/>
        <v>0</v>
      </c>
      <c r="G108" s="28">
        <v>9.1000000000000004E-3</v>
      </c>
      <c r="H108" s="8">
        <f t="shared" si="20"/>
        <v>0</v>
      </c>
    </row>
    <row r="109" spans="2:8" ht="19.5" customHeight="1">
      <c r="B109" s="24" t="s">
        <v>8</v>
      </c>
      <c r="C109" s="25" t="s">
        <v>21</v>
      </c>
      <c r="D109" s="29"/>
      <c r="E109" s="29"/>
      <c r="F109" s="29">
        <f t="shared" si="19"/>
        <v>0</v>
      </c>
      <c r="G109" s="28">
        <v>9.1000000000000004E-3</v>
      </c>
      <c r="H109" s="8">
        <f t="shared" si="20"/>
        <v>0</v>
      </c>
    </row>
    <row r="110" spans="2:8" ht="19.5" customHeight="1">
      <c r="B110" s="24" t="s">
        <v>8</v>
      </c>
      <c r="C110" s="25" t="s">
        <v>22</v>
      </c>
      <c r="D110" s="29"/>
      <c r="E110" s="29"/>
      <c r="F110" s="29">
        <f t="shared" si="19"/>
        <v>0</v>
      </c>
      <c r="G110" s="28">
        <v>9.1000000000000004E-3</v>
      </c>
      <c r="H110" s="8">
        <f t="shared" si="20"/>
        <v>0</v>
      </c>
    </row>
    <row r="111" spans="2:8" ht="19.5" customHeight="1">
      <c r="B111" s="24" t="s">
        <v>8</v>
      </c>
      <c r="C111" s="25" t="s">
        <v>23</v>
      </c>
      <c r="D111" s="29"/>
      <c r="E111" s="29"/>
      <c r="F111" s="29">
        <f t="shared" si="19"/>
        <v>0</v>
      </c>
      <c r="G111" s="28">
        <v>9.1000000000000004E-3</v>
      </c>
      <c r="H111" s="8">
        <f t="shared" si="20"/>
        <v>0</v>
      </c>
    </row>
    <row r="112" spans="2:8" ht="19.5" customHeight="1">
      <c r="B112" s="24" t="s">
        <v>8</v>
      </c>
      <c r="C112" s="25" t="s">
        <v>24</v>
      </c>
      <c r="D112" s="29"/>
      <c r="E112" s="29"/>
      <c r="F112" s="29">
        <f t="shared" si="19"/>
        <v>0</v>
      </c>
      <c r="G112" s="28">
        <v>9.1000000000000004E-3</v>
      </c>
      <c r="H112" s="8">
        <f t="shared" si="20"/>
        <v>0</v>
      </c>
    </row>
    <row r="113" spans="2:8" ht="19.5" customHeight="1">
      <c r="B113" s="24" t="s">
        <v>8</v>
      </c>
      <c r="C113" s="25" t="s">
        <v>25</v>
      </c>
      <c r="D113" s="29"/>
      <c r="E113" s="29"/>
      <c r="F113" s="29">
        <f t="shared" si="19"/>
        <v>0</v>
      </c>
      <c r="G113" s="28">
        <v>9.1000000000000004E-3</v>
      </c>
      <c r="H113" s="8">
        <f t="shared" si="20"/>
        <v>0</v>
      </c>
    </row>
    <row r="114" spans="2:8" ht="19.5" customHeight="1">
      <c r="B114" s="39" t="s">
        <v>29</v>
      </c>
      <c r="C114" s="40"/>
      <c r="D114" s="41">
        <f>SUM(D103:D113)</f>
        <v>2245.25</v>
      </c>
      <c r="E114" s="41"/>
      <c r="F114" s="41">
        <f>SUM(F102:F113)</f>
        <v>2245.25</v>
      </c>
      <c r="G114" s="40">
        <v>9.1000000000000004E-3</v>
      </c>
      <c r="H114" s="21">
        <f>SUM(H102:H113)</f>
        <v>20.431775000000002</v>
      </c>
    </row>
    <row r="116" spans="2:8">
      <c r="B116" s="110" t="s">
        <v>51</v>
      </c>
    </row>
    <row r="117" spans="2:8" ht="18" customHeight="1">
      <c r="B117" s="3" t="s">
        <v>0</v>
      </c>
      <c r="C117" s="4" t="s">
        <v>1</v>
      </c>
      <c r="D117" s="4" t="s">
        <v>7</v>
      </c>
      <c r="E117" s="5" t="s">
        <v>6</v>
      </c>
      <c r="F117" s="5" t="s">
        <v>2</v>
      </c>
      <c r="G117" s="6" t="s">
        <v>3</v>
      </c>
      <c r="H117" s="7" t="s">
        <v>4</v>
      </c>
    </row>
    <row r="118" spans="2:8" ht="19.5" customHeight="1">
      <c r="B118" s="27" t="s">
        <v>12</v>
      </c>
      <c r="C118" s="25" t="s">
        <v>15</v>
      </c>
      <c r="D118" s="29"/>
      <c r="E118" s="29"/>
      <c r="F118" s="29">
        <f t="shared" si="19"/>
        <v>0</v>
      </c>
      <c r="G118" s="28">
        <v>9.1000000000000004E-3</v>
      </c>
      <c r="H118" s="8">
        <f t="shared" si="20"/>
        <v>0</v>
      </c>
    </row>
    <row r="119" spans="2:8" ht="19.5" customHeight="1">
      <c r="B119" s="27" t="s">
        <v>12</v>
      </c>
      <c r="C119" s="25" t="s">
        <v>16</v>
      </c>
      <c r="D119" s="29"/>
      <c r="E119" s="29"/>
      <c r="F119" s="29">
        <f t="shared" si="19"/>
        <v>0</v>
      </c>
      <c r="G119" s="28">
        <v>9.1000000000000004E-3</v>
      </c>
      <c r="H119" s="8">
        <f t="shared" si="20"/>
        <v>0</v>
      </c>
    </row>
    <row r="120" spans="2:8" ht="19.5" customHeight="1">
      <c r="B120" s="27" t="s">
        <v>12</v>
      </c>
      <c r="C120" s="25" t="s">
        <v>26</v>
      </c>
      <c r="D120" s="29"/>
      <c r="E120" s="29"/>
      <c r="F120" s="29">
        <f t="shared" si="19"/>
        <v>0</v>
      </c>
      <c r="G120" s="28">
        <v>9.1000000000000004E-3</v>
      </c>
      <c r="H120" s="8">
        <f t="shared" si="20"/>
        <v>0</v>
      </c>
    </row>
    <row r="121" spans="2:8" ht="19.5" customHeight="1">
      <c r="B121" s="27" t="s">
        <v>12</v>
      </c>
      <c r="C121" s="25" t="s">
        <v>17</v>
      </c>
      <c r="D121" s="29"/>
      <c r="E121" s="29"/>
      <c r="F121" s="29">
        <f t="shared" si="19"/>
        <v>0</v>
      </c>
      <c r="G121" s="28">
        <v>9.1000000000000004E-3</v>
      </c>
      <c r="H121" s="8">
        <f t="shared" si="20"/>
        <v>0</v>
      </c>
    </row>
    <row r="122" spans="2:8" ht="19.5" customHeight="1">
      <c r="B122" s="27" t="s">
        <v>12</v>
      </c>
      <c r="C122" s="25" t="s">
        <v>18</v>
      </c>
      <c r="D122" s="29"/>
      <c r="E122" s="29"/>
      <c r="F122" s="29">
        <f t="shared" si="19"/>
        <v>0</v>
      </c>
      <c r="G122" s="28">
        <v>9.1000000000000004E-3</v>
      </c>
      <c r="H122" s="8">
        <f t="shared" si="20"/>
        <v>0</v>
      </c>
    </row>
    <row r="123" spans="2:8" ht="19.5" customHeight="1">
      <c r="B123" s="27" t="s">
        <v>12</v>
      </c>
      <c r="C123" s="25" t="s">
        <v>19</v>
      </c>
      <c r="D123" s="29"/>
      <c r="E123" s="29"/>
      <c r="F123" s="29">
        <f t="shared" si="19"/>
        <v>0</v>
      </c>
      <c r="G123" s="28">
        <v>9.1000000000000004E-3</v>
      </c>
      <c r="H123" s="8">
        <f t="shared" si="20"/>
        <v>0</v>
      </c>
    </row>
    <row r="124" spans="2:8" ht="19.5" customHeight="1">
      <c r="B124" s="27" t="s">
        <v>12</v>
      </c>
      <c r="C124" s="25" t="s">
        <v>20</v>
      </c>
      <c r="D124" s="29"/>
      <c r="E124" s="29"/>
      <c r="F124" s="29">
        <f t="shared" si="19"/>
        <v>0</v>
      </c>
      <c r="G124" s="28">
        <v>9.1000000000000004E-3</v>
      </c>
      <c r="H124" s="8">
        <f t="shared" si="20"/>
        <v>0</v>
      </c>
    </row>
    <row r="125" spans="2:8" ht="19.5" customHeight="1">
      <c r="B125" s="27" t="s">
        <v>12</v>
      </c>
      <c r="C125" s="25" t="s">
        <v>21</v>
      </c>
      <c r="D125" s="29">
        <v>3327</v>
      </c>
      <c r="E125" s="29"/>
      <c r="F125" s="29">
        <f t="shared" si="19"/>
        <v>3327</v>
      </c>
      <c r="G125" s="28">
        <v>9.1000000000000004E-3</v>
      </c>
      <c r="H125" s="8">
        <f t="shared" si="20"/>
        <v>30.275700000000001</v>
      </c>
    </row>
    <row r="126" spans="2:8" ht="19.5" customHeight="1">
      <c r="B126" s="27" t="s">
        <v>12</v>
      </c>
      <c r="C126" s="25" t="s">
        <v>22</v>
      </c>
      <c r="D126" s="29">
        <v>23590.25</v>
      </c>
      <c r="E126" s="29"/>
      <c r="F126" s="29">
        <f t="shared" si="19"/>
        <v>23590.25</v>
      </c>
      <c r="G126" s="28">
        <v>9.1000000000000004E-3</v>
      </c>
      <c r="H126" s="8">
        <f t="shared" si="20"/>
        <v>214.67127500000001</v>
      </c>
    </row>
    <row r="127" spans="2:8" ht="19.5" customHeight="1">
      <c r="B127" s="27" t="s">
        <v>12</v>
      </c>
      <c r="C127" s="25" t="s">
        <v>23</v>
      </c>
      <c r="D127" s="29">
        <v>11798.25</v>
      </c>
      <c r="E127" s="29"/>
      <c r="F127" s="29">
        <f t="shared" si="19"/>
        <v>11798.25</v>
      </c>
      <c r="G127" s="28">
        <v>9.1000000000000004E-3</v>
      </c>
      <c r="H127" s="8">
        <f t="shared" si="20"/>
        <v>107.364075</v>
      </c>
    </row>
    <row r="128" spans="2:8" ht="19.5" customHeight="1">
      <c r="B128" s="27" t="s">
        <v>12</v>
      </c>
      <c r="C128" s="25" t="s">
        <v>24</v>
      </c>
      <c r="D128" s="29">
        <v>5978.75</v>
      </c>
      <c r="E128" s="29"/>
      <c r="F128" s="29">
        <f t="shared" si="19"/>
        <v>5978.75</v>
      </c>
      <c r="G128" s="28">
        <v>9.1000000000000004E-3</v>
      </c>
      <c r="H128" s="8">
        <f t="shared" si="20"/>
        <v>54.406625000000005</v>
      </c>
    </row>
    <row r="129" spans="2:8" ht="19.5" customHeight="1">
      <c r="B129" s="27" t="s">
        <v>12</v>
      </c>
      <c r="C129" s="25" t="s">
        <v>25</v>
      </c>
      <c r="D129" s="29">
        <v>1211.5</v>
      </c>
      <c r="E129" s="29"/>
      <c r="F129" s="29">
        <f t="shared" si="19"/>
        <v>1211.5</v>
      </c>
      <c r="G129" s="28">
        <v>9.1000000000000004E-3</v>
      </c>
      <c r="H129" s="8">
        <f t="shared" si="20"/>
        <v>11.024650000000001</v>
      </c>
    </row>
    <row r="130" spans="2:8" ht="19.5" customHeight="1">
      <c r="B130" s="46" t="s">
        <v>29</v>
      </c>
      <c r="C130" s="40"/>
      <c r="D130" s="41">
        <f>SUM(D119:D129)</f>
        <v>45905.75</v>
      </c>
      <c r="E130" s="41"/>
      <c r="F130" s="41">
        <f>SUM(F118:F129)</f>
        <v>45905.75</v>
      </c>
      <c r="G130" s="40">
        <v>9.1000000000000004E-3</v>
      </c>
      <c r="H130" s="21">
        <f>SUM(H118:H129)</f>
        <v>417.74232500000005</v>
      </c>
    </row>
    <row r="131" spans="2:8" ht="19.5" customHeight="1">
      <c r="B131" s="52" t="s">
        <v>30</v>
      </c>
      <c r="C131" s="52"/>
      <c r="D131" s="23">
        <f>SUM(D114+D130)</f>
        <v>48151</v>
      </c>
      <c r="E131" s="41"/>
      <c r="F131" s="41"/>
      <c r="G131" s="52"/>
      <c r="H131" s="50">
        <f>SUM(H114+H130)</f>
        <v>438.17410000000007</v>
      </c>
    </row>
    <row r="132" spans="2:8" ht="6" customHeight="1">
      <c r="D132" s="2"/>
      <c r="H132" s="2"/>
    </row>
    <row r="133" spans="2:8" ht="19.5" customHeight="1">
      <c r="B133" s="64" t="s">
        <v>31</v>
      </c>
      <c r="C133" s="65"/>
      <c r="D133" s="66">
        <f>SUM(D131+D98)</f>
        <v>990886.5</v>
      </c>
      <c r="E133" s="65"/>
      <c r="F133" s="65"/>
      <c r="G133" s="65"/>
      <c r="H133" s="66">
        <f>SUM(H131+H98)</f>
        <v>9017.0671500000008</v>
      </c>
    </row>
    <row r="135" spans="2:8">
      <c r="B135" s="31" t="s">
        <v>28</v>
      </c>
    </row>
    <row r="136" spans="2:8">
      <c r="B136" s="31" t="s">
        <v>16</v>
      </c>
      <c r="D136" s="63"/>
    </row>
    <row r="137" spans="2:8">
      <c r="B137" s="31" t="s">
        <v>16</v>
      </c>
      <c r="D137" s="63"/>
    </row>
    <row r="138" spans="2:8">
      <c r="B138" s="31" t="s">
        <v>16</v>
      </c>
      <c r="D138" s="63"/>
    </row>
    <row r="139" spans="2:8">
      <c r="B139" s="31" t="s">
        <v>26</v>
      </c>
      <c r="D139" s="63"/>
    </row>
    <row r="140" spans="2:8">
      <c r="B140" s="31" t="s">
        <v>17</v>
      </c>
      <c r="C140">
        <v>2060</v>
      </c>
      <c r="D140" s="63" t="s">
        <v>49</v>
      </c>
    </row>
    <row r="141" spans="2:8">
      <c r="B141" s="31" t="s">
        <v>18</v>
      </c>
      <c r="D141" s="63"/>
    </row>
    <row r="142" spans="2:8">
      <c r="B142" s="31" t="s">
        <v>19</v>
      </c>
      <c r="D142" s="63"/>
    </row>
    <row r="143" spans="2:8">
      <c r="B143" s="31" t="s">
        <v>20</v>
      </c>
      <c r="D143" s="63"/>
    </row>
    <row r="144" spans="2:8">
      <c r="B144" s="31" t="s">
        <v>20</v>
      </c>
      <c r="D144" s="63"/>
    </row>
    <row r="145" spans="1:14">
      <c r="B145" s="31" t="s">
        <v>21</v>
      </c>
      <c r="D145" s="63"/>
    </row>
    <row r="146" spans="1:14">
      <c r="B146" s="31" t="s">
        <v>22</v>
      </c>
      <c r="D146" s="63"/>
    </row>
    <row r="147" spans="1:14">
      <c r="B147" s="31" t="s">
        <v>23</v>
      </c>
      <c r="D147" s="63"/>
    </row>
    <row r="148" spans="1:14">
      <c r="B148" s="31" t="s">
        <v>24</v>
      </c>
    </row>
    <row r="149" spans="1:14">
      <c r="C149">
        <f>SUM(C136:C148)</f>
        <v>2060</v>
      </c>
    </row>
    <row r="150" spans="1:14">
      <c r="D150" s="2">
        <f>SUM(D133+C149)</f>
        <v>992946.5</v>
      </c>
    </row>
    <row r="154" spans="1:14" s="38" customFormat="1">
      <c r="A154" s="94" t="s">
        <v>35</v>
      </c>
      <c r="B154" s="95"/>
      <c r="C154" s="96">
        <v>43913</v>
      </c>
      <c r="D154" s="95"/>
      <c r="E154" s="97"/>
      <c r="F154" s="98" t="s">
        <v>11</v>
      </c>
      <c r="G154" s="99" t="s">
        <v>35</v>
      </c>
      <c r="H154" s="100">
        <v>43831</v>
      </c>
      <c r="I154" s="101">
        <v>43861</v>
      </c>
      <c r="J154" s="102">
        <v>67833.25</v>
      </c>
      <c r="K154" s="103"/>
      <c r="L154" s="104">
        <v>7.6999999999999999E-2</v>
      </c>
      <c r="M154" s="93">
        <f>IF(J154&lt;&gt;"",J154*(1+L154),"")-0.01</f>
        <v>73056.400250000006</v>
      </c>
      <c r="N154" s="93"/>
    </row>
    <row r="155" spans="1:14" s="38" customFormat="1">
      <c r="A155" s="94" t="s">
        <v>36</v>
      </c>
      <c r="B155" s="95"/>
      <c r="C155" s="96">
        <v>43914</v>
      </c>
      <c r="D155" s="95"/>
      <c r="E155" s="97"/>
      <c r="F155" s="98" t="s">
        <v>11</v>
      </c>
      <c r="G155" s="99" t="s">
        <v>36</v>
      </c>
      <c r="H155" s="100">
        <v>43862</v>
      </c>
      <c r="I155" s="101">
        <v>43890</v>
      </c>
      <c r="J155" s="102">
        <v>69192.5</v>
      </c>
      <c r="K155" s="103"/>
      <c r="L155" s="104">
        <v>7.6999999999999999E-2</v>
      </c>
      <c r="M155" s="93">
        <f>IF(J155&lt;&gt;"",J155*(1+L155),"")-0.02</f>
        <v>74520.302499999991</v>
      </c>
      <c r="N155" s="93"/>
    </row>
    <row r="156" spans="1:14" s="38" customFormat="1">
      <c r="A156" s="94" t="s">
        <v>37</v>
      </c>
      <c r="B156" s="95"/>
      <c r="C156" s="96">
        <v>43951</v>
      </c>
      <c r="D156" s="95"/>
      <c r="E156" s="97"/>
      <c r="F156" s="98" t="s">
        <v>11</v>
      </c>
      <c r="G156" s="99" t="s">
        <v>37</v>
      </c>
      <c r="H156" s="100">
        <v>43891</v>
      </c>
      <c r="I156" s="101">
        <v>43921</v>
      </c>
      <c r="J156" s="102">
        <f>76213.5</f>
        <v>76213.5</v>
      </c>
      <c r="K156" s="103"/>
      <c r="L156" s="104">
        <v>7.6999999999999999E-2</v>
      </c>
      <c r="M156" s="93">
        <f>IF(J156&lt;&gt;"",J156*(1+L156),"")+0.01</f>
        <v>82081.949499999988</v>
      </c>
      <c r="N156" s="93"/>
    </row>
    <row r="157" spans="1:14" s="38" customFormat="1">
      <c r="A157" s="94" t="s">
        <v>38</v>
      </c>
      <c r="B157" s="95"/>
      <c r="C157" s="96">
        <v>43977</v>
      </c>
      <c r="D157" s="95"/>
      <c r="E157" s="97"/>
      <c r="F157" s="98" t="s">
        <v>11</v>
      </c>
      <c r="G157" s="99" t="s">
        <v>38</v>
      </c>
      <c r="H157" s="100">
        <v>43922</v>
      </c>
      <c r="I157" s="101">
        <v>43951</v>
      </c>
      <c r="J157" s="102">
        <v>86597</v>
      </c>
      <c r="K157" s="103"/>
      <c r="L157" s="104">
        <v>7.6999999999999999E-2</v>
      </c>
      <c r="M157" s="93">
        <f>IF(J157&lt;&gt;"",J157*(1+L157),"")-0.02</f>
        <v>93264.948999999993</v>
      </c>
      <c r="N157" s="93"/>
    </row>
    <row r="158" spans="1:14" s="38" customFormat="1">
      <c r="A158" s="94" t="s">
        <v>39</v>
      </c>
      <c r="B158" s="95"/>
      <c r="C158" s="96">
        <v>44008</v>
      </c>
      <c r="D158" s="95"/>
      <c r="E158" s="97"/>
      <c r="F158" s="98" t="s">
        <v>11</v>
      </c>
      <c r="G158" s="99" t="s">
        <v>39</v>
      </c>
      <c r="H158" s="100">
        <v>43952</v>
      </c>
      <c r="I158" s="101">
        <v>43982</v>
      </c>
      <c r="J158" s="102">
        <v>98953.75</v>
      </c>
      <c r="K158" s="103"/>
      <c r="L158" s="104">
        <v>7.6999999999999999E-2</v>
      </c>
      <c r="M158" s="93">
        <f>IF(J158&lt;&gt;"",J158*(1+L158),"")+0.01</f>
        <v>106573.19875</v>
      </c>
      <c r="N158" s="93"/>
    </row>
    <row r="159" spans="1:14" s="38" customFormat="1">
      <c r="A159" s="94" t="s">
        <v>40</v>
      </c>
      <c r="B159" s="95"/>
      <c r="C159" s="96">
        <v>44049</v>
      </c>
      <c r="D159" s="95"/>
      <c r="E159" s="97"/>
      <c r="F159" s="98" t="s">
        <v>11</v>
      </c>
      <c r="G159" s="99" t="s">
        <v>40</v>
      </c>
      <c r="H159" s="100">
        <v>43983</v>
      </c>
      <c r="I159" s="101">
        <v>44012</v>
      </c>
      <c r="J159" s="102">
        <v>64016.25</v>
      </c>
      <c r="K159" s="103"/>
      <c r="L159" s="104">
        <v>7.6999999999999999E-2</v>
      </c>
      <c r="M159" s="93">
        <f>IF(J159&lt;&gt;"",J159*(1+L159),"")</f>
        <v>68945.501250000001</v>
      </c>
      <c r="N159" s="93"/>
    </row>
    <row r="160" spans="1:14" s="38" customFormat="1">
      <c r="A160" s="94" t="s">
        <v>41</v>
      </c>
      <c r="B160" s="95"/>
      <c r="C160" s="96">
        <v>44103</v>
      </c>
      <c r="D160" s="95"/>
      <c r="E160" s="97"/>
      <c r="F160" s="98" t="s">
        <v>11</v>
      </c>
      <c r="G160" s="99" t="s">
        <v>41</v>
      </c>
      <c r="H160" s="100">
        <v>44013</v>
      </c>
      <c r="I160" s="101">
        <v>44043</v>
      </c>
      <c r="J160" s="102">
        <v>77619.5</v>
      </c>
      <c r="K160" s="103"/>
      <c r="L160" s="104">
        <v>7.6999999999999999E-2</v>
      </c>
      <c r="M160" s="93">
        <f>IF(J160&lt;&gt;"",J160*(1+L160),"")</f>
        <v>83596.201499999996</v>
      </c>
      <c r="N160" s="93"/>
    </row>
    <row r="161" spans="1:14" s="38" customFormat="1">
      <c r="A161" s="105">
        <v>23</v>
      </c>
      <c r="B161" s="95"/>
      <c r="C161" s="96">
        <v>44145</v>
      </c>
      <c r="D161" s="95"/>
      <c r="E161" s="97"/>
      <c r="F161" s="98" t="s">
        <v>11</v>
      </c>
      <c r="G161" s="99" t="s">
        <v>42</v>
      </c>
      <c r="H161" s="100">
        <v>44044</v>
      </c>
      <c r="I161" s="101">
        <v>44074</v>
      </c>
      <c r="J161" s="102">
        <v>90464.75</v>
      </c>
      <c r="K161" s="103"/>
      <c r="L161" s="104">
        <v>7.6999999999999999E-2</v>
      </c>
      <c r="M161" s="93">
        <f>IF(J161&lt;&gt;"",J161*(1+L161),"")+0.01</f>
        <v>97430.54574999999</v>
      </c>
      <c r="N161" s="93"/>
    </row>
    <row r="162" spans="1:14" s="38" customFormat="1">
      <c r="A162" s="94" t="s">
        <v>43</v>
      </c>
      <c r="B162" s="95"/>
      <c r="C162" s="96">
        <v>44159</v>
      </c>
      <c r="D162" s="95"/>
      <c r="E162" s="97"/>
      <c r="F162" s="98" t="s">
        <v>11</v>
      </c>
      <c r="G162" s="99" t="s">
        <v>43</v>
      </c>
      <c r="H162" s="100">
        <v>44075</v>
      </c>
      <c r="I162" s="101">
        <v>44104</v>
      </c>
      <c r="J162" s="102">
        <v>113996.75</v>
      </c>
      <c r="K162" s="103"/>
      <c r="L162" s="104">
        <v>7.6999999999999999E-2</v>
      </c>
      <c r="M162" s="93">
        <f>IF(J162&lt;&gt;"",J162*(1+L162),"")</f>
        <v>122774.49974999999</v>
      </c>
      <c r="N162" s="93"/>
    </row>
    <row r="163" spans="1:14" s="38" customFormat="1">
      <c r="A163" s="94" t="s">
        <v>44</v>
      </c>
      <c r="B163" s="95"/>
      <c r="C163" s="96">
        <v>44169</v>
      </c>
      <c r="D163" s="95"/>
      <c r="E163" s="97"/>
      <c r="F163" s="98" t="s">
        <v>11</v>
      </c>
      <c r="G163" s="99" t="s">
        <v>44</v>
      </c>
      <c r="H163" s="100">
        <v>44105</v>
      </c>
      <c r="I163" s="101">
        <v>44135</v>
      </c>
      <c r="J163" s="102">
        <v>113268.25</v>
      </c>
      <c r="K163" s="103"/>
      <c r="L163" s="104">
        <v>7.6999999999999999E-2</v>
      </c>
      <c r="M163" s="93">
        <f>IF(J163&lt;&gt;"",J163*(1+L163),"")-0.01</f>
        <v>121989.89525</v>
      </c>
      <c r="N163" s="93"/>
    </row>
    <row r="164" spans="1:14" s="38" customFormat="1">
      <c r="A164" s="94" t="s">
        <v>45</v>
      </c>
      <c r="B164" s="95"/>
      <c r="C164" s="96">
        <v>44239</v>
      </c>
      <c r="D164" s="95"/>
      <c r="E164" s="97"/>
      <c r="F164" s="98" t="s">
        <v>11</v>
      </c>
      <c r="G164" s="99" t="s">
        <v>45</v>
      </c>
      <c r="H164" s="100">
        <v>44136</v>
      </c>
      <c r="I164" s="101">
        <v>44165</v>
      </c>
      <c r="J164" s="102">
        <v>76748</v>
      </c>
      <c r="K164" s="103"/>
      <c r="L164" s="104">
        <v>7.6999999999999999E-2</v>
      </c>
      <c r="M164" s="93">
        <f>IF(J164&lt;&gt;"",J164*(1+L164),"")</f>
        <v>82657.59599999999</v>
      </c>
      <c r="N164" s="93"/>
    </row>
    <row r="165" spans="1:14" s="38" customFormat="1">
      <c r="A165" s="94" t="s">
        <v>46</v>
      </c>
      <c r="B165" s="95"/>
      <c r="C165" s="96">
        <v>44250</v>
      </c>
      <c r="D165" s="95"/>
      <c r="E165" s="97"/>
      <c r="F165" s="98" t="s">
        <v>11</v>
      </c>
      <c r="G165" s="99" t="s">
        <v>46</v>
      </c>
      <c r="H165" s="100">
        <v>44166</v>
      </c>
      <c r="I165" s="101">
        <v>44196</v>
      </c>
      <c r="J165" s="102">
        <v>58043</v>
      </c>
      <c r="K165" s="103"/>
      <c r="L165" s="104">
        <v>7.6999999999999999E-2</v>
      </c>
      <c r="M165" s="93">
        <f>IF(J165&lt;&gt;"",J165*(1+L165),"")-0.01</f>
        <v>62512.300999999992</v>
      </c>
      <c r="N165" s="93"/>
    </row>
    <row r="169" spans="1:14">
      <c r="J169" s="112">
        <f>SUM(J154:K168)</f>
        <v>992946.5</v>
      </c>
    </row>
  </sheetData>
  <mergeCells count="24">
    <mergeCell ref="J157:K157"/>
    <mergeCell ref="J158:K158"/>
    <mergeCell ref="J159:K159"/>
    <mergeCell ref="J160:K160"/>
    <mergeCell ref="J161:K161"/>
    <mergeCell ref="J162:K162"/>
    <mergeCell ref="J163:K163"/>
    <mergeCell ref="M163:N163"/>
    <mergeCell ref="J164:K164"/>
    <mergeCell ref="M164:N164"/>
    <mergeCell ref="J165:K165"/>
    <mergeCell ref="M165:N165"/>
    <mergeCell ref="M160:N160"/>
    <mergeCell ref="M161:N161"/>
    <mergeCell ref="M162:N162"/>
    <mergeCell ref="M157:N157"/>
    <mergeCell ref="M158:N158"/>
    <mergeCell ref="M159:N159"/>
    <mergeCell ref="J154:K154"/>
    <mergeCell ref="M154:N154"/>
    <mergeCell ref="J155:K155"/>
    <mergeCell ref="M155:N155"/>
    <mergeCell ref="J156:K156"/>
    <mergeCell ref="M156:N156"/>
  </mergeCells>
  <phoneticPr fontId="2" type="noConversion"/>
  <dataValidations disablePrompts="1" count="1">
    <dataValidation type="list" allowBlank="1" showInputMessage="1" showErrorMessage="1" sqref="F154:F165">
      <formula1>Abrechnungsart</formula1>
    </dataValidation>
  </dataValidations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  <rowBreaks count="1" manualBreakCount="1">
    <brk id="23" max="16383" man="1"/>
  </rowBreaks>
  <ignoredErrors>
    <ignoredError sqref="F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M24"/>
  <sheetViews>
    <sheetView workbookViewId="0">
      <selection activeCell="H23" sqref="H23"/>
    </sheetView>
  </sheetViews>
  <sheetFormatPr baseColWidth="10" defaultRowHeight="12.75" outlineLevelCol="1"/>
  <cols>
    <col min="1" max="1" width="6.85546875" customWidth="1"/>
    <col min="2" max="2" width="13.28515625" customWidth="1"/>
    <col min="3" max="3" width="15.85546875" customWidth="1"/>
    <col min="4" max="4" width="14.28515625" hidden="1" customWidth="1" outlineLevel="1"/>
    <col min="5" max="5" width="11.85546875" hidden="1" customWidth="1" outlineLevel="1"/>
    <col min="6" max="6" width="16.5703125" customWidth="1" collapsed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34</v>
      </c>
      <c r="D5" s="2"/>
      <c r="E5" s="2"/>
    </row>
    <row r="6" spans="2:13" s="16" customFormat="1" ht="12" customHeight="1">
      <c r="B6" s="34"/>
      <c r="C6" s="34"/>
      <c r="D6" s="35"/>
      <c r="E6" s="35"/>
      <c r="F6" s="35"/>
      <c r="G6" s="33"/>
      <c r="H6" s="33"/>
      <c r="I6" s="12"/>
      <c r="J6" s="17"/>
      <c r="K6" s="17"/>
    </row>
    <row r="7" spans="2:13" s="49" customFormat="1" ht="19.5" customHeight="1">
      <c r="B7" s="88" t="s">
        <v>32</v>
      </c>
      <c r="D7" s="89"/>
      <c r="E7" s="89"/>
      <c r="F7" s="89"/>
      <c r="H7" s="90"/>
    </row>
    <row r="8" spans="2:13" s="49" customFormat="1" ht="19.5" customHeight="1">
      <c r="B8" s="75"/>
      <c r="C8" s="71"/>
      <c r="D8" s="81"/>
      <c r="E8" s="81"/>
      <c r="F8" s="81"/>
      <c r="G8" s="71"/>
      <c r="H8" s="82"/>
    </row>
    <row r="9" spans="2:13" ht="18" customHeight="1">
      <c r="B9" s="3" t="s">
        <v>0</v>
      </c>
      <c r="C9" s="4" t="s">
        <v>1</v>
      </c>
      <c r="D9" s="4" t="s">
        <v>7</v>
      </c>
      <c r="E9" s="5" t="s">
        <v>6</v>
      </c>
      <c r="F9" s="5" t="s">
        <v>2</v>
      </c>
      <c r="G9" s="6" t="s">
        <v>3</v>
      </c>
      <c r="H9" s="7" t="s">
        <v>4</v>
      </c>
    </row>
    <row r="10" spans="2:13" ht="19.5" customHeight="1">
      <c r="B10" s="70" t="s">
        <v>63</v>
      </c>
      <c r="C10" s="25" t="s">
        <v>15</v>
      </c>
      <c r="D10" s="29">
        <v>909</v>
      </c>
      <c r="E10" s="29"/>
      <c r="F10" s="29">
        <f t="shared" ref="F10:F22" si="0">SUM(D10:E10)</f>
        <v>909</v>
      </c>
      <c r="G10" s="28">
        <v>9.1000000000000004E-3</v>
      </c>
      <c r="H10" s="8">
        <f t="shared" ref="H10:H22" si="1">F10*G10</f>
        <v>8.2719000000000005</v>
      </c>
    </row>
    <row r="11" spans="2:13" ht="19.5" customHeight="1">
      <c r="B11" s="70" t="s">
        <v>62</v>
      </c>
      <c r="C11" s="25" t="s">
        <v>16</v>
      </c>
      <c r="D11" s="29">
        <v>305</v>
      </c>
      <c r="E11" s="29"/>
      <c r="F11" s="29">
        <f t="shared" si="0"/>
        <v>305</v>
      </c>
      <c r="G11" s="28">
        <v>9.1000000000000004E-3</v>
      </c>
      <c r="H11" s="8">
        <f t="shared" si="1"/>
        <v>2.7755000000000001</v>
      </c>
    </row>
    <row r="12" spans="2:13" ht="19.5" customHeight="1">
      <c r="B12" s="70" t="s">
        <v>61</v>
      </c>
      <c r="C12" s="25" t="s">
        <v>26</v>
      </c>
      <c r="D12" s="29">
        <v>1220</v>
      </c>
      <c r="E12" s="29"/>
      <c r="F12" s="29">
        <f t="shared" si="0"/>
        <v>1220</v>
      </c>
      <c r="G12" s="28">
        <v>9.1000000000000004E-3</v>
      </c>
      <c r="H12" s="8">
        <f t="shared" si="1"/>
        <v>11.102</v>
      </c>
    </row>
    <row r="13" spans="2:13" ht="19.5" customHeight="1">
      <c r="B13" s="70" t="s">
        <v>60</v>
      </c>
      <c r="C13" s="25" t="s">
        <v>17</v>
      </c>
      <c r="D13" s="29">
        <v>1166</v>
      </c>
      <c r="E13" s="29"/>
      <c r="F13" s="29">
        <f t="shared" si="0"/>
        <v>1166</v>
      </c>
      <c r="G13" s="28">
        <v>9.1000000000000004E-3</v>
      </c>
      <c r="H13" s="8">
        <f t="shared" si="1"/>
        <v>10.6106</v>
      </c>
    </row>
    <row r="14" spans="2:13" ht="19.5" customHeight="1">
      <c r="B14" s="70" t="s">
        <v>59</v>
      </c>
      <c r="C14" s="25" t="s">
        <v>18</v>
      </c>
      <c r="D14" s="29">
        <v>773</v>
      </c>
      <c r="E14" s="29"/>
      <c r="F14" s="29">
        <f t="shared" si="0"/>
        <v>773</v>
      </c>
      <c r="G14" s="28">
        <v>9.1000000000000004E-3</v>
      </c>
      <c r="H14" s="8">
        <f t="shared" si="1"/>
        <v>7.0343</v>
      </c>
    </row>
    <row r="15" spans="2:13" ht="19.5" customHeight="1">
      <c r="B15" s="70" t="s">
        <v>58</v>
      </c>
      <c r="C15" s="25" t="s">
        <v>19</v>
      </c>
      <c r="D15" s="29">
        <v>5087</v>
      </c>
      <c r="E15" s="29"/>
      <c r="F15" s="29">
        <f t="shared" si="0"/>
        <v>5087</v>
      </c>
      <c r="G15" s="28">
        <v>9.1000000000000004E-3</v>
      </c>
      <c r="H15" s="8">
        <f t="shared" si="1"/>
        <v>46.291699999999999</v>
      </c>
    </row>
    <row r="16" spans="2:13" ht="19.5" customHeight="1">
      <c r="B16" s="70" t="s">
        <v>57</v>
      </c>
      <c r="C16" s="25" t="s">
        <v>20</v>
      </c>
      <c r="D16" s="29">
        <v>1593</v>
      </c>
      <c r="E16" s="29"/>
      <c r="F16" s="29">
        <f t="shared" si="0"/>
        <v>1593</v>
      </c>
      <c r="G16" s="28">
        <v>9.1000000000000004E-3</v>
      </c>
      <c r="H16" s="8">
        <f t="shared" si="1"/>
        <v>14.496300000000002</v>
      </c>
    </row>
    <row r="17" spans="1:8" ht="19.5" customHeight="1">
      <c r="B17" s="70" t="s">
        <v>56</v>
      </c>
      <c r="C17" s="25" t="s">
        <v>21</v>
      </c>
      <c r="D17" s="29">
        <v>447.5</v>
      </c>
      <c r="E17" s="29"/>
      <c r="F17" s="29">
        <f t="shared" si="0"/>
        <v>447.5</v>
      </c>
      <c r="G17" s="28">
        <v>9.1000000000000004E-3</v>
      </c>
      <c r="H17" s="8">
        <f t="shared" si="1"/>
        <v>4.0722500000000004</v>
      </c>
    </row>
    <row r="18" spans="1:8" ht="19.5" customHeight="1">
      <c r="B18" s="70" t="s">
        <v>55</v>
      </c>
      <c r="C18" s="25" t="s">
        <v>22</v>
      </c>
      <c r="D18" s="29">
        <v>3051</v>
      </c>
      <c r="E18" s="29"/>
      <c r="F18" s="29">
        <f t="shared" si="0"/>
        <v>3051</v>
      </c>
      <c r="G18" s="28">
        <v>9.1000000000000004E-3</v>
      </c>
      <c r="H18" s="8">
        <f t="shared" si="1"/>
        <v>27.764100000000003</v>
      </c>
    </row>
    <row r="19" spans="1:8" ht="19.5" customHeight="1">
      <c r="B19" s="70" t="s">
        <v>54</v>
      </c>
      <c r="C19" s="25" t="s">
        <v>23</v>
      </c>
      <c r="D19" s="29">
        <v>6951.5</v>
      </c>
      <c r="E19" s="29"/>
      <c r="F19" s="29">
        <f t="shared" si="0"/>
        <v>6951.5</v>
      </c>
      <c r="G19" s="28">
        <v>9.1000000000000004E-3</v>
      </c>
      <c r="H19" s="8">
        <f t="shared" si="1"/>
        <v>63.258650000000003</v>
      </c>
    </row>
    <row r="20" spans="1:8" ht="19.5" customHeight="1">
      <c r="B20" s="70" t="s">
        <v>53</v>
      </c>
      <c r="C20" s="25" t="s">
        <v>24</v>
      </c>
      <c r="D20" s="29">
        <v>2330</v>
      </c>
      <c r="E20" s="29"/>
      <c r="F20" s="29">
        <f t="shared" si="0"/>
        <v>2330</v>
      </c>
      <c r="G20" s="28">
        <v>9.1000000000000004E-3</v>
      </c>
      <c r="H20" s="8">
        <f t="shared" si="1"/>
        <v>21.202999999999999</v>
      </c>
    </row>
    <row r="21" spans="1:8" ht="19.5" customHeight="1">
      <c r="B21" s="70" t="s">
        <v>52</v>
      </c>
      <c r="C21" s="25" t="s">
        <v>25</v>
      </c>
      <c r="D21" s="29">
        <v>5515</v>
      </c>
      <c r="E21" s="29"/>
      <c r="F21" s="29">
        <f t="shared" si="0"/>
        <v>5515</v>
      </c>
      <c r="G21" s="28">
        <v>9.1000000000000004E-3</v>
      </c>
      <c r="H21" s="8">
        <f t="shared" si="1"/>
        <v>50.186500000000002</v>
      </c>
    </row>
    <row r="22" spans="1:8" ht="19.5" customHeight="1">
      <c r="A22" s="47"/>
      <c r="B22" s="48" t="s">
        <v>29</v>
      </c>
      <c r="C22" s="40"/>
      <c r="D22" s="41">
        <f>SUM(D10:D21)</f>
        <v>29348</v>
      </c>
      <c r="E22" s="41"/>
      <c r="F22" s="41">
        <f>SUM(F10:F21)</f>
        <v>29348</v>
      </c>
      <c r="G22" s="40">
        <v>9.1000000000000004E-3</v>
      </c>
      <c r="H22" s="21">
        <f>SUM(H10:H21)-0.02</f>
        <v>267.04680000000002</v>
      </c>
    </row>
    <row r="23" spans="1:8" s="45" customFormat="1" ht="12.75" customHeight="1">
      <c r="B23" s="84"/>
      <c r="C23" s="84"/>
      <c r="D23" s="85"/>
      <c r="E23" s="85"/>
      <c r="F23" s="85"/>
      <c r="G23" s="86"/>
      <c r="H23" s="87"/>
    </row>
    <row r="24" spans="1:8">
      <c r="A24" s="14"/>
      <c r="B24" s="14"/>
      <c r="C24" s="14"/>
      <c r="D24" s="14"/>
      <c r="E24" s="14"/>
      <c r="F24" s="14"/>
      <c r="G24" s="14"/>
      <c r="H24" s="14"/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22"/>
  <sheetViews>
    <sheetView workbookViewId="0">
      <selection activeCell="K12" sqref="K12"/>
    </sheetView>
  </sheetViews>
  <sheetFormatPr baseColWidth="10" defaultRowHeight="12.75" outlineLevelCol="1"/>
  <cols>
    <col min="1" max="1" width="6.85546875" customWidth="1"/>
    <col min="2" max="3" width="15.85546875" customWidth="1"/>
    <col min="4" max="4" width="14.28515625" hidden="1" customWidth="1" outlineLevel="1"/>
    <col min="5" max="5" width="11.85546875" hidden="1" customWidth="1" outlineLevel="1"/>
    <col min="6" max="6" width="16.5703125" customWidth="1" collapsed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34</v>
      </c>
      <c r="D5" s="2"/>
      <c r="E5" s="2"/>
    </row>
    <row r="6" spans="2:13" s="16" customFormat="1" ht="12" customHeight="1">
      <c r="B6" s="34"/>
      <c r="C6" s="34"/>
      <c r="D6" s="35"/>
      <c r="E6" s="35"/>
      <c r="F6" s="35"/>
      <c r="G6" s="33"/>
      <c r="H6" s="33"/>
      <c r="I6" s="12"/>
      <c r="J6" s="17"/>
      <c r="K6" s="17"/>
    </row>
    <row r="7" spans="2:13" s="45" customFormat="1" ht="12.75" customHeight="1">
      <c r="B7" s="88" t="s">
        <v>33</v>
      </c>
      <c r="C7" s="49"/>
      <c r="D7" s="91"/>
      <c r="E7" s="91"/>
      <c r="F7" s="91"/>
      <c r="H7" s="92"/>
    </row>
    <row r="8" spans="2:13" s="45" customFormat="1" ht="12.75" customHeight="1">
      <c r="B8" s="83"/>
      <c r="C8" s="71"/>
      <c r="D8" s="72"/>
      <c r="E8" s="72"/>
      <c r="F8" s="72"/>
      <c r="G8" s="73"/>
      <c r="H8" s="74"/>
    </row>
    <row r="9" spans="2:13" ht="18" customHeight="1">
      <c r="B9" s="3" t="s">
        <v>0</v>
      </c>
      <c r="C9" s="4" t="s">
        <v>1</v>
      </c>
      <c r="D9" s="4" t="s">
        <v>7</v>
      </c>
      <c r="E9" s="5" t="s">
        <v>6</v>
      </c>
      <c r="F9" s="5" t="s">
        <v>2</v>
      </c>
      <c r="G9" s="6" t="s">
        <v>3</v>
      </c>
      <c r="H9" s="7" t="s">
        <v>4</v>
      </c>
    </row>
    <row r="10" spans="2:13" ht="19.5" customHeight="1">
      <c r="B10" s="76" t="s">
        <v>75</v>
      </c>
      <c r="C10" s="25" t="s">
        <v>15</v>
      </c>
      <c r="D10" s="29">
        <v>1319</v>
      </c>
      <c r="E10" s="29"/>
      <c r="F10" s="29">
        <f t="shared" ref="F10:F21" si="0">SUM(D10:E10)</f>
        <v>1319</v>
      </c>
      <c r="G10" s="28">
        <v>9.1000000000000004E-3</v>
      </c>
      <c r="H10" s="8">
        <f t="shared" ref="H10:H21" si="1">F10*G10</f>
        <v>12.0029</v>
      </c>
    </row>
    <row r="11" spans="2:13" ht="19.5" customHeight="1">
      <c r="B11" s="76" t="s">
        <v>74</v>
      </c>
      <c r="C11" s="25" t="s">
        <v>16</v>
      </c>
      <c r="D11" s="29">
        <v>3053.5</v>
      </c>
      <c r="E11" s="29"/>
      <c r="F11" s="29">
        <f t="shared" si="0"/>
        <v>3053.5</v>
      </c>
      <c r="G11" s="28">
        <v>9.1000000000000004E-3</v>
      </c>
      <c r="H11" s="8">
        <f t="shared" si="1"/>
        <v>27.786850000000001</v>
      </c>
    </row>
    <row r="12" spans="2:13" ht="19.5" customHeight="1">
      <c r="B12" s="76" t="s">
        <v>73</v>
      </c>
      <c r="C12" s="25" t="s">
        <v>26</v>
      </c>
      <c r="D12" s="29">
        <v>2165</v>
      </c>
      <c r="E12" s="29"/>
      <c r="F12" s="29">
        <f t="shared" si="0"/>
        <v>2165</v>
      </c>
      <c r="G12" s="28">
        <v>9.1000000000000004E-3</v>
      </c>
      <c r="H12" s="8">
        <f t="shared" si="1"/>
        <v>19.701499999999999</v>
      </c>
    </row>
    <row r="13" spans="2:13" ht="19.5" customHeight="1">
      <c r="B13" s="76" t="s">
        <v>72</v>
      </c>
      <c r="C13" s="25" t="s">
        <v>17</v>
      </c>
      <c r="D13" s="29">
        <v>742</v>
      </c>
      <c r="E13" s="29"/>
      <c r="F13" s="29">
        <f t="shared" si="0"/>
        <v>742</v>
      </c>
      <c r="G13" s="28">
        <v>9.1000000000000004E-3</v>
      </c>
      <c r="H13" s="8">
        <f t="shared" si="1"/>
        <v>6.7522000000000002</v>
      </c>
    </row>
    <row r="14" spans="2:13" ht="19.5" customHeight="1">
      <c r="B14" s="76" t="s">
        <v>71</v>
      </c>
      <c r="C14" s="25" t="s">
        <v>18</v>
      </c>
      <c r="D14" s="29">
        <v>2813</v>
      </c>
      <c r="E14" s="29"/>
      <c r="F14" s="29">
        <f t="shared" si="0"/>
        <v>2813</v>
      </c>
      <c r="G14" s="28">
        <v>9.1000000000000004E-3</v>
      </c>
      <c r="H14" s="8">
        <f t="shared" si="1"/>
        <v>25.598300000000002</v>
      </c>
    </row>
    <row r="15" spans="2:13" ht="19.5" customHeight="1">
      <c r="B15" s="76" t="s">
        <v>70</v>
      </c>
      <c r="C15" s="25" t="s">
        <v>19</v>
      </c>
      <c r="D15" s="29">
        <v>2212.5</v>
      </c>
      <c r="E15" s="29"/>
      <c r="F15" s="29">
        <f t="shared" si="0"/>
        <v>2212.5</v>
      </c>
      <c r="G15" s="28">
        <v>9.1000000000000004E-3</v>
      </c>
      <c r="H15" s="8">
        <f t="shared" si="1"/>
        <v>20.133750000000003</v>
      </c>
    </row>
    <row r="16" spans="2:13" ht="19.5" customHeight="1">
      <c r="B16" s="76" t="s">
        <v>69</v>
      </c>
      <c r="C16" s="25" t="s">
        <v>20</v>
      </c>
      <c r="D16" s="29">
        <v>76.5</v>
      </c>
      <c r="E16" s="29"/>
      <c r="F16" s="29">
        <f t="shared" si="0"/>
        <v>76.5</v>
      </c>
      <c r="G16" s="28">
        <v>9.1000000000000004E-3</v>
      </c>
      <c r="H16" s="8">
        <f t="shared" si="1"/>
        <v>0.69615000000000005</v>
      </c>
    </row>
    <row r="17" spans="2:8" ht="19.5" customHeight="1">
      <c r="B17" s="76" t="s">
        <v>68</v>
      </c>
      <c r="C17" s="25" t="s">
        <v>21</v>
      </c>
      <c r="D17" s="29">
        <v>824</v>
      </c>
      <c r="E17" s="29"/>
      <c r="F17" s="29">
        <f t="shared" si="0"/>
        <v>824</v>
      </c>
      <c r="G17" s="28">
        <v>9.1000000000000004E-3</v>
      </c>
      <c r="H17" s="8">
        <f t="shared" si="1"/>
        <v>7.4984000000000002</v>
      </c>
    </row>
    <row r="18" spans="2:8" ht="19.5" customHeight="1">
      <c r="B18" s="76" t="s">
        <v>67</v>
      </c>
      <c r="C18" s="25" t="s">
        <v>22</v>
      </c>
      <c r="D18" s="29">
        <v>4670</v>
      </c>
      <c r="E18" s="29"/>
      <c r="F18" s="29">
        <f t="shared" si="0"/>
        <v>4670</v>
      </c>
      <c r="G18" s="28">
        <v>9.1000000000000004E-3</v>
      </c>
      <c r="H18" s="8">
        <f t="shared" si="1"/>
        <v>42.497</v>
      </c>
    </row>
    <row r="19" spans="2:8" ht="19.5" customHeight="1">
      <c r="B19" s="76" t="s">
        <v>66</v>
      </c>
      <c r="C19" s="25" t="s">
        <v>23</v>
      </c>
      <c r="D19" s="29">
        <v>4971</v>
      </c>
      <c r="E19" s="29"/>
      <c r="F19" s="29">
        <f t="shared" si="0"/>
        <v>4971</v>
      </c>
      <c r="G19" s="28">
        <v>9.1000000000000004E-3</v>
      </c>
      <c r="H19" s="8">
        <f t="shared" si="1"/>
        <v>45.2361</v>
      </c>
    </row>
    <row r="20" spans="2:8" ht="19.5" customHeight="1">
      <c r="B20" s="76" t="s">
        <v>65</v>
      </c>
      <c r="C20" s="25" t="s">
        <v>24</v>
      </c>
      <c r="D20" s="29">
        <v>4144</v>
      </c>
      <c r="E20" s="29"/>
      <c r="F20" s="29">
        <f t="shared" si="0"/>
        <v>4144</v>
      </c>
      <c r="G20" s="28">
        <v>9.1000000000000004E-3</v>
      </c>
      <c r="H20" s="8">
        <f t="shared" si="1"/>
        <v>37.7104</v>
      </c>
    </row>
    <row r="21" spans="2:8" ht="19.5" customHeight="1">
      <c r="B21" s="76" t="s">
        <v>64</v>
      </c>
      <c r="C21" s="25" t="s">
        <v>25</v>
      </c>
      <c r="D21" s="29">
        <v>3331.75</v>
      </c>
      <c r="E21" s="29"/>
      <c r="F21" s="29">
        <f t="shared" si="0"/>
        <v>3331.75</v>
      </c>
      <c r="G21" s="28">
        <v>9.1000000000000004E-3</v>
      </c>
      <c r="H21" s="8">
        <f t="shared" si="1"/>
        <v>30.318925</v>
      </c>
    </row>
    <row r="22" spans="2:8" ht="19.5" customHeight="1">
      <c r="B22" s="51" t="s">
        <v>29</v>
      </c>
      <c r="C22" s="40"/>
      <c r="D22" s="41">
        <f>SUM(D10:D21)</f>
        <v>30322.25</v>
      </c>
      <c r="E22" s="41"/>
      <c r="F22" s="41">
        <f>SUM(F10:F21)</f>
        <v>30322.25</v>
      </c>
      <c r="G22" s="40">
        <v>9.1000000000000004E-3</v>
      </c>
      <c r="H22" s="21">
        <f>SUM(H10:H21)+0.02</f>
        <v>275.95247499999999</v>
      </c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43"/>
  <sheetViews>
    <sheetView tabSelected="1" workbookViewId="0">
      <selection activeCell="H43" sqref="H43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34</v>
      </c>
      <c r="D5" s="2"/>
      <c r="E5" s="2"/>
    </row>
    <row r="6" spans="2:13" s="16" customFormat="1" ht="12" customHeight="1">
      <c r="B6" s="34"/>
      <c r="C6" s="34"/>
      <c r="D6" s="35"/>
      <c r="E6" s="35"/>
      <c r="F6" s="35"/>
      <c r="G6" s="33"/>
      <c r="H6" s="33"/>
      <c r="I6" s="12"/>
      <c r="J6" s="17"/>
      <c r="K6" s="17"/>
    </row>
    <row r="7" spans="2:13">
      <c r="I7" s="13"/>
    </row>
    <row r="8" spans="2:13" ht="18" customHeight="1">
      <c r="B8" s="3" t="s">
        <v>0</v>
      </c>
      <c r="C8" s="4" t="s">
        <v>1</v>
      </c>
      <c r="D8" s="4" t="s">
        <v>7</v>
      </c>
      <c r="E8" s="5" t="s">
        <v>6</v>
      </c>
      <c r="F8" s="5" t="s">
        <v>2</v>
      </c>
      <c r="G8" s="6" t="s">
        <v>3</v>
      </c>
      <c r="H8" s="7" t="s">
        <v>4</v>
      </c>
    </row>
    <row r="9" spans="2:13" ht="19.5" customHeight="1">
      <c r="B9" s="24" t="s">
        <v>8</v>
      </c>
      <c r="C9" s="106">
        <v>43920</v>
      </c>
      <c r="D9" s="29">
        <v>32135.5</v>
      </c>
      <c r="E9" s="29"/>
      <c r="F9" s="44">
        <f>D9+E9</f>
        <v>32135.5</v>
      </c>
      <c r="G9" s="28">
        <v>9.1000000000000004E-3</v>
      </c>
      <c r="H9" s="8">
        <f>F9*G9</f>
        <v>292.43305000000004</v>
      </c>
    </row>
    <row r="10" spans="2:13" ht="19.5" customHeight="1">
      <c r="B10" s="24" t="s">
        <v>8</v>
      </c>
      <c r="C10" s="106">
        <v>43920</v>
      </c>
      <c r="D10" s="29">
        <v>34949.5</v>
      </c>
      <c r="E10" s="29"/>
      <c r="F10" s="29">
        <f t="shared" ref="F10:F23" si="0">D10+E10</f>
        <v>34949.5</v>
      </c>
      <c r="G10" s="28">
        <v>9.1000000000000004E-3</v>
      </c>
      <c r="H10" s="8">
        <f t="shared" ref="H10:H23" si="1">F10*G10</f>
        <v>318.04045000000002</v>
      </c>
    </row>
    <row r="11" spans="2:13" ht="19.5" customHeight="1">
      <c r="B11" s="24" t="s">
        <v>8</v>
      </c>
      <c r="C11" s="106">
        <v>43956</v>
      </c>
      <c r="D11" s="29">
        <v>35623.5</v>
      </c>
      <c r="E11" s="29"/>
      <c r="F11" s="29">
        <f t="shared" si="0"/>
        <v>35623.5</v>
      </c>
      <c r="G11" s="28">
        <v>9.1000000000000004E-3</v>
      </c>
      <c r="H11" s="8">
        <f t="shared" si="1"/>
        <v>324.17385000000002</v>
      </c>
    </row>
    <row r="12" spans="2:13" ht="19.5" customHeight="1">
      <c r="B12" s="24" t="s">
        <v>8</v>
      </c>
      <c r="C12" s="106">
        <v>43978</v>
      </c>
      <c r="D12" s="29">
        <v>43395.25</v>
      </c>
      <c r="E12" s="29"/>
      <c r="F12" s="29">
        <f t="shared" si="0"/>
        <v>43395.25</v>
      </c>
      <c r="G12" s="28">
        <v>9.1000000000000004E-3</v>
      </c>
      <c r="H12" s="8">
        <f t="shared" si="1"/>
        <v>394.89677500000005</v>
      </c>
    </row>
    <row r="13" spans="2:13" ht="19.5" customHeight="1">
      <c r="B13" s="24" t="s">
        <v>8</v>
      </c>
      <c r="C13" s="106">
        <v>44011</v>
      </c>
      <c r="D13" s="29">
        <v>54935.5</v>
      </c>
      <c r="E13" s="29"/>
      <c r="F13" s="29">
        <f t="shared" si="0"/>
        <v>54935.5</v>
      </c>
      <c r="G13" s="28">
        <v>9.1000000000000004E-3</v>
      </c>
      <c r="H13" s="8">
        <f t="shared" si="1"/>
        <v>499.91305</v>
      </c>
    </row>
    <row r="14" spans="2:13" ht="19.5" customHeight="1">
      <c r="B14" s="24" t="s">
        <v>8</v>
      </c>
      <c r="C14" s="106">
        <v>44053</v>
      </c>
      <c r="D14" s="29">
        <v>28344.75</v>
      </c>
      <c r="E14" s="29"/>
      <c r="F14" s="29">
        <f t="shared" si="0"/>
        <v>28344.75</v>
      </c>
      <c r="G14" s="28">
        <v>9.1000000000000004E-3</v>
      </c>
      <c r="H14" s="8">
        <f t="shared" si="1"/>
        <v>257.93722500000001</v>
      </c>
    </row>
    <row r="15" spans="2:13" ht="19.5" customHeight="1">
      <c r="B15" s="24" t="s">
        <v>8</v>
      </c>
      <c r="C15" s="106">
        <v>44109</v>
      </c>
      <c r="D15" s="29">
        <v>35559</v>
      </c>
      <c r="E15" s="29"/>
      <c r="F15" s="29">
        <f t="shared" si="0"/>
        <v>35559</v>
      </c>
      <c r="G15" s="28">
        <v>9.1000000000000004E-3</v>
      </c>
      <c r="H15" s="8">
        <f t="shared" si="1"/>
        <v>323.58690000000001</v>
      </c>
    </row>
    <row r="16" spans="2:13" ht="19.5" customHeight="1">
      <c r="B16" s="24" t="s">
        <v>8</v>
      </c>
      <c r="C16" s="106">
        <v>44153</v>
      </c>
      <c r="D16" s="29">
        <v>16229</v>
      </c>
      <c r="E16" s="29"/>
      <c r="F16" s="29">
        <f t="shared" si="0"/>
        <v>16229</v>
      </c>
      <c r="G16" s="28">
        <v>9.1000000000000004E-3</v>
      </c>
      <c r="H16" s="8">
        <f t="shared" si="1"/>
        <v>147.68389999999999</v>
      </c>
    </row>
    <row r="17" spans="2:8" ht="19.5" customHeight="1">
      <c r="B17" s="24" t="s">
        <v>8</v>
      </c>
      <c r="C17" s="106">
        <v>44153</v>
      </c>
      <c r="D17" s="29">
        <v>16932.75</v>
      </c>
      <c r="E17" s="29"/>
      <c r="F17" s="29">
        <f t="shared" si="0"/>
        <v>16932.75</v>
      </c>
      <c r="G17" s="28">
        <v>9.1000000000000004E-3</v>
      </c>
      <c r="H17" s="8">
        <f t="shared" si="1"/>
        <v>154.08802500000002</v>
      </c>
    </row>
    <row r="18" spans="2:8" ht="19.5" customHeight="1">
      <c r="B18" s="24" t="s">
        <v>8</v>
      </c>
      <c r="C18" s="106">
        <v>44165</v>
      </c>
      <c r="D18" s="29">
        <v>16867.5</v>
      </c>
      <c r="E18" s="29"/>
      <c r="F18" s="29">
        <f t="shared" si="0"/>
        <v>16867.5</v>
      </c>
      <c r="G18" s="28">
        <v>9.1000000000000004E-3</v>
      </c>
      <c r="H18" s="8">
        <f t="shared" si="1"/>
        <v>153.49424999999999</v>
      </c>
    </row>
    <row r="19" spans="2:8" ht="19.5" customHeight="1">
      <c r="B19" s="24" t="s">
        <v>8</v>
      </c>
      <c r="C19" s="106">
        <v>44165</v>
      </c>
      <c r="D19" s="29">
        <v>16890.25</v>
      </c>
      <c r="E19" s="29"/>
      <c r="F19" s="29">
        <f t="shared" si="0"/>
        <v>16890.25</v>
      </c>
      <c r="G19" s="28">
        <v>9.1000000000000004E-3</v>
      </c>
      <c r="H19" s="8">
        <f t="shared" si="1"/>
        <v>153.70127500000001</v>
      </c>
    </row>
    <row r="20" spans="2:8" ht="19.5" customHeight="1">
      <c r="B20" s="24" t="s">
        <v>8</v>
      </c>
      <c r="C20" s="106">
        <v>44173</v>
      </c>
      <c r="D20" s="29">
        <v>16183.75</v>
      </c>
      <c r="E20" s="29"/>
      <c r="F20" s="29">
        <f t="shared" si="0"/>
        <v>16183.75</v>
      </c>
      <c r="G20" s="28">
        <v>9.1000000000000004E-3</v>
      </c>
      <c r="H20" s="8">
        <f t="shared" si="1"/>
        <v>147.27212500000002</v>
      </c>
    </row>
    <row r="21" spans="2:8" ht="19.5" customHeight="1">
      <c r="B21" s="24" t="s">
        <v>8</v>
      </c>
      <c r="C21" s="106">
        <v>44173</v>
      </c>
      <c r="D21" s="29">
        <v>23094.5</v>
      </c>
      <c r="E21" s="29"/>
      <c r="F21" s="29">
        <f t="shared" si="0"/>
        <v>23094.5</v>
      </c>
      <c r="G21" s="28">
        <v>9.1000000000000004E-3</v>
      </c>
      <c r="H21" s="8">
        <f t="shared" si="1"/>
        <v>210.15995000000001</v>
      </c>
    </row>
    <row r="22" spans="2:8" ht="19.5" customHeight="1">
      <c r="B22" s="24" t="s">
        <v>8</v>
      </c>
      <c r="C22" s="106">
        <v>44250</v>
      </c>
      <c r="D22" s="29">
        <v>27536</v>
      </c>
      <c r="E22" s="29"/>
      <c r="F22" s="29">
        <f t="shared" si="0"/>
        <v>27536</v>
      </c>
      <c r="G22" s="28">
        <v>9.1000000000000004E-3</v>
      </c>
      <c r="H22" s="8">
        <f t="shared" si="1"/>
        <v>250.57760000000002</v>
      </c>
    </row>
    <row r="23" spans="2:8" ht="19.5" customHeight="1">
      <c r="B23" s="24" t="s">
        <v>8</v>
      </c>
      <c r="C23" s="106">
        <v>44258</v>
      </c>
      <c r="D23" s="29">
        <v>25523.5</v>
      </c>
      <c r="E23" s="29"/>
      <c r="F23" s="29">
        <f t="shared" si="0"/>
        <v>25523.5</v>
      </c>
      <c r="G23" s="28">
        <v>9.1000000000000004E-3</v>
      </c>
      <c r="H23" s="8">
        <f t="shared" si="1"/>
        <v>232.26385000000002</v>
      </c>
    </row>
    <row r="24" spans="2:8" ht="19.5" customHeight="1">
      <c r="B24" s="39" t="s">
        <v>29</v>
      </c>
      <c r="C24" s="40"/>
      <c r="D24" s="41">
        <f>SUM(D9:D23)</f>
        <v>424200.25</v>
      </c>
      <c r="E24" s="41"/>
      <c r="F24" s="41">
        <f>SUM(D24:E24)</f>
        <v>424200.25</v>
      </c>
      <c r="G24" s="40">
        <v>9.1000000000000004E-3</v>
      </c>
      <c r="H24" s="21">
        <f>F24*G24</f>
        <v>3860.2222750000001</v>
      </c>
    </row>
    <row r="25" spans="2:8" s="45" customFormat="1" ht="19.5" customHeight="1">
      <c r="B25" s="78"/>
      <c r="C25" s="78"/>
      <c r="D25" s="79"/>
      <c r="E25" s="79"/>
      <c r="F25" s="79"/>
      <c r="G25" s="78"/>
      <c r="H25" s="80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32" t="s">
        <v>27</v>
      </c>
    </row>
    <row r="28" spans="2:8" ht="18" customHeight="1">
      <c r="B28" s="3" t="s">
        <v>0</v>
      </c>
      <c r="C28" s="4" t="s">
        <v>1</v>
      </c>
      <c r="D28" s="4" t="s">
        <v>7</v>
      </c>
      <c r="E28" s="5" t="s">
        <v>6</v>
      </c>
      <c r="F28" s="5" t="s">
        <v>2</v>
      </c>
      <c r="G28" s="6" t="s">
        <v>3</v>
      </c>
      <c r="H28" s="7" t="s">
        <v>4</v>
      </c>
    </row>
    <row r="29" spans="2:8" ht="19.5" customHeight="1">
      <c r="B29" s="24" t="s">
        <v>8</v>
      </c>
      <c r="C29" s="25" t="s">
        <v>15</v>
      </c>
      <c r="D29" s="29"/>
      <c r="E29" s="29"/>
      <c r="F29" s="29">
        <f t="shared" ref="F29:F41" si="2">SUM(D29:E29)</f>
        <v>0</v>
      </c>
      <c r="G29" s="28">
        <v>9.1000000000000004E-3</v>
      </c>
      <c r="H29" s="8">
        <f t="shared" ref="H29:H41" si="3">F29*G29</f>
        <v>0</v>
      </c>
    </row>
    <row r="30" spans="2:8" ht="19.5" customHeight="1">
      <c r="B30" s="24" t="s">
        <v>8</v>
      </c>
      <c r="C30" s="25" t="s">
        <v>16</v>
      </c>
      <c r="D30" s="29"/>
      <c r="E30" s="29"/>
      <c r="F30" s="29">
        <f t="shared" si="2"/>
        <v>0</v>
      </c>
      <c r="G30" s="28">
        <v>9.1000000000000004E-3</v>
      </c>
      <c r="H30" s="8">
        <f t="shared" si="3"/>
        <v>0</v>
      </c>
    </row>
    <row r="31" spans="2:8" ht="19.5" customHeight="1">
      <c r="B31" s="24" t="s">
        <v>8</v>
      </c>
      <c r="C31" s="25" t="s">
        <v>26</v>
      </c>
      <c r="D31" s="29"/>
      <c r="E31" s="29"/>
      <c r="F31" s="29">
        <f t="shared" si="2"/>
        <v>0</v>
      </c>
      <c r="G31" s="28">
        <v>9.1000000000000004E-3</v>
      </c>
      <c r="H31" s="8">
        <f t="shared" si="3"/>
        <v>0</v>
      </c>
    </row>
    <row r="32" spans="2:8" ht="19.5" customHeight="1">
      <c r="B32" s="24" t="s">
        <v>8</v>
      </c>
      <c r="C32" s="25" t="s">
        <v>17</v>
      </c>
      <c r="D32" s="29">
        <v>1268.5</v>
      </c>
      <c r="E32" s="29"/>
      <c r="F32" s="29">
        <f t="shared" si="2"/>
        <v>1268.5</v>
      </c>
      <c r="G32" s="28">
        <v>9.1000000000000004E-3</v>
      </c>
      <c r="H32" s="8">
        <f t="shared" si="3"/>
        <v>11.54335</v>
      </c>
    </row>
    <row r="33" spans="2:8" ht="19.5" customHeight="1">
      <c r="B33" s="24" t="s">
        <v>8</v>
      </c>
      <c r="C33" s="25" t="s">
        <v>18</v>
      </c>
      <c r="D33" s="29">
        <v>976.75</v>
      </c>
      <c r="E33" s="29"/>
      <c r="F33" s="29">
        <f t="shared" si="2"/>
        <v>976.75</v>
      </c>
      <c r="G33" s="28">
        <v>9.1000000000000004E-3</v>
      </c>
      <c r="H33" s="8">
        <f t="shared" si="3"/>
        <v>8.8884249999999998</v>
      </c>
    </row>
    <row r="34" spans="2:8" ht="19.5" customHeight="1">
      <c r="B34" s="24" t="s">
        <v>8</v>
      </c>
      <c r="C34" s="25" t="s">
        <v>19</v>
      </c>
      <c r="D34" s="29"/>
      <c r="E34" s="29"/>
      <c r="F34" s="29">
        <f t="shared" si="2"/>
        <v>0</v>
      </c>
      <c r="G34" s="28">
        <v>9.1000000000000004E-3</v>
      </c>
      <c r="H34" s="8">
        <f t="shared" si="3"/>
        <v>0</v>
      </c>
    </row>
    <row r="35" spans="2:8" ht="19.5" customHeight="1">
      <c r="B35" s="24" t="s">
        <v>8</v>
      </c>
      <c r="C35" s="25" t="s">
        <v>20</v>
      </c>
      <c r="D35" s="29"/>
      <c r="E35" s="29"/>
      <c r="F35" s="29">
        <f t="shared" si="2"/>
        <v>0</v>
      </c>
      <c r="G35" s="28">
        <v>9.1000000000000004E-3</v>
      </c>
      <c r="H35" s="8">
        <f t="shared" si="3"/>
        <v>0</v>
      </c>
    </row>
    <row r="36" spans="2:8" ht="19.5" customHeight="1">
      <c r="B36" s="24" t="s">
        <v>8</v>
      </c>
      <c r="C36" s="25" t="s">
        <v>21</v>
      </c>
      <c r="D36" s="29"/>
      <c r="E36" s="29"/>
      <c r="F36" s="29">
        <f t="shared" si="2"/>
        <v>0</v>
      </c>
      <c r="G36" s="28">
        <v>9.1000000000000004E-3</v>
      </c>
      <c r="H36" s="8">
        <f t="shared" si="3"/>
        <v>0</v>
      </c>
    </row>
    <row r="37" spans="2:8" ht="19.5" customHeight="1">
      <c r="B37" s="24" t="s">
        <v>8</v>
      </c>
      <c r="C37" s="25" t="s">
        <v>22</v>
      </c>
      <c r="D37" s="29"/>
      <c r="E37" s="29"/>
      <c r="F37" s="29">
        <f t="shared" si="2"/>
        <v>0</v>
      </c>
      <c r="G37" s="28">
        <v>9.1000000000000004E-3</v>
      </c>
      <c r="H37" s="8">
        <f t="shared" si="3"/>
        <v>0</v>
      </c>
    </row>
    <row r="38" spans="2:8" ht="19.5" customHeight="1">
      <c r="B38" s="24" t="s">
        <v>8</v>
      </c>
      <c r="C38" s="25" t="s">
        <v>23</v>
      </c>
      <c r="D38" s="29"/>
      <c r="E38" s="29"/>
      <c r="F38" s="29">
        <f t="shared" si="2"/>
        <v>0</v>
      </c>
      <c r="G38" s="28">
        <v>9.1000000000000004E-3</v>
      </c>
      <c r="H38" s="8">
        <f t="shared" si="3"/>
        <v>0</v>
      </c>
    </row>
    <row r="39" spans="2:8" ht="19.5" customHeight="1">
      <c r="B39" s="24" t="s">
        <v>8</v>
      </c>
      <c r="C39" s="25" t="s">
        <v>24</v>
      </c>
      <c r="D39" s="29"/>
      <c r="E39" s="29"/>
      <c r="F39" s="29">
        <f t="shared" si="2"/>
        <v>0</v>
      </c>
      <c r="G39" s="28">
        <v>9.1000000000000004E-3</v>
      </c>
      <c r="H39" s="8">
        <f t="shared" si="3"/>
        <v>0</v>
      </c>
    </row>
    <row r="40" spans="2:8" ht="19.5" customHeight="1">
      <c r="B40" s="24" t="s">
        <v>8</v>
      </c>
      <c r="C40" s="25" t="s">
        <v>25</v>
      </c>
      <c r="D40" s="29"/>
      <c r="E40" s="29"/>
      <c r="F40" s="29">
        <f t="shared" si="2"/>
        <v>0</v>
      </c>
      <c r="G40" s="28">
        <v>9.1000000000000004E-3</v>
      </c>
      <c r="H40" s="8">
        <f t="shared" si="3"/>
        <v>0</v>
      </c>
    </row>
    <row r="41" spans="2:8" ht="19.5" customHeight="1">
      <c r="B41" s="39" t="s">
        <v>29</v>
      </c>
      <c r="C41" s="40"/>
      <c r="D41" s="41">
        <f>SUM(D30:D40)</f>
        <v>2245.25</v>
      </c>
      <c r="E41" s="41"/>
      <c r="F41" s="41">
        <f>SUM(F29:F40)</f>
        <v>2245.25</v>
      </c>
      <c r="G41" s="40">
        <v>9.1000000000000004E-3</v>
      </c>
      <c r="H41" s="21">
        <f>SUM(H29:H40)</f>
        <v>20.431775000000002</v>
      </c>
    </row>
    <row r="42" spans="2:8" s="45" customFormat="1" ht="11.25" customHeight="1">
      <c r="B42" s="57"/>
      <c r="C42" s="57"/>
      <c r="D42" s="60"/>
      <c r="E42" s="60"/>
      <c r="F42" s="60"/>
      <c r="G42" s="61"/>
      <c r="H42" s="56"/>
    </row>
    <row r="43" spans="2:8" ht="19.5" customHeight="1">
      <c r="B43" s="64" t="s">
        <v>31</v>
      </c>
      <c r="C43" s="65"/>
      <c r="D43" s="66">
        <f>SUM(D41+D24)</f>
        <v>426445.5</v>
      </c>
      <c r="E43" s="66"/>
      <c r="F43" s="66"/>
      <c r="G43" s="66"/>
      <c r="H43" s="66">
        <f t="shared" ref="H43" si="4">SUM(H41+H24)</f>
        <v>3880.6540500000001</v>
      </c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43"/>
  <sheetViews>
    <sheetView topLeftCell="A28" workbookViewId="0">
      <selection activeCell="H44" sqref="H44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9</v>
      </c>
      <c r="I2" s="18"/>
    </row>
    <row r="3" spans="2:13" ht="25.5" customHeight="1">
      <c r="I3"/>
      <c r="L3" s="14"/>
      <c r="M3" s="14"/>
    </row>
    <row r="4" spans="2:13" ht="15.75">
      <c r="B4" s="11" t="s">
        <v>10</v>
      </c>
    </row>
    <row r="5" spans="2:13" ht="15.75">
      <c r="B5" s="11" t="s">
        <v>34</v>
      </c>
      <c r="D5" s="2"/>
      <c r="E5" s="2"/>
    </row>
    <row r="6" spans="2:13" s="16" customFormat="1" ht="12" customHeight="1">
      <c r="B6" s="34"/>
      <c r="C6" s="34"/>
      <c r="D6" s="35"/>
      <c r="E6" s="35"/>
      <c r="F6" s="35"/>
      <c r="G6" s="33"/>
      <c r="H6" s="33"/>
      <c r="I6" s="12"/>
      <c r="J6" s="17"/>
      <c r="K6" s="17"/>
    </row>
    <row r="7" spans="2:13" ht="18" customHeight="1">
      <c r="B7" s="3" t="s">
        <v>0</v>
      </c>
      <c r="C7" s="4" t="s">
        <v>1</v>
      </c>
      <c r="D7" s="4" t="s">
        <v>7</v>
      </c>
      <c r="E7" s="5" t="s">
        <v>6</v>
      </c>
      <c r="F7" s="5" t="s">
        <v>2</v>
      </c>
      <c r="G7" s="6" t="s">
        <v>3</v>
      </c>
      <c r="H7" s="7" t="s">
        <v>4</v>
      </c>
    </row>
    <row r="8" spans="2:13" ht="19.5" customHeight="1">
      <c r="B8" s="27" t="s">
        <v>12</v>
      </c>
      <c r="C8" s="25" t="s">
        <v>15</v>
      </c>
      <c r="D8" s="29">
        <v>31444.75</v>
      </c>
      <c r="E8" s="29"/>
      <c r="F8" s="29">
        <f t="shared" ref="F8:F25" si="0">SUM(D8:E8)</f>
        <v>31444.75</v>
      </c>
      <c r="G8" s="28">
        <v>9.1000000000000004E-3</v>
      </c>
      <c r="H8" s="8">
        <f t="shared" ref="H8:H25" si="1">F8*G8</f>
        <v>286.14722499999999</v>
      </c>
    </row>
    <row r="9" spans="2:13" ht="19.5" customHeight="1">
      <c r="B9" s="27" t="s">
        <v>12</v>
      </c>
      <c r="C9" s="25" t="s">
        <v>16</v>
      </c>
      <c r="D9" s="29">
        <v>30088</v>
      </c>
      <c r="E9" s="29"/>
      <c r="F9" s="29">
        <f t="shared" si="0"/>
        <v>30088</v>
      </c>
      <c r="G9" s="28">
        <v>9.1000000000000004E-3</v>
      </c>
      <c r="H9" s="8">
        <f t="shared" si="1"/>
        <v>273.80080000000004</v>
      </c>
    </row>
    <row r="10" spans="2:13" ht="19.5" customHeight="1">
      <c r="B10" s="27" t="s">
        <v>12</v>
      </c>
      <c r="C10" s="77" t="s">
        <v>15</v>
      </c>
      <c r="D10" s="29">
        <v>2025</v>
      </c>
      <c r="E10" s="29"/>
      <c r="F10" s="29">
        <f t="shared" si="0"/>
        <v>2025</v>
      </c>
      <c r="G10" s="28">
        <v>9.1000000000000004E-3</v>
      </c>
      <c r="H10" s="8">
        <f t="shared" si="1"/>
        <v>18.427500000000002</v>
      </c>
    </row>
    <row r="11" spans="2:13" ht="19.5" customHeight="1">
      <c r="B11" s="27" t="s">
        <v>12</v>
      </c>
      <c r="C11" s="77" t="s">
        <v>16</v>
      </c>
      <c r="D11" s="29">
        <v>796.5</v>
      </c>
      <c r="E11" s="29"/>
      <c r="F11" s="29">
        <f t="shared" si="0"/>
        <v>796.5</v>
      </c>
      <c r="G11" s="28">
        <v>9.1000000000000004E-3</v>
      </c>
      <c r="H11" s="8">
        <f t="shared" si="1"/>
        <v>7.2481500000000008</v>
      </c>
    </row>
    <row r="12" spans="2:13" ht="19.5" customHeight="1">
      <c r="B12" s="27" t="s">
        <v>12</v>
      </c>
      <c r="C12" s="25" t="s">
        <v>26</v>
      </c>
      <c r="D12" s="29">
        <v>37205</v>
      </c>
      <c r="E12" s="29"/>
      <c r="F12" s="29">
        <f t="shared" si="0"/>
        <v>37205</v>
      </c>
      <c r="G12" s="28">
        <v>9.1000000000000004E-3</v>
      </c>
      <c r="H12" s="8">
        <f t="shared" si="1"/>
        <v>338.56550000000004</v>
      </c>
    </row>
    <row r="13" spans="2:13" ht="19.5" customHeight="1">
      <c r="B13" s="27" t="s">
        <v>12</v>
      </c>
      <c r="C13" s="25" t="s">
        <v>17</v>
      </c>
      <c r="D13" s="29">
        <v>37965.25</v>
      </c>
      <c r="E13" s="29"/>
      <c r="F13" s="29">
        <f t="shared" si="0"/>
        <v>37965.25</v>
      </c>
      <c r="G13" s="28">
        <v>9.1000000000000004E-3</v>
      </c>
      <c r="H13" s="8">
        <f t="shared" si="1"/>
        <v>345.48377500000004</v>
      </c>
    </row>
    <row r="14" spans="2:13" ht="19.5" customHeight="1">
      <c r="B14" s="27" t="s">
        <v>12</v>
      </c>
      <c r="C14" s="25" t="s">
        <v>18</v>
      </c>
      <c r="D14" s="29">
        <v>39455.5</v>
      </c>
      <c r="E14" s="29"/>
      <c r="F14" s="29">
        <f t="shared" si="0"/>
        <v>39455.5</v>
      </c>
      <c r="G14" s="28">
        <v>9.1000000000000004E-3</v>
      </c>
      <c r="H14" s="8">
        <f t="shared" si="1"/>
        <v>359.04505</v>
      </c>
    </row>
    <row r="15" spans="2:13" ht="19.5" customHeight="1">
      <c r="B15" s="27" t="s">
        <v>12</v>
      </c>
      <c r="C15" s="25" t="s">
        <v>19</v>
      </c>
      <c r="D15" s="29">
        <v>28372</v>
      </c>
      <c r="E15" s="29"/>
      <c r="F15" s="29">
        <f t="shared" si="0"/>
        <v>28372</v>
      </c>
      <c r="G15" s="28">
        <v>9.1000000000000004E-3</v>
      </c>
      <c r="H15" s="8">
        <f t="shared" si="1"/>
        <v>258.18520000000001</v>
      </c>
    </row>
    <row r="16" spans="2:13" ht="19.5" customHeight="1">
      <c r="B16" s="27" t="s">
        <v>12</v>
      </c>
      <c r="C16" s="25" t="s">
        <v>20</v>
      </c>
      <c r="D16" s="29">
        <v>40391</v>
      </c>
      <c r="E16" s="29"/>
      <c r="F16" s="29">
        <f t="shared" si="0"/>
        <v>40391</v>
      </c>
      <c r="G16" s="28">
        <v>9.1000000000000004E-3</v>
      </c>
      <c r="H16" s="8">
        <f t="shared" si="1"/>
        <v>367.55810000000002</v>
      </c>
    </row>
    <row r="17" spans="2:8" ht="19.5" customHeight="1">
      <c r="B17" s="27" t="s">
        <v>12</v>
      </c>
      <c r="C17" s="25" t="s">
        <v>21</v>
      </c>
      <c r="D17" s="29">
        <v>48960.25</v>
      </c>
      <c r="E17" s="29"/>
      <c r="F17" s="29">
        <f t="shared" si="0"/>
        <v>48960.25</v>
      </c>
      <c r="G17" s="28">
        <v>9.1000000000000004E-3</v>
      </c>
      <c r="H17" s="8">
        <f t="shared" si="1"/>
        <v>445.538275</v>
      </c>
    </row>
    <row r="18" spans="2:8" ht="19.5" customHeight="1">
      <c r="B18" s="27" t="s">
        <v>12</v>
      </c>
      <c r="C18" s="77" t="s">
        <v>21</v>
      </c>
      <c r="D18" s="29">
        <v>3744.25</v>
      </c>
      <c r="E18" s="29"/>
      <c r="F18" s="29">
        <f t="shared" si="0"/>
        <v>3744.25</v>
      </c>
      <c r="G18" s="28">
        <v>9.1000000000000004E-3</v>
      </c>
      <c r="H18" s="8">
        <f t="shared" si="1"/>
        <v>34.072675000000004</v>
      </c>
    </row>
    <row r="19" spans="2:8" ht="19.5" customHeight="1">
      <c r="B19" s="27" t="s">
        <v>12</v>
      </c>
      <c r="C19" s="25" t="s">
        <v>22</v>
      </c>
      <c r="D19" s="29">
        <v>6468.5</v>
      </c>
      <c r="E19" s="29"/>
      <c r="F19" s="29">
        <f t="shared" si="0"/>
        <v>6468.5</v>
      </c>
      <c r="G19" s="28">
        <v>9.1000000000000004E-3</v>
      </c>
      <c r="H19" s="8">
        <f t="shared" si="1"/>
        <v>58.863350000000004</v>
      </c>
    </row>
    <row r="20" spans="2:8" ht="19.5" customHeight="1">
      <c r="B20" s="27" t="s">
        <v>12</v>
      </c>
      <c r="C20" s="77" t="s">
        <v>22</v>
      </c>
      <c r="D20" s="29">
        <v>42459.25</v>
      </c>
      <c r="E20" s="29"/>
      <c r="F20" s="29">
        <f t="shared" si="0"/>
        <v>42459.25</v>
      </c>
      <c r="G20" s="28">
        <v>9.1000000000000004E-3</v>
      </c>
      <c r="H20" s="8">
        <f t="shared" si="1"/>
        <v>386.37917500000003</v>
      </c>
    </row>
    <row r="21" spans="2:8" ht="19.5" customHeight="1">
      <c r="B21" s="27" t="s">
        <v>12</v>
      </c>
      <c r="C21" s="25" t="s">
        <v>23</v>
      </c>
      <c r="D21" s="29">
        <v>49495.25</v>
      </c>
      <c r="E21" s="29"/>
      <c r="F21" s="29">
        <f t="shared" si="0"/>
        <v>49495.25</v>
      </c>
      <c r="G21" s="28">
        <v>9.1000000000000004E-3</v>
      </c>
      <c r="H21" s="8">
        <f t="shared" si="1"/>
        <v>450.40677500000004</v>
      </c>
    </row>
    <row r="22" spans="2:8" ht="19.5" customHeight="1">
      <c r="B22" s="27" t="s">
        <v>12</v>
      </c>
      <c r="C22" s="77" t="s">
        <v>23</v>
      </c>
      <c r="D22" s="29">
        <v>774</v>
      </c>
      <c r="E22" s="29"/>
      <c r="F22" s="29">
        <f t="shared" si="0"/>
        <v>774</v>
      </c>
      <c r="G22" s="28">
        <v>9.1000000000000004E-3</v>
      </c>
      <c r="H22" s="8">
        <f t="shared" si="1"/>
        <v>7.0434000000000001</v>
      </c>
    </row>
    <row r="23" spans="2:8" ht="19.5" customHeight="1">
      <c r="B23" s="27" t="s">
        <v>12</v>
      </c>
      <c r="C23" s="25" t="s">
        <v>24</v>
      </c>
      <c r="D23" s="29">
        <v>36759.25</v>
      </c>
      <c r="E23" s="29"/>
      <c r="F23" s="29">
        <f t="shared" si="0"/>
        <v>36759.25</v>
      </c>
      <c r="G23" s="28">
        <v>9.1000000000000004E-3</v>
      </c>
      <c r="H23" s="8">
        <f t="shared" si="1"/>
        <v>334.50917500000003</v>
      </c>
    </row>
    <row r="24" spans="2:8" ht="19.5" customHeight="1">
      <c r="B24" s="27" t="s">
        <v>12</v>
      </c>
      <c r="C24" s="25" t="s">
        <v>25</v>
      </c>
      <c r="D24" s="29">
        <v>22461.25</v>
      </c>
      <c r="E24" s="29"/>
      <c r="F24" s="29">
        <f t="shared" si="0"/>
        <v>22461.25</v>
      </c>
      <c r="G24" s="28">
        <v>9.1000000000000004E-3</v>
      </c>
      <c r="H24" s="8">
        <f t="shared" si="1"/>
        <v>204.39737500000001</v>
      </c>
    </row>
    <row r="25" spans="2:8" ht="19.5" customHeight="1">
      <c r="B25" s="46" t="s">
        <v>29</v>
      </c>
      <c r="C25" s="40"/>
      <c r="D25" s="41">
        <f>SUM(D8:D24)</f>
        <v>458865</v>
      </c>
      <c r="E25" s="41"/>
      <c r="F25" s="41">
        <f>SUM(F8:F24)</f>
        <v>458865</v>
      </c>
      <c r="G25" s="40">
        <v>9.1000000000000004E-3</v>
      </c>
      <c r="H25" s="21">
        <f>SUM(H8:H24)-0.02</f>
        <v>4175.6514999999999</v>
      </c>
    </row>
    <row r="26" spans="2:8" s="49" customFormat="1" ht="19.5" customHeight="1">
      <c r="B26" s="57"/>
      <c r="C26" s="57"/>
      <c r="D26" s="58"/>
      <c r="E26" s="58"/>
      <c r="F26" s="58"/>
      <c r="G26" s="57"/>
      <c r="H26" s="59"/>
    </row>
    <row r="27" spans="2:8" s="45" customFormat="1" ht="19.5" customHeight="1">
      <c r="B27" s="113" t="s">
        <v>76</v>
      </c>
      <c r="C27" s="57"/>
      <c r="D27" s="60"/>
      <c r="E27" s="60"/>
      <c r="F27" s="60"/>
      <c r="G27" s="61"/>
      <c r="H27" s="56"/>
    </row>
    <row r="28" spans="2:8" ht="18" customHeight="1">
      <c r="B28" s="3" t="s">
        <v>0</v>
      </c>
      <c r="C28" s="4" t="s">
        <v>1</v>
      </c>
      <c r="D28" s="4" t="s">
        <v>7</v>
      </c>
      <c r="E28" s="5" t="s">
        <v>6</v>
      </c>
      <c r="F28" s="5" t="s">
        <v>2</v>
      </c>
      <c r="G28" s="6" t="s">
        <v>3</v>
      </c>
      <c r="H28" s="7" t="s">
        <v>4</v>
      </c>
    </row>
    <row r="29" spans="2:8" ht="19.5" customHeight="1">
      <c r="B29" s="27" t="s">
        <v>12</v>
      </c>
      <c r="C29" s="25" t="s">
        <v>15</v>
      </c>
      <c r="D29" s="29"/>
      <c r="E29" s="29"/>
      <c r="F29" s="29">
        <f t="shared" ref="F29:F41" si="2">SUM(D29:E29)</f>
        <v>0</v>
      </c>
      <c r="G29" s="28">
        <v>9.1000000000000004E-3</v>
      </c>
      <c r="H29" s="8">
        <f t="shared" ref="H29:H41" si="3">F29*G29</f>
        <v>0</v>
      </c>
    </row>
    <row r="30" spans="2:8" ht="19.5" customHeight="1">
      <c r="B30" s="27" t="s">
        <v>12</v>
      </c>
      <c r="C30" s="25" t="s">
        <v>16</v>
      </c>
      <c r="D30" s="29"/>
      <c r="E30" s="29"/>
      <c r="F30" s="29">
        <f t="shared" si="2"/>
        <v>0</v>
      </c>
      <c r="G30" s="28">
        <v>9.1000000000000004E-3</v>
      </c>
      <c r="H30" s="8">
        <f t="shared" si="3"/>
        <v>0</v>
      </c>
    </row>
    <row r="31" spans="2:8" ht="19.5" customHeight="1">
      <c r="B31" s="27" t="s">
        <v>12</v>
      </c>
      <c r="C31" s="25" t="s">
        <v>26</v>
      </c>
      <c r="D31" s="29"/>
      <c r="E31" s="29"/>
      <c r="F31" s="29">
        <f t="shared" si="2"/>
        <v>0</v>
      </c>
      <c r="G31" s="28">
        <v>9.1000000000000004E-3</v>
      </c>
      <c r="H31" s="8">
        <f t="shared" si="3"/>
        <v>0</v>
      </c>
    </row>
    <row r="32" spans="2:8" ht="19.5" customHeight="1">
      <c r="B32" s="27" t="s">
        <v>12</v>
      </c>
      <c r="C32" s="25" t="s">
        <v>17</v>
      </c>
      <c r="D32" s="29"/>
      <c r="E32" s="29"/>
      <c r="F32" s="29">
        <f t="shared" si="2"/>
        <v>0</v>
      </c>
      <c r="G32" s="28">
        <v>9.1000000000000004E-3</v>
      </c>
      <c r="H32" s="8">
        <f t="shared" si="3"/>
        <v>0</v>
      </c>
    </row>
    <row r="33" spans="2:8" ht="19.5" customHeight="1">
      <c r="B33" s="27" t="s">
        <v>12</v>
      </c>
      <c r="C33" s="25" t="s">
        <v>18</v>
      </c>
      <c r="D33" s="29"/>
      <c r="E33" s="29"/>
      <c r="F33" s="29">
        <f t="shared" si="2"/>
        <v>0</v>
      </c>
      <c r="G33" s="28">
        <v>9.1000000000000004E-3</v>
      </c>
      <c r="H33" s="8">
        <f t="shared" si="3"/>
        <v>0</v>
      </c>
    </row>
    <row r="34" spans="2:8" ht="19.5" customHeight="1">
      <c r="B34" s="27" t="s">
        <v>12</v>
      </c>
      <c r="C34" s="25" t="s">
        <v>19</v>
      </c>
      <c r="D34" s="29"/>
      <c r="E34" s="29"/>
      <c r="F34" s="29">
        <f t="shared" si="2"/>
        <v>0</v>
      </c>
      <c r="G34" s="28">
        <v>9.1000000000000004E-3</v>
      </c>
      <c r="H34" s="8">
        <f t="shared" si="3"/>
        <v>0</v>
      </c>
    </row>
    <row r="35" spans="2:8" ht="19.5" customHeight="1">
      <c r="B35" s="27" t="s">
        <v>12</v>
      </c>
      <c r="C35" s="25" t="s">
        <v>20</v>
      </c>
      <c r="D35" s="29"/>
      <c r="E35" s="29"/>
      <c r="F35" s="29">
        <f t="shared" si="2"/>
        <v>0</v>
      </c>
      <c r="G35" s="28">
        <v>9.1000000000000004E-3</v>
      </c>
      <c r="H35" s="8">
        <f t="shared" si="3"/>
        <v>0</v>
      </c>
    </row>
    <row r="36" spans="2:8" ht="19.5" customHeight="1">
      <c r="B36" s="27" t="s">
        <v>12</v>
      </c>
      <c r="C36" s="25" t="s">
        <v>21</v>
      </c>
      <c r="D36" s="29">
        <v>3327</v>
      </c>
      <c r="E36" s="29"/>
      <c r="F36" s="29">
        <f t="shared" si="2"/>
        <v>3327</v>
      </c>
      <c r="G36" s="28">
        <v>9.1000000000000004E-3</v>
      </c>
      <c r="H36" s="8">
        <f t="shared" si="3"/>
        <v>30.275700000000001</v>
      </c>
    </row>
    <row r="37" spans="2:8" ht="19.5" customHeight="1">
      <c r="B37" s="27" t="s">
        <v>12</v>
      </c>
      <c r="C37" s="25" t="s">
        <v>22</v>
      </c>
      <c r="D37" s="29">
        <v>23590.25</v>
      </c>
      <c r="E37" s="29"/>
      <c r="F37" s="29">
        <f t="shared" si="2"/>
        <v>23590.25</v>
      </c>
      <c r="G37" s="28">
        <v>9.1000000000000004E-3</v>
      </c>
      <c r="H37" s="8">
        <f t="shared" si="3"/>
        <v>214.67127500000001</v>
      </c>
    </row>
    <row r="38" spans="2:8" ht="19.5" customHeight="1">
      <c r="B38" s="27" t="s">
        <v>12</v>
      </c>
      <c r="C38" s="25" t="s">
        <v>23</v>
      </c>
      <c r="D38" s="29">
        <v>11798.25</v>
      </c>
      <c r="E38" s="29"/>
      <c r="F38" s="29">
        <f t="shared" si="2"/>
        <v>11798.25</v>
      </c>
      <c r="G38" s="28">
        <v>9.1000000000000004E-3</v>
      </c>
      <c r="H38" s="8">
        <f t="shared" si="3"/>
        <v>107.364075</v>
      </c>
    </row>
    <row r="39" spans="2:8" ht="19.5" customHeight="1">
      <c r="B39" s="27" t="s">
        <v>12</v>
      </c>
      <c r="C39" s="25" t="s">
        <v>24</v>
      </c>
      <c r="D39" s="29">
        <v>5978.75</v>
      </c>
      <c r="E39" s="29"/>
      <c r="F39" s="29">
        <f t="shared" si="2"/>
        <v>5978.75</v>
      </c>
      <c r="G39" s="28">
        <v>9.1000000000000004E-3</v>
      </c>
      <c r="H39" s="8">
        <f t="shared" si="3"/>
        <v>54.406625000000005</v>
      </c>
    </row>
    <row r="40" spans="2:8" ht="19.5" customHeight="1">
      <c r="B40" s="27" t="s">
        <v>12</v>
      </c>
      <c r="C40" s="25" t="s">
        <v>25</v>
      </c>
      <c r="D40" s="29">
        <v>1211.5</v>
      </c>
      <c r="E40" s="29"/>
      <c r="F40" s="29">
        <f t="shared" si="2"/>
        <v>1211.5</v>
      </c>
      <c r="G40" s="28">
        <v>9.1000000000000004E-3</v>
      </c>
      <c r="H40" s="8">
        <f t="shared" si="3"/>
        <v>11.024650000000001</v>
      </c>
    </row>
    <row r="41" spans="2:8" ht="19.5" customHeight="1">
      <c r="B41" s="46" t="s">
        <v>29</v>
      </c>
      <c r="C41" s="40"/>
      <c r="D41" s="41">
        <f>SUM(D30:D40)</f>
        <v>45905.75</v>
      </c>
      <c r="E41" s="41"/>
      <c r="F41" s="41">
        <f>SUM(F29:F40)</f>
        <v>45905.75</v>
      </c>
      <c r="G41" s="40">
        <v>9.1000000000000004E-3</v>
      </c>
      <c r="H41" s="21">
        <f>SUM(H29:H40)+0.01</f>
        <v>417.75232500000004</v>
      </c>
    </row>
    <row r="42" spans="2:8" ht="6" customHeight="1">
      <c r="D42" s="2"/>
      <c r="H42" s="2"/>
    </row>
    <row r="43" spans="2:8" ht="19.5" customHeight="1">
      <c r="B43" s="64" t="s">
        <v>31</v>
      </c>
      <c r="C43" s="65"/>
      <c r="D43" s="66">
        <f>SUM(D41+D25)</f>
        <v>504770.75</v>
      </c>
      <c r="E43" s="65"/>
      <c r="F43" s="65"/>
      <c r="G43" s="65"/>
      <c r="H43" s="66">
        <f>SUM(H41+H25)</f>
        <v>4593.4038250000003</v>
      </c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Teuerung 2020</vt:lpstr>
      <vt:lpstr>Teuerung Leipert</vt:lpstr>
      <vt:lpstr>Teuerung Holinger</vt:lpstr>
      <vt:lpstr>Teuerung AeBo</vt:lpstr>
      <vt:lpstr>Teuerung Jauslin Stebler</vt:lpstr>
      <vt:lpstr>'Teuerung 2020'!Druckbereich</vt:lpstr>
      <vt:lpstr>'Teuerung AeBo'!Druckbereich</vt:lpstr>
      <vt:lpstr>'Teuerung Holinger'!Druckbereich</vt:lpstr>
      <vt:lpstr>'Teuerung Jauslin Stebler'!Druckbereich</vt:lpstr>
      <vt:lpstr>'Teuerung Leipert'!Druckbereich</vt:lpstr>
      <vt:lpstr>'Teuerung 2020'!Drucktitel</vt:lpstr>
      <vt:lpstr>'Teuerung AeBo'!Drucktitel</vt:lpstr>
      <vt:lpstr>'Teuerung Holinger'!Drucktitel</vt:lpstr>
      <vt:lpstr>'Teuerung Jauslin Stebler'!Drucktitel</vt:lpstr>
      <vt:lpstr>'Teuerung Leipert'!Drucktitel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Martin Noelle</cp:lastModifiedBy>
  <cp:lastPrinted>2021-09-03T13:20:05Z</cp:lastPrinted>
  <dcterms:created xsi:type="dcterms:W3CDTF">2009-12-15T13:20:55Z</dcterms:created>
  <dcterms:modified xsi:type="dcterms:W3CDTF">2021-09-03T13:20:14Z</dcterms:modified>
</cp:coreProperties>
</file>