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Bewertung\April2021\"/>
    </mc:Choice>
  </mc:AlternateContent>
  <bookViews>
    <workbookView xWindow="120" yWindow="120" windowWidth="24915" windowHeight="11820" activeTab="3"/>
  </bookViews>
  <sheets>
    <sheet name="Ausgangslage - Triage" sheetId="2" r:id="rId1"/>
    <sheet name="Budget EK-MK-AP (2-2020)" sheetId="3" r:id="rId2"/>
    <sheet name="Budget EK-MK-AP (3-2020)" sheetId="4" r:id="rId3"/>
    <sheet name="Budget EK-MK-AP (1-2021)" sheetId="5" r:id="rId4"/>
  </sheets>
  <definedNames>
    <definedName name="_xlnm.Print_Area" localSheetId="3">'Budget EK-MK-AP (1-2021)'!$A$36:$U$66</definedName>
    <definedName name="_xlnm.Print_Area" localSheetId="2">'Budget EK-MK-AP (3-2020)'!$A$36:$U$65</definedName>
  </definedNames>
  <calcPr calcId="162913"/>
</workbook>
</file>

<file path=xl/calcChain.xml><?xml version="1.0" encoding="utf-8"?>
<calcChain xmlns="http://schemas.openxmlformats.org/spreadsheetml/2006/main">
  <c r="M49" i="5" l="1"/>
  <c r="R53" i="5"/>
  <c r="O53" i="5"/>
  <c r="M53" i="5"/>
  <c r="N53" i="5" s="1"/>
  <c r="P53" i="5" s="1"/>
  <c r="S53" i="5" s="1"/>
  <c r="K53" i="5"/>
  <c r="J53" i="5"/>
  <c r="H53" i="5"/>
  <c r="G53" i="5"/>
  <c r="F53" i="5"/>
  <c r="E53" i="5"/>
  <c r="D53" i="5"/>
  <c r="C53" i="5"/>
  <c r="T53" i="5" l="1"/>
  <c r="M47" i="5" l="1"/>
  <c r="K68" i="5" l="1"/>
  <c r="G68" i="5"/>
  <c r="G78" i="5"/>
  <c r="G76" i="5"/>
  <c r="K74" i="5"/>
  <c r="G71" i="5"/>
  <c r="G70" i="5"/>
  <c r="R61" i="5"/>
  <c r="O61" i="5"/>
  <c r="M61" i="5"/>
  <c r="J61" i="5"/>
  <c r="H61" i="5"/>
  <c r="E61" i="5"/>
  <c r="R60" i="5"/>
  <c r="O60" i="5"/>
  <c r="M60" i="5"/>
  <c r="N60" i="5" s="1"/>
  <c r="P60" i="5" s="1"/>
  <c r="S60" i="5" s="1"/>
  <c r="J60" i="5"/>
  <c r="R59" i="5"/>
  <c r="O59" i="5"/>
  <c r="M59" i="5"/>
  <c r="J59" i="5"/>
  <c r="H59" i="5"/>
  <c r="N59" i="5" s="1"/>
  <c r="P59" i="5" s="1"/>
  <c r="S59" i="5" s="1"/>
  <c r="E59" i="5"/>
  <c r="L58" i="5"/>
  <c r="L62" i="5" s="1"/>
  <c r="I58" i="5"/>
  <c r="G58" i="5"/>
  <c r="G62" i="5" s="1"/>
  <c r="D58" i="5"/>
  <c r="D62" i="5" s="1"/>
  <c r="C58" i="5"/>
  <c r="C62" i="5" s="1"/>
  <c r="M57" i="5"/>
  <c r="J57" i="5"/>
  <c r="H57" i="5"/>
  <c r="F57" i="5"/>
  <c r="R57" i="5" s="1"/>
  <c r="M56" i="5"/>
  <c r="N56" i="5" s="1"/>
  <c r="J56" i="5"/>
  <c r="H56" i="5"/>
  <c r="F56" i="5"/>
  <c r="K76" i="5" s="1"/>
  <c r="R55" i="5"/>
  <c r="M55" i="5"/>
  <c r="J55" i="5"/>
  <c r="H55" i="5"/>
  <c r="N55" i="5" s="1"/>
  <c r="P55" i="5" s="1"/>
  <c r="S55" i="5" s="1"/>
  <c r="F55" i="5"/>
  <c r="O55" i="5" s="1"/>
  <c r="E55" i="5"/>
  <c r="T54" i="5"/>
  <c r="O54" i="5"/>
  <c r="N54" i="5"/>
  <c r="P54" i="5" s="1"/>
  <c r="M54" i="5"/>
  <c r="H54" i="5"/>
  <c r="M52" i="5"/>
  <c r="H52" i="5"/>
  <c r="N52" i="5" s="1"/>
  <c r="F52" i="5"/>
  <c r="R52" i="5" s="1"/>
  <c r="M51" i="5"/>
  <c r="N51" i="5" s="1"/>
  <c r="J51" i="5"/>
  <c r="H51" i="5"/>
  <c r="F51" i="5"/>
  <c r="R51" i="5" s="1"/>
  <c r="R50" i="5"/>
  <c r="M50" i="5"/>
  <c r="J50" i="5"/>
  <c r="H50" i="5"/>
  <c r="F50" i="5"/>
  <c r="O50" i="5" s="1"/>
  <c r="E50" i="5"/>
  <c r="O49" i="5"/>
  <c r="J49" i="5"/>
  <c r="H49" i="5"/>
  <c r="F49" i="5"/>
  <c r="K70" i="5" s="1"/>
  <c r="E49" i="5"/>
  <c r="M48" i="5"/>
  <c r="J48" i="5"/>
  <c r="H48" i="5"/>
  <c r="J47" i="5"/>
  <c r="H47" i="5"/>
  <c r="F47" i="5"/>
  <c r="R47" i="5" s="1"/>
  <c r="M27" i="5"/>
  <c r="L27" i="5"/>
  <c r="K27" i="5"/>
  <c r="I27" i="5"/>
  <c r="H27" i="5"/>
  <c r="G27" i="5"/>
  <c r="F27" i="5"/>
  <c r="P26" i="5"/>
  <c r="O26" i="5"/>
  <c r="N26" i="5"/>
  <c r="O25" i="5"/>
  <c r="N25" i="5"/>
  <c r="P25" i="5" s="1"/>
  <c r="J24" i="5"/>
  <c r="J27" i="5" s="1"/>
  <c r="O22" i="5"/>
  <c r="E22" i="5"/>
  <c r="O21" i="5"/>
  <c r="E21" i="5"/>
  <c r="O20" i="5"/>
  <c r="E20" i="5"/>
  <c r="O19" i="5"/>
  <c r="E19" i="5"/>
  <c r="O18" i="5"/>
  <c r="E18" i="5"/>
  <c r="O17" i="5"/>
  <c r="I17" i="5"/>
  <c r="H17" i="5"/>
  <c r="G17" i="5"/>
  <c r="F17" i="5"/>
  <c r="O9" i="5"/>
  <c r="O27" i="5" s="1"/>
  <c r="D9" i="5"/>
  <c r="F48" i="5" s="1"/>
  <c r="C9" i="5"/>
  <c r="N9" i="5" s="1"/>
  <c r="O57" i="5" l="1"/>
  <c r="E17" i="5"/>
  <c r="N17" i="5" s="1"/>
  <c r="N48" i="5"/>
  <c r="P48" i="5" s="1"/>
  <c r="S48" i="5" s="1"/>
  <c r="N57" i="5"/>
  <c r="N61" i="5"/>
  <c r="P61" i="5" s="1"/>
  <c r="S61" i="5" s="1"/>
  <c r="M58" i="5"/>
  <c r="M62" i="5" s="1"/>
  <c r="N49" i="5"/>
  <c r="P49" i="5" s="1"/>
  <c r="S49" i="5" s="1"/>
  <c r="N47" i="5"/>
  <c r="I62" i="5"/>
  <c r="T60" i="5"/>
  <c r="N50" i="5"/>
  <c r="P50" i="5" s="1"/>
  <c r="S50" i="5" s="1"/>
  <c r="H58" i="5"/>
  <c r="G77" i="5"/>
  <c r="E27" i="5"/>
  <c r="T59" i="5"/>
  <c r="H62" i="5"/>
  <c r="P9" i="5"/>
  <c r="R48" i="5"/>
  <c r="E48" i="5"/>
  <c r="O48" i="5"/>
  <c r="K69" i="5"/>
  <c r="T55" i="5"/>
  <c r="T61" i="5"/>
  <c r="F58" i="5"/>
  <c r="O10" i="5"/>
  <c r="N24" i="5"/>
  <c r="P24" i="5" s="1"/>
  <c r="C27" i="5"/>
  <c r="O47" i="5"/>
  <c r="R49" i="5"/>
  <c r="O51" i="5"/>
  <c r="O52" i="5"/>
  <c r="O56" i="5"/>
  <c r="P57" i="5"/>
  <c r="S57" i="5" s="1"/>
  <c r="T57" i="5" s="1"/>
  <c r="K71" i="5"/>
  <c r="K75" i="5"/>
  <c r="K77" i="5"/>
  <c r="D27" i="5"/>
  <c r="P47" i="5"/>
  <c r="S47" i="5" s="1"/>
  <c r="T47" i="5" s="1"/>
  <c r="P51" i="5"/>
  <c r="S51" i="5" s="1"/>
  <c r="T51" i="5" s="1"/>
  <c r="E52" i="5"/>
  <c r="K52" i="5"/>
  <c r="P52" i="5"/>
  <c r="S52" i="5" s="1"/>
  <c r="T52" i="5" s="1"/>
  <c r="P56" i="5"/>
  <c r="S56" i="5" s="1"/>
  <c r="E57" i="5"/>
  <c r="K72" i="5"/>
  <c r="E47" i="5"/>
  <c r="E51" i="5"/>
  <c r="E56" i="5"/>
  <c r="R56" i="5"/>
  <c r="H51" i="4"/>
  <c r="H52" i="4"/>
  <c r="E52" i="4"/>
  <c r="F52" i="4"/>
  <c r="M52" i="4"/>
  <c r="N52" i="4" s="1"/>
  <c r="P52" i="4" s="1"/>
  <c r="S52" i="4" s="1"/>
  <c r="T52" i="4" s="1"/>
  <c r="K52" i="4"/>
  <c r="K72" i="4" s="1"/>
  <c r="K73" i="4"/>
  <c r="T53" i="4"/>
  <c r="R52" i="4"/>
  <c r="O53" i="4"/>
  <c r="O52" i="4"/>
  <c r="F54" i="4"/>
  <c r="K74" i="4" s="1"/>
  <c r="O25" i="4"/>
  <c r="N25" i="4"/>
  <c r="P25" i="4" s="1"/>
  <c r="L27" i="4"/>
  <c r="M27" i="4"/>
  <c r="K27" i="4"/>
  <c r="F50" i="2"/>
  <c r="E51" i="2"/>
  <c r="I51" i="2"/>
  <c r="C51" i="2"/>
  <c r="B51" i="2"/>
  <c r="B42" i="2"/>
  <c r="I52" i="2"/>
  <c r="I50" i="2"/>
  <c r="I53" i="2" s="1"/>
  <c r="E42" i="2"/>
  <c r="O26" i="3"/>
  <c r="N24" i="3"/>
  <c r="N27" i="3"/>
  <c r="G69" i="4"/>
  <c r="G70" i="4"/>
  <c r="G75" i="4"/>
  <c r="G77" i="4"/>
  <c r="G67" i="4"/>
  <c r="P17" i="5" l="1"/>
  <c r="N27" i="5"/>
  <c r="P27" i="5"/>
  <c r="J52" i="4"/>
  <c r="T50" i="5"/>
  <c r="V50" i="5"/>
  <c r="T49" i="5"/>
  <c r="N58" i="5"/>
  <c r="N62" i="5" s="1"/>
  <c r="R58" i="5"/>
  <c r="F62" i="5"/>
  <c r="O58" i="5"/>
  <c r="O62" i="5" s="1"/>
  <c r="T56" i="5"/>
  <c r="K73" i="5"/>
  <c r="K58" i="5"/>
  <c r="J52" i="5"/>
  <c r="J58" i="5" s="1"/>
  <c r="J62" i="5" s="1"/>
  <c r="E58" i="5"/>
  <c r="E62" i="5" s="1"/>
  <c r="T48" i="5"/>
  <c r="F47" i="4"/>
  <c r="K67" i="4" s="1"/>
  <c r="M47" i="4"/>
  <c r="R60" i="4"/>
  <c r="O60" i="4"/>
  <c r="M60" i="4"/>
  <c r="J60" i="4"/>
  <c r="H60" i="4"/>
  <c r="E60" i="4"/>
  <c r="R59" i="4"/>
  <c r="O59" i="4"/>
  <c r="M59" i="4"/>
  <c r="N59" i="4" s="1"/>
  <c r="P59" i="4" s="1"/>
  <c r="S59" i="4" s="1"/>
  <c r="J59" i="4"/>
  <c r="R58" i="4"/>
  <c r="O58" i="4"/>
  <c r="M58" i="4"/>
  <c r="J58" i="4"/>
  <c r="H58" i="4"/>
  <c r="E58" i="4"/>
  <c r="L57" i="4"/>
  <c r="L61" i="4" s="1"/>
  <c r="K57" i="4"/>
  <c r="K61" i="4" s="1"/>
  <c r="I57" i="4"/>
  <c r="I61" i="4" s="1"/>
  <c r="G57" i="4"/>
  <c r="G61" i="4" s="1"/>
  <c r="D57" i="4"/>
  <c r="D61" i="4" s="1"/>
  <c r="C57" i="4"/>
  <c r="M56" i="4"/>
  <c r="N56" i="4" s="1"/>
  <c r="J56" i="4"/>
  <c r="H56" i="4"/>
  <c r="F56" i="4"/>
  <c r="M55" i="4"/>
  <c r="J55" i="4"/>
  <c r="H55" i="4"/>
  <c r="F55" i="4"/>
  <c r="E55" i="4"/>
  <c r="R54" i="4"/>
  <c r="O54" i="4"/>
  <c r="M54" i="4"/>
  <c r="J54" i="4"/>
  <c r="H54" i="4"/>
  <c r="E54" i="4"/>
  <c r="M53" i="4"/>
  <c r="H53" i="4"/>
  <c r="M51" i="4"/>
  <c r="N51" i="4" s="1"/>
  <c r="J51" i="4"/>
  <c r="F51" i="4"/>
  <c r="M50" i="4"/>
  <c r="J50" i="4"/>
  <c r="H50" i="4"/>
  <c r="F50" i="4"/>
  <c r="R50" i="4" s="1"/>
  <c r="M49" i="4"/>
  <c r="J49" i="4"/>
  <c r="H49" i="4"/>
  <c r="F49" i="4"/>
  <c r="K69" i="4" s="1"/>
  <c r="E49" i="4"/>
  <c r="M48" i="4"/>
  <c r="J48" i="4"/>
  <c r="H48" i="4"/>
  <c r="F48" i="4"/>
  <c r="O48" i="4" s="1"/>
  <c r="J47" i="4"/>
  <c r="H47" i="4"/>
  <c r="R47" i="4"/>
  <c r="I27" i="4"/>
  <c r="H27" i="4"/>
  <c r="G27" i="4"/>
  <c r="F27" i="4"/>
  <c r="D27" i="4"/>
  <c r="O26" i="4"/>
  <c r="N26" i="4"/>
  <c r="P26" i="4" s="1"/>
  <c r="J24" i="4"/>
  <c r="O22" i="4"/>
  <c r="E22" i="4"/>
  <c r="O21" i="4"/>
  <c r="E21" i="4"/>
  <c r="O20" i="4"/>
  <c r="E20" i="4"/>
  <c r="O19" i="4"/>
  <c r="E19" i="4"/>
  <c r="E17" i="4" s="1"/>
  <c r="E27" i="4" s="1"/>
  <c r="O18" i="4"/>
  <c r="E18" i="4"/>
  <c r="I17" i="4"/>
  <c r="H17" i="4"/>
  <c r="G17" i="4"/>
  <c r="F17" i="4"/>
  <c r="O17" i="4" s="1"/>
  <c r="O9" i="4"/>
  <c r="O10" i="4" s="1"/>
  <c r="N9" i="4"/>
  <c r="P9" i="4" s="1"/>
  <c r="D9" i="4"/>
  <c r="C9" i="4"/>
  <c r="C27" i="4" s="1"/>
  <c r="J27" i="4" l="1"/>
  <c r="N24" i="4"/>
  <c r="P24" i="4" s="1"/>
  <c r="R51" i="4"/>
  <c r="K71" i="4"/>
  <c r="O27" i="4"/>
  <c r="O49" i="4"/>
  <c r="R48" i="4"/>
  <c r="K68" i="4"/>
  <c r="E50" i="4"/>
  <c r="O50" i="4"/>
  <c r="K70" i="4"/>
  <c r="R49" i="4"/>
  <c r="O55" i="4"/>
  <c r="K75" i="4"/>
  <c r="R56" i="4"/>
  <c r="K76" i="4"/>
  <c r="T59" i="4"/>
  <c r="P58" i="5"/>
  <c r="P62" i="5" s="1"/>
  <c r="R62" i="5"/>
  <c r="K78" i="5"/>
  <c r="K62" i="5"/>
  <c r="C61" i="4"/>
  <c r="G76" i="4"/>
  <c r="N55" i="4"/>
  <c r="P55" i="4" s="1"/>
  <c r="S55" i="4" s="1"/>
  <c r="N58" i="4"/>
  <c r="P58" i="4" s="1"/>
  <c r="S58" i="4" s="1"/>
  <c r="T58" i="4" s="1"/>
  <c r="N17" i="4"/>
  <c r="N27" i="4" s="1"/>
  <c r="R55" i="4"/>
  <c r="N54" i="4"/>
  <c r="P54" i="4" s="1"/>
  <c r="S54" i="4" s="1"/>
  <c r="T54" i="4" s="1"/>
  <c r="N48" i="4"/>
  <c r="N60" i="4"/>
  <c r="P60" i="4" s="1"/>
  <c r="S60" i="4" s="1"/>
  <c r="T60" i="4" s="1"/>
  <c r="N53" i="4"/>
  <c r="P53" i="4" s="1"/>
  <c r="N49" i="4"/>
  <c r="P49" i="4" s="1"/>
  <c r="S49" i="4" s="1"/>
  <c r="T49" i="4" s="1"/>
  <c r="J57" i="4"/>
  <c r="J61" i="4" s="1"/>
  <c r="N50" i="4"/>
  <c r="P50" i="4" s="1"/>
  <c r="S50" i="4" s="1"/>
  <c r="T50" i="4" s="1"/>
  <c r="H57" i="4"/>
  <c r="H61" i="4" s="1"/>
  <c r="N47" i="4"/>
  <c r="P47" i="4" s="1"/>
  <c r="S47" i="4" s="1"/>
  <c r="T47" i="4" s="1"/>
  <c r="M57" i="4"/>
  <c r="M61" i="4" s="1"/>
  <c r="O56" i="4"/>
  <c r="F57" i="4"/>
  <c r="K77" i="4" s="1"/>
  <c r="O47" i="4"/>
  <c r="P48" i="4"/>
  <c r="S48" i="4" s="1"/>
  <c r="T48" i="4" s="1"/>
  <c r="O51" i="4"/>
  <c r="E48" i="4"/>
  <c r="P51" i="4"/>
  <c r="S51" i="4" s="1"/>
  <c r="T51" i="4" s="1"/>
  <c r="P56" i="4"/>
  <c r="S56" i="4" s="1"/>
  <c r="T56" i="4" s="1"/>
  <c r="E47" i="4"/>
  <c r="E51" i="4"/>
  <c r="E56" i="4"/>
  <c r="O27" i="3"/>
  <c r="S60" i="3"/>
  <c r="T60" i="3"/>
  <c r="R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C60" i="3"/>
  <c r="O10" i="3"/>
  <c r="J58" i="3"/>
  <c r="M57" i="3"/>
  <c r="J57" i="3"/>
  <c r="H57" i="3"/>
  <c r="E57" i="3"/>
  <c r="T48" i="3"/>
  <c r="T49" i="3"/>
  <c r="T50" i="3"/>
  <c r="T51" i="3"/>
  <c r="T52" i="3"/>
  <c r="T53" i="3"/>
  <c r="T54" i="3"/>
  <c r="T55" i="3"/>
  <c r="T56" i="3"/>
  <c r="S48" i="3"/>
  <c r="S49" i="3"/>
  <c r="S50" i="3"/>
  <c r="S51" i="3"/>
  <c r="S52" i="3"/>
  <c r="S53" i="3"/>
  <c r="S54" i="3"/>
  <c r="S55" i="3"/>
  <c r="S56" i="3"/>
  <c r="R48" i="3"/>
  <c r="R49" i="3"/>
  <c r="R50" i="3"/>
  <c r="R51" i="3"/>
  <c r="R52" i="3"/>
  <c r="R53" i="3"/>
  <c r="R54" i="3"/>
  <c r="R55" i="3"/>
  <c r="R56" i="3"/>
  <c r="R57" i="3"/>
  <c r="R58" i="3"/>
  <c r="R59" i="3"/>
  <c r="P48" i="3"/>
  <c r="P49" i="3"/>
  <c r="P50" i="3"/>
  <c r="P51" i="3"/>
  <c r="P52" i="3"/>
  <c r="P53" i="3"/>
  <c r="P54" i="3"/>
  <c r="P55" i="3"/>
  <c r="P56" i="3"/>
  <c r="O48" i="3"/>
  <c r="O49" i="3"/>
  <c r="O50" i="3"/>
  <c r="O51" i="3"/>
  <c r="O52" i="3"/>
  <c r="O53" i="3"/>
  <c r="O54" i="3"/>
  <c r="O55" i="3"/>
  <c r="O56" i="3"/>
  <c r="O57" i="3"/>
  <c r="O58" i="3"/>
  <c r="O59" i="3"/>
  <c r="N48" i="3"/>
  <c r="N49" i="3"/>
  <c r="N51" i="3"/>
  <c r="N52" i="3"/>
  <c r="N58" i="3"/>
  <c r="P58" i="3" s="1"/>
  <c r="S58" i="3" s="1"/>
  <c r="T58" i="3" s="1"/>
  <c r="M58" i="3"/>
  <c r="M48" i="3"/>
  <c r="M49" i="3"/>
  <c r="M50" i="3"/>
  <c r="N50" i="3" s="1"/>
  <c r="M51" i="3"/>
  <c r="M52" i="3"/>
  <c r="M53" i="3"/>
  <c r="N53" i="3" s="1"/>
  <c r="M54" i="3"/>
  <c r="N54" i="3" s="1"/>
  <c r="M55" i="3"/>
  <c r="N55" i="3" s="1"/>
  <c r="M59" i="3"/>
  <c r="N59" i="3" s="1"/>
  <c r="P59" i="3" s="1"/>
  <c r="S59" i="3" s="1"/>
  <c r="I56" i="3"/>
  <c r="J56" i="3"/>
  <c r="K56" i="3"/>
  <c r="L56" i="3"/>
  <c r="M56" i="3" s="1"/>
  <c r="J48" i="3"/>
  <c r="J49" i="3"/>
  <c r="J50" i="3"/>
  <c r="J51" i="3"/>
  <c r="J52" i="3"/>
  <c r="J53" i="3"/>
  <c r="J54" i="3"/>
  <c r="J55" i="3"/>
  <c r="E55" i="3"/>
  <c r="E48" i="3"/>
  <c r="E49" i="3"/>
  <c r="E50" i="3"/>
  <c r="E51" i="3"/>
  <c r="E52" i="3"/>
  <c r="E53" i="3"/>
  <c r="E54" i="3"/>
  <c r="O47" i="3"/>
  <c r="F55" i="3"/>
  <c r="F56" i="3" s="1"/>
  <c r="H48" i="3"/>
  <c r="H49" i="3"/>
  <c r="H50" i="3"/>
  <c r="H51" i="3"/>
  <c r="H52" i="3"/>
  <c r="H53" i="3"/>
  <c r="H54" i="3"/>
  <c r="H55" i="3"/>
  <c r="D56" i="3"/>
  <c r="G56" i="3"/>
  <c r="F54" i="3"/>
  <c r="F52" i="3"/>
  <c r="F51" i="3"/>
  <c r="F50" i="3"/>
  <c r="F49" i="3"/>
  <c r="F53" i="3"/>
  <c r="F48" i="3"/>
  <c r="F47" i="3"/>
  <c r="E47" i="3" s="1"/>
  <c r="C56" i="3"/>
  <c r="J59" i="3"/>
  <c r="H59" i="3"/>
  <c r="E59" i="3"/>
  <c r="M47" i="3"/>
  <c r="J47" i="3"/>
  <c r="H47" i="3"/>
  <c r="P17" i="4" l="1"/>
  <c r="P27" i="4" s="1"/>
  <c r="S58" i="5"/>
  <c r="S62" i="5" s="1"/>
  <c r="T55" i="4"/>
  <c r="E57" i="4"/>
  <c r="E61" i="4" s="1"/>
  <c r="F61" i="4"/>
  <c r="O57" i="4"/>
  <c r="O61" i="4" s="1"/>
  <c r="R57" i="4"/>
  <c r="N57" i="4"/>
  <c r="N61" i="4" s="1"/>
  <c r="T59" i="3"/>
  <c r="N57" i="3"/>
  <c r="P57" i="3" s="1"/>
  <c r="S57" i="3" s="1"/>
  <c r="T57" i="3" s="1"/>
  <c r="E56" i="3"/>
  <c r="H56" i="3"/>
  <c r="N56" i="3" s="1"/>
  <c r="R47" i="3"/>
  <c r="N47" i="3"/>
  <c r="P47" i="3" s="1"/>
  <c r="S47" i="3" s="1"/>
  <c r="T47" i="3" s="1"/>
  <c r="T58" i="5" l="1"/>
  <c r="T62" i="5" s="1"/>
  <c r="R61" i="4"/>
  <c r="P57" i="4"/>
  <c r="I44" i="2"/>
  <c r="I43" i="2"/>
  <c r="H31" i="2"/>
  <c r="H30" i="2"/>
  <c r="H29" i="2"/>
  <c r="H28" i="2"/>
  <c r="H16" i="2"/>
  <c r="H17" i="2"/>
  <c r="H20" i="2"/>
  <c r="H23" i="2"/>
  <c r="H24" i="2"/>
  <c r="H25" i="2"/>
  <c r="H15" i="2"/>
  <c r="H10" i="2"/>
  <c r="H11" i="2"/>
  <c r="H12" i="2"/>
  <c r="H9" i="2"/>
  <c r="O21" i="3"/>
  <c r="O22" i="3"/>
  <c r="O19" i="3"/>
  <c r="O20" i="3"/>
  <c r="O18" i="3"/>
  <c r="F17" i="3"/>
  <c r="O17" i="3" s="1"/>
  <c r="G17" i="3"/>
  <c r="H17" i="3"/>
  <c r="I17" i="3"/>
  <c r="K27" i="3"/>
  <c r="G27" i="3"/>
  <c r="H27" i="3"/>
  <c r="I27" i="3"/>
  <c r="F27" i="3"/>
  <c r="N26" i="3"/>
  <c r="I30" i="2"/>
  <c r="J24" i="3"/>
  <c r="P24" i="3" s="1"/>
  <c r="E19" i="3"/>
  <c r="E20" i="3"/>
  <c r="E21" i="3"/>
  <c r="E22" i="3"/>
  <c r="E18" i="3"/>
  <c r="D9" i="3"/>
  <c r="D27" i="3" s="1"/>
  <c r="C9" i="3"/>
  <c r="N9" i="3" s="1"/>
  <c r="I41" i="2"/>
  <c r="C42" i="2"/>
  <c r="I42" i="2" s="1"/>
  <c r="C28" i="2"/>
  <c r="C31" i="2" s="1"/>
  <c r="D28" i="2"/>
  <c r="D31" i="2" s="1"/>
  <c r="E28" i="2"/>
  <c r="E31" i="2" s="1"/>
  <c r="F28" i="2"/>
  <c r="F31" i="2" s="1"/>
  <c r="G28" i="2"/>
  <c r="C29" i="2"/>
  <c r="D29" i="2"/>
  <c r="E29" i="2"/>
  <c r="F29" i="2"/>
  <c r="G29" i="2"/>
  <c r="B29" i="2"/>
  <c r="B28" i="2"/>
  <c r="B31" i="2" s="1"/>
  <c r="I16" i="2"/>
  <c r="I17" i="2"/>
  <c r="I20" i="2"/>
  <c r="I23" i="2"/>
  <c r="I24" i="2"/>
  <c r="I15" i="2"/>
  <c r="B25" i="2"/>
  <c r="I25" i="2" s="1"/>
  <c r="B17" i="2"/>
  <c r="I9" i="2"/>
  <c r="I12" i="2" s="1"/>
  <c r="C12" i="2"/>
  <c r="D12" i="2"/>
  <c r="E12" i="2"/>
  <c r="F12" i="2"/>
  <c r="B12" i="2"/>
  <c r="I10" i="2"/>
  <c r="I29" i="2" s="1"/>
  <c r="P61" i="4" l="1"/>
  <c r="S57" i="4"/>
  <c r="O9" i="3"/>
  <c r="P9" i="3" s="1"/>
  <c r="C27" i="3"/>
  <c r="P26" i="3"/>
  <c r="P27" i="3" s="1"/>
  <c r="J27" i="3"/>
  <c r="G31" i="2"/>
  <c r="E17" i="3"/>
  <c r="I28" i="2"/>
  <c r="I31" i="2"/>
  <c r="K31" i="2" s="1"/>
  <c r="K32" i="2" s="1"/>
  <c r="S61" i="4" l="1"/>
  <c r="T57" i="4"/>
  <c r="T61" i="4" s="1"/>
  <c r="E27" i="3"/>
  <c r="N17" i="3"/>
  <c r="P17" i="3" l="1"/>
</calcChain>
</file>

<file path=xl/sharedStrings.xml><?xml version="1.0" encoding="utf-8"?>
<sst xmlns="http://schemas.openxmlformats.org/spreadsheetml/2006/main" count="420" uniqueCount="113">
  <si>
    <t>Index</t>
  </si>
  <si>
    <t>Was</t>
  </si>
  <si>
    <t>Honorar</t>
  </si>
  <si>
    <t>gestellt</t>
  </si>
  <si>
    <t>Rest</t>
  </si>
  <si>
    <t>Total</t>
  </si>
  <si>
    <t>plus 2 Trim.</t>
  </si>
  <si>
    <t>Bew.zeitpt</t>
  </si>
  <si>
    <t>plus 2 Trim</t>
  </si>
  <si>
    <t>10 = 6 + 9</t>
  </si>
  <si>
    <t>Progn.Erg.</t>
  </si>
  <si>
    <t>Aufwand</t>
  </si>
  <si>
    <t>Total Vertrag</t>
  </si>
  <si>
    <t>2 = 3-1</t>
  </si>
  <si>
    <t>7  = 8-6</t>
  </si>
  <si>
    <t>11 = 5-10</t>
  </si>
  <si>
    <t>Berechnung Trimester-Prognose</t>
  </si>
  <si>
    <t>Vollrechnung</t>
  </si>
  <si>
    <t>Rest Bewert.-</t>
  </si>
  <si>
    <t>relevant</t>
  </si>
  <si>
    <t>Index .800 wird erst nach Auslösung in Bewertung berücksichtigt</t>
  </si>
  <si>
    <t>13=3-11-6</t>
  </si>
  <si>
    <t>15=13+6</t>
  </si>
  <si>
    <t>16=14-15</t>
  </si>
  <si>
    <t>Kontrolle</t>
  </si>
  <si>
    <t>i.o</t>
  </si>
  <si>
    <t>Bewertung per 31.08.2020</t>
  </si>
  <si>
    <t>Grundvertrag</t>
  </si>
  <si>
    <t>NO3</t>
  </si>
  <si>
    <t>NO2</t>
  </si>
  <si>
    <t>5 = 0+4</t>
  </si>
  <si>
    <t>Myparm</t>
  </si>
  <si>
    <t>verr. per 31.08.</t>
  </si>
  <si>
    <t>Li Hon.Kontr.</t>
  </si>
  <si>
    <t>Eingabe in Myparm</t>
  </si>
  <si>
    <t>12 = 3-1</t>
  </si>
  <si>
    <t>Bewert.honor</t>
  </si>
  <si>
    <t>Bewert.aufw.</t>
  </si>
  <si>
    <t>14=3</t>
  </si>
  <si>
    <t>Aufw per 31.08.</t>
  </si>
  <si>
    <t>Total gem. Myparm</t>
  </si>
  <si>
    <t>N03, EP Rh-Fr</t>
  </si>
  <si>
    <t>EK</t>
  </si>
  <si>
    <t>MK</t>
  </si>
  <si>
    <t>Zuschläge</t>
  </si>
  <si>
    <t>NK verr</t>
  </si>
  <si>
    <t>EK/GP</t>
  </si>
  <si>
    <t>AP/MK</t>
  </si>
  <si>
    <t>PGV</t>
  </si>
  <si>
    <t>Opt Lärm</t>
  </si>
  <si>
    <t>Opt SABA</t>
  </si>
  <si>
    <t>Res BH</t>
  </si>
  <si>
    <t>NO2, GIS</t>
  </si>
  <si>
    <t>NO1 Dig. Archiv</t>
  </si>
  <si>
    <t>NO3, Er. Dig. Archiv</t>
  </si>
  <si>
    <t>Grundvertrag inkl. NO1-NO3</t>
  </si>
  <si>
    <t>GV, NO1, NO2</t>
  </si>
  <si>
    <t>erteilt:</t>
  </si>
  <si>
    <t>besprochen, akzeptiert, schriftlich noch nicht vorliegend:</t>
  </si>
  <si>
    <t>1. Ausgangslage Vertrag</t>
  </si>
  <si>
    <t>Status per 31.08.2020</t>
  </si>
  <si>
    <t>Mehr-/Minderhon.</t>
  </si>
  <si>
    <t>2. Triage EK-MK (Juli 2020)</t>
  </si>
  <si>
    <t>3. IG Budget EK-MK/AP</t>
  </si>
  <si>
    <t>exkl NO3</t>
  </si>
  <si>
    <t>exkl NO3, inkl. MWSt</t>
  </si>
  <si>
    <t>Ant. AeBo</t>
  </si>
  <si>
    <t>PL</t>
  </si>
  <si>
    <t>Zw-Total</t>
  </si>
  <si>
    <t>MK / T-U</t>
  </si>
  <si>
    <t>MK / K</t>
  </si>
  <si>
    <t>MK / T-G</t>
  </si>
  <si>
    <t>MK / BSA</t>
  </si>
  <si>
    <t>AP Lärm</t>
  </si>
  <si>
    <t>AP SABA</t>
  </si>
  <si>
    <t>NK vb</t>
  </si>
  <si>
    <t>Federführ.</t>
  </si>
  <si>
    <t>NK nvb</t>
  </si>
  <si>
    <t>Teuerung</t>
  </si>
  <si>
    <t>Tot MK</t>
  </si>
  <si>
    <t>Grundleist.</t>
  </si>
  <si>
    <t>NO1+NO3</t>
  </si>
  <si>
    <t>Mehrl. Okt</t>
  </si>
  <si>
    <t>Erg. ZU K/SM</t>
  </si>
  <si>
    <t>SABA-Konz</t>
  </si>
  <si>
    <t>Erg. ZU K/SM und SABA-Konzept über den Daumen abgeschätzt</t>
  </si>
  <si>
    <t>Mehrleistung Oktober: prozentual je Thema abgeschätzt gemäss Liste</t>
  </si>
  <si>
    <t>Ant. JS</t>
  </si>
  <si>
    <t>Ant. Lei</t>
  </si>
  <si>
    <t>Ant. Hol</t>
  </si>
  <si>
    <t>gem. Nachtrag N3</t>
  </si>
  <si>
    <t>zur Kontrolle (Stand exkl Nachtragsofferte NO3):</t>
  </si>
  <si>
    <t>Fremdleist.</t>
  </si>
  <si>
    <t>Ant. NK vb: 100% von NO1 und NO3, sowie 50%Grundauftrag</t>
  </si>
  <si>
    <t>Zwtotal</t>
  </si>
  <si>
    <t>EK,AP/MK,Lärm</t>
  </si>
  <si>
    <t>Total Triage</t>
  </si>
  <si>
    <t xml:space="preserve">Total EK - MK - AP Lärm - AP SABA </t>
  </si>
  <si>
    <t>Indizes 300 und 400 werdenin Myparm nicht bebucht</t>
  </si>
  <si>
    <t>4. Bewertung</t>
  </si>
  <si>
    <t>NK Archiv vb</t>
  </si>
  <si>
    <t>PL (MK)</t>
  </si>
  <si>
    <t>Total exkl NO1, NO3</t>
  </si>
  <si>
    <t>verr. per 31.12.</t>
  </si>
  <si>
    <t>FCh</t>
  </si>
  <si>
    <t>???</t>
  </si>
  <si>
    <t>Bewertung per 31.12.2020</t>
  </si>
  <si>
    <t>Aufw per 31.12.</t>
  </si>
  <si>
    <t>2. Triage EK-MK (Dez 2020)</t>
  </si>
  <si>
    <t>Bewertung per 30.04.2021</t>
  </si>
  <si>
    <t>verr. per 30.04..</t>
  </si>
  <si>
    <t>Aufw per 30.04.</t>
  </si>
  <si>
    <t>Hon.Kontr.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</si>
</sst>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0.00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u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0" tint="-0.499984740745262"/>
      <name val="Arial"/>
      <family val="2"/>
    </font>
    <font>
      <sz val="10"/>
      <color theme="0" tint="-0.499984740745262"/>
      <name val="Arial Narrow"/>
      <family val="2"/>
    </font>
    <font>
      <b/>
      <sz val="10"/>
      <color theme="0" tint="-0.499984740745262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2" xfId="0" applyFont="1" applyBorder="1"/>
    <xf numFmtId="0" fontId="0" fillId="0" borderId="4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164" fontId="6" fillId="0" borderId="7" xfId="1" applyNumberFormat="1" applyFont="1" applyBorder="1"/>
    <xf numFmtId="164" fontId="6" fillId="0" borderId="11" xfId="1" applyNumberFormat="1" applyFont="1" applyBorder="1"/>
    <xf numFmtId="164" fontId="6" fillId="0" borderId="1" xfId="1" applyNumberFormat="1" applyFont="1" applyBorder="1"/>
    <xf numFmtId="164" fontId="6" fillId="0" borderId="8" xfId="1" applyNumberFormat="1" applyFont="1" applyBorder="1"/>
    <xf numFmtId="0" fontId="6" fillId="0" borderId="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" xfId="0" applyFont="1" applyBorder="1"/>
    <xf numFmtId="164" fontId="6" fillId="2" borderId="1" xfId="1" applyNumberFormat="1" applyFont="1" applyFill="1" applyBorder="1"/>
    <xf numFmtId="0" fontId="0" fillId="2" borderId="0" xfId="0" applyFill="1"/>
    <xf numFmtId="164" fontId="0" fillId="2" borderId="0" xfId="1" applyNumberFormat="1" applyFont="1" applyFill="1"/>
    <xf numFmtId="164" fontId="0" fillId="0" borderId="0" xfId="1" applyNumberFormat="1" applyFont="1" applyFill="1"/>
    <xf numFmtId="0" fontId="0" fillId="0" borderId="12" xfId="0" applyBorder="1" applyAlignment="1">
      <alignment horizontal="center"/>
    </xf>
    <xf numFmtId="0" fontId="4" fillId="0" borderId="13" xfId="0" applyFont="1" applyBorder="1"/>
    <xf numFmtId="164" fontId="6" fillId="3" borderId="8" xfId="1" applyNumberFormat="1" applyFont="1" applyFill="1" applyBorder="1"/>
    <xf numFmtId="164" fontId="7" fillId="0" borderId="9" xfId="1" applyNumberFormat="1" applyFont="1" applyBorder="1"/>
    <xf numFmtId="0" fontId="0" fillId="3" borderId="0" xfId="0" applyFill="1"/>
    <xf numFmtId="164" fontId="0" fillId="3" borderId="0" xfId="1" applyNumberFormat="1" applyFont="1" applyFill="1"/>
    <xf numFmtId="164" fontId="6" fillId="0" borderId="1" xfId="1" applyNumberFormat="1" applyFont="1" applyFill="1" applyBorder="1"/>
    <xf numFmtId="0" fontId="2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0" fillId="0" borderId="15" xfId="0" applyBorder="1"/>
    <xf numFmtId="164" fontId="7" fillId="3" borderId="15" xfId="1" applyNumberFormat="1" applyFont="1" applyFill="1" applyBorder="1"/>
    <xf numFmtId="164" fontId="7" fillId="0" borderId="15" xfId="1" applyNumberFormat="1" applyFont="1" applyBorder="1"/>
    <xf numFmtId="0" fontId="7" fillId="0" borderId="3" xfId="0" applyFont="1" applyFill="1" applyBorder="1" applyAlignment="1">
      <alignment horizontal="center"/>
    </xf>
    <xf numFmtId="0" fontId="0" fillId="0" borderId="2" xfId="0" applyFont="1" applyBorder="1"/>
    <xf numFmtId="0" fontId="8" fillId="0" borderId="7" xfId="0" applyFont="1" applyBorder="1" applyAlignment="1">
      <alignment horizontal="center"/>
    </xf>
    <xf numFmtId="164" fontId="6" fillId="0" borderId="15" xfId="1" applyNumberFormat="1" applyFont="1" applyBorder="1"/>
    <xf numFmtId="0" fontId="6" fillId="0" borderId="15" xfId="0" applyFont="1" applyFill="1" applyBorder="1" applyAlignment="1">
      <alignment horizontal="center"/>
    </xf>
    <xf numFmtId="164" fontId="0" fillId="2" borderId="15" xfId="0" applyNumberFormat="1" applyFill="1" applyBorder="1"/>
    <xf numFmtId="164" fontId="0" fillId="0" borderId="1" xfId="0" applyNumberFormat="1" applyBorder="1"/>
    <xf numFmtId="0" fontId="0" fillId="4" borderId="16" xfId="0" applyFill="1" applyBorder="1"/>
    <xf numFmtId="164" fontId="0" fillId="4" borderId="1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1" xfId="0" applyBorder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2" fillId="0" borderId="1" xfId="0" applyNumberFormat="1" applyFont="1" applyBorder="1"/>
    <xf numFmtId="0" fontId="2" fillId="0" borderId="0" xfId="0" applyFont="1" applyBorder="1"/>
    <xf numFmtId="0" fontId="4" fillId="0" borderId="0" xfId="0" applyFont="1" applyBorder="1"/>
    <xf numFmtId="164" fontId="5" fillId="0" borderId="0" xfId="1" applyNumberFormat="1" applyFont="1" applyBorder="1"/>
    <xf numFmtId="164" fontId="0" fillId="0" borderId="0" xfId="1" applyNumberFormat="1" applyFont="1" applyBorder="1"/>
    <xf numFmtId="0" fontId="0" fillId="0" borderId="0" xfId="0" applyFont="1" applyBorder="1" applyAlignment="1">
      <alignment horizontal="left"/>
    </xf>
    <xf numFmtId="0" fontId="9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Fill="1" applyBorder="1"/>
    <xf numFmtId="0" fontId="10" fillId="0" borderId="0" xfId="0" applyFont="1"/>
    <xf numFmtId="0" fontId="0" fillId="0" borderId="17" xfId="0" applyBorder="1" applyAlignment="1">
      <alignment horizontal="center"/>
    </xf>
    <xf numFmtId="0" fontId="2" fillId="0" borderId="17" xfId="0" applyFont="1" applyBorder="1" applyAlignment="1">
      <alignment horizontal="center"/>
    </xf>
    <xf numFmtId="164" fontId="0" fillId="4" borderId="1" xfId="1" applyNumberFormat="1" applyFont="1" applyFill="1" applyBorder="1"/>
    <xf numFmtId="43" fontId="0" fillId="0" borderId="0" xfId="0" applyNumberFormat="1"/>
    <xf numFmtId="1" fontId="0" fillId="0" borderId="0" xfId="0" applyNumberFormat="1" applyAlignment="1">
      <alignment horizontal="center"/>
    </xf>
    <xf numFmtId="0" fontId="0" fillId="4" borderId="0" xfId="0" applyFill="1"/>
    <xf numFmtId="0" fontId="0" fillId="0" borderId="0" xfId="0" applyAlignment="1"/>
    <xf numFmtId="0" fontId="11" fillId="0" borderId="1" xfId="0" applyFont="1" applyBorder="1"/>
    <xf numFmtId="0" fontId="2" fillId="0" borderId="1" xfId="0" applyFont="1" applyFill="1" applyBorder="1"/>
    <xf numFmtId="164" fontId="2" fillId="4" borderId="1" xfId="1" applyNumberFormat="1" applyFont="1" applyFill="1" applyBorder="1"/>
    <xf numFmtId="164" fontId="2" fillId="5" borderId="1" xfId="1" applyNumberFormat="1" applyFont="1" applyFill="1" applyBorder="1"/>
    <xf numFmtId="1" fontId="0" fillId="0" borderId="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4" fontId="0" fillId="0" borderId="19" xfId="1" applyNumberFormat="1" applyFont="1" applyBorder="1"/>
    <xf numFmtId="164" fontId="0" fillId="0" borderId="20" xfId="1" applyNumberFormat="1" applyFont="1" applyFill="1" applyBorder="1"/>
    <xf numFmtId="164" fontId="0" fillId="0" borderId="21" xfId="1" applyNumberFormat="1" applyFont="1" applyBorder="1"/>
    <xf numFmtId="164" fontId="0" fillId="0" borderId="18" xfId="1" applyNumberFormat="1" applyFont="1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164" fontId="0" fillId="0" borderId="24" xfId="1" applyNumberFormat="1" applyFont="1" applyBorder="1"/>
    <xf numFmtId="164" fontId="0" fillId="0" borderId="20" xfId="1" applyNumberFormat="1" applyFont="1" applyBorder="1"/>
    <xf numFmtId="164" fontId="0" fillId="0" borderId="25" xfId="1" applyNumberFormat="1" applyFont="1" applyBorder="1"/>
    <xf numFmtId="164" fontId="0" fillId="0" borderId="11" xfId="1" applyNumberFormat="1" applyFont="1" applyBorder="1"/>
    <xf numFmtId="164" fontId="0" fillId="0" borderId="2" xfId="1" applyNumberFormat="1" applyFont="1" applyBorder="1"/>
    <xf numFmtId="164" fontId="0" fillId="0" borderId="16" xfId="1" applyNumberFormat="1" applyFont="1" applyBorder="1"/>
    <xf numFmtId="0" fontId="2" fillId="0" borderId="1" xfId="0" applyFont="1" applyBorder="1" applyAlignment="1">
      <alignment horizontal="center"/>
    </xf>
    <xf numFmtId="164" fontId="2" fillId="0" borderId="2" xfId="1" applyNumberFormat="1" applyFont="1" applyBorder="1"/>
    <xf numFmtId="1" fontId="0" fillId="2" borderId="1" xfId="0" applyNumberForma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64" fontId="6" fillId="0" borderId="2" xfId="1" applyNumberFormat="1" applyFont="1" applyBorder="1"/>
    <xf numFmtId="164" fontId="0" fillId="0" borderId="1" xfId="0" applyNumberFormat="1" applyFill="1" applyBorder="1"/>
    <xf numFmtId="0" fontId="7" fillId="0" borderId="15" xfId="0" applyFont="1" applyFill="1" applyBorder="1" applyAlignment="1">
      <alignment horizontal="center"/>
    </xf>
    <xf numFmtId="0" fontId="2" fillId="0" borderId="26" xfId="0" applyFont="1" applyBorder="1"/>
    <xf numFmtId="0" fontId="6" fillId="0" borderId="3" xfId="0" applyFont="1" applyFill="1" applyBorder="1" applyAlignment="1">
      <alignment horizontal="center"/>
    </xf>
    <xf numFmtId="0" fontId="0" fillId="0" borderId="27" xfId="0" applyBorder="1"/>
    <xf numFmtId="164" fontId="0" fillId="2" borderId="3" xfId="0" applyNumberFormat="1" applyFill="1" applyBorder="1"/>
    <xf numFmtId="0" fontId="6" fillId="0" borderId="11" xfId="0" applyFont="1" applyBorder="1" applyAlignment="1">
      <alignment horizontal="center"/>
    </xf>
    <xf numFmtId="164" fontId="7" fillId="3" borderId="8" xfId="1" applyNumberFormat="1" applyFont="1" applyFill="1" applyBorder="1"/>
    <xf numFmtId="164" fontId="2" fillId="2" borderId="15" xfId="0" applyNumberFormat="1" applyFont="1" applyFill="1" applyBorder="1"/>
    <xf numFmtId="164" fontId="2" fillId="2" borderId="3" xfId="0" applyNumberFormat="1" applyFont="1" applyFill="1" applyBorder="1"/>
    <xf numFmtId="164" fontId="2" fillId="0" borderId="1" xfId="0" applyNumberFormat="1" applyFont="1" applyFill="1" applyBorder="1"/>
    <xf numFmtId="0" fontId="0" fillId="0" borderId="1" xfId="0" applyBorder="1" applyAlignment="1">
      <alignment horizontal="center"/>
    </xf>
    <xf numFmtId="0" fontId="0" fillId="5" borderId="0" xfId="0" applyFill="1"/>
    <xf numFmtId="0" fontId="0" fillId="6" borderId="0" xfId="0" applyFill="1"/>
    <xf numFmtId="165" fontId="0" fillId="0" borderId="0" xfId="0" applyNumberFormat="1"/>
    <xf numFmtId="0" fontId="0" fillId="0" borderId="1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4" borderId="1" xfId="0" quotePrefix="1" applyNumberFormat="1" applyFill="1" applyBorder="1"/>
    <xf numFmtId="164" fontId="0" fillId="0" borderId="0" xfId="1" applyNumberFormat="1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64" fontId="13" fillId="3" borderId="8" xfId="1" applyNumberFormat="1" applyFont="1" applyFill="1" applyBorder="1"/>
    <xf numFmtId="164" fontId="13" fillId="0" borderId="11" xfId="1" applyNumberFormat="1" applyFont="1" applyBorder="1"/>
    <xf numFmtId="164" fontId="14" fillId="3" borderId="15" xfId="1" applyNumberFormat="1" applyFont="1" applyFill="1" applyBorder="1"/>
    <xf numFmtId="164" fontId="12" fillId="2" borderId="15" xfId="0" applyNumberFormat="1" applyFont="1" applyFill="1" applyBorder="1"/>
    <xf numFmtId="164" fontId="12" fillId="2" borderId="3" xfId="0" applyNumberFormat="1" applyFont="1" applyFill="1" applyBorder="1"/>
    <xf numFmtId="164" fontId="12" fillId="0" borderId="1" xfId="0" applyNumberFormat="1" applyFont="1" applyFill="1" applyBorder="1"/>
    <xf numFmtId="164" fontId="12" fillId="0" borderId="1" xfId="0" applyNumberFormat="1" applyFont="1" applyBorder="1"/>
    <xf numFmtId="0" fontId="15" fillId="0" borderId="1" xfId="0" applyFont="1" applyBorder="1" applyAlignment="1">
      <alignment horizontal="center"/>
    </xf>
    <xf numFmtId="164" fontId="16" fillId="0" borderId="7" xfId="1" applyNumberFormat="1" applyFont="1" applyBorder="1"/>
    <xf numFmtId="164" fontId="16" fillId="0" borderId="1" xfId="1" applyNumberFormat="1" applyFont="1" applyBorder="1"/>
    <xf numFmtId="164" fontId="16" fillId="2" borderId="1" xfId="1" applyNumberFormat="1" applyFont="1" applyFill="1" applyBorder="1"/>
    <xf numFmtId="164" fontId="16" fillId="0" borderId="1" xfId="1" applyNumberFormat="1" applyFont="1" applyFill="1" applyBorder="1"/>
    <xf numFmtId="164" fontId="16" fillId="3" borderId="8" xfId="1" applyNumberFormat="1" applyFont="1" applyFill="1" applyBorder="1"/>
    <xf numFmtId="164" fontId="16" fillId="0" borderId="11" xfId="1" applyNumberFormat="1" applyFont="1" applyBorder="1"/>
    <xf numFmtId="164" fontId="17" fillId="3" borderId="15" xfId="1" applyNumberFormat="1" applyFont="1" applyFill="1" applyBorder="1"/>
    <xf numFmtId="164" fontId="15" fillId="2" borderId="15" xfId="0" applyNumberFormat="1" applyFont="1" applyFill="1" applyBorder="1"/>
    <xf numFmtId="164" fontId="15" fillId="2" borderId="3" xfId="0" applyNumberFormat="1" applyFont="1" applyFill="1" applyBorder="1"/>
    <xf numFmtId="0" fontId="15" fillId="0" borderId="0" xfId="0" applyFont="1"/>
    <xf numFmtId="164" fontId="15" fillId="0" borderId="1" xfId="0" applyNumberFormat="1" applyFont="1" applyFill="1" applyBorder="1"/>
    <xf numFmtId="164" fontId="15" fillId="0" borderId="1" xfId="0" applyNumberFormat="1" applyFon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3"/>
  <sheetViews>
    <sheetView topLeftCell="A22" workbookViewId="0">
      <selection activeCell="F50" sqref="F50"/>
    </sheetView>
  </sheetViews>
  <sheetFormatPr baseColWidth="10" defaultRowHeight="12.75" x14ac:dyDescent="0.2"/>
  <cols>
    <col min="1" max="1" width="15.42578125" customWidth="1"/>
    <col min="10" max="10" width="3.7109375" customWidth="1"/>
    <col min="11" max="12" width="12.28515625" bestFit="1" customWidth="1"/>
  </cols>
  <sheetData>
    <row r="1" spans="1:9" ht="15" x14ac:dyDescent="0.25">
      <c r="A1" s="3" t="s">
        <v>41</v>
      </c>
    </row>
    <row r="2" spans="1:9" ht="15.75" x14ac:dyDescent="0.25">
      <c r="A2" s="2" t="s">
        <v>26</v>
      </c>
    </row>
    <row r="4" spans="1:9" x14ac:dyDescent="0.2">
      <c r="A4" s="1" t="s">
        <v>59</v>
      </c>
    </row>
    <row r="7" spans="1:9" x14ac:dyDescent="0.2">
      <c r="A7" s="5"/>
      <c r="B7" s="55" t="s">
        <v>46</v>
      </c>
      <c r="C7" s="55" t="s">
        <v>47</v>
      </c>
      <c r="D7" s="55" t="s">
        <v>48</v>
      </c>
      <c r="E7" s="55" t="s">
        <v>49</v>
      </c>
      <c r="F7" s="55" t="s">
        <v>50</v>
      </c>
      <c r="G7" s="55" t="s">
        <v>51</v>
      </c>
      <c r="H7" s="55" t="s">
        <v>94</v>
      </c>
      <c r="I7" s="67" t="s">
        <v>5</v>
      </c>
    </row>
    <row r="8" spans="1:9" x14ac:dyDescent="0.2">
      <c r="A8" s="7" t="s">
        <v>27</v>
      </c>
      <c r="B8" s="5"/>
      <c r="C8" s="5"/>
      <c r="D8" s="5"/>
      <c r="E8" s="5"/>
      <c r="F8" s="5"/>
      <c r="G8" s="5"/>
      <c r="H8" s="77" t="s">
        <v>95</v>
      </c>
      <c r="I8" s="7"/>
    </row>
    <row r="9" spans="1:9" x14ac:dyDescent="0.2">
      <c r="A9" s="5" t="s">
        <v>2</v>
      </c>
      <c r="B9" s="6">
        <v>1030475</v>
      </c>
      <c r="C9" s="6">
        <v>1129675</v>
      </c>
      <c r="D9" s="6">
        <v>92075</v>
      </c>
      <c r="E9" s="6">
        <v>136575</v>
      </c>
      <c r="F9" s="6">
        <v>688725</v>
      </c>
      <c r="G9" s="6">
        <v>371784.94</v>
      </c>
      <c r="H9" s="6">
        <f>B9+C9+E9</f>
        <v>2296725</v>
      </c>
      <c r="I9" s="58">
        <f>SUM(B9:G9)</f>
        <v>3449309.94</v>
      </c>
    </row>
    <row r="10" spans="1:9" x14ac:dyDescent="0.2">
      <c r="A10" s="5" t="s">
        <v>44</v>
      </c>
      <c r="B10" s="6">
        <v>10171.879999999999</v>
      </c>
      <c r="C10" s="6">
        <v>4068.75</v>
      </c>
      <c r="D10" s="6"/>
      <c r="E10" s="6">
        <v>3729.69</v>
      </c>
      <c r="F10" s="6">
        <v>2712.5</v>
      </c>
      <c r="G10" s="6"/>
      <c r="H10" s="6">
        <f t="shared" ref="H10:H12" si="0">B10+C10+E10</f>
        <v>17970.32</v>
      </c>
      <c r="I10" s="58">
        <f>SUM(B10:F10)</f>
        <v>20682.82</v>
      </c>
    </row>
    <row r="11" spans="1:9" x14ac:dyDescent="0.2">
      <c r="A11" s="5" t="s">
        <v>45</v>
      </c>
      <c r="B11" s="6"/>
      <c r="C11" s="6"/>
      <c r="D11" s="6"/>
      <c r="E11" s="6"/>
      <c r="F11" s="6"/>
      <c r="G11" s="6"/>
      <c r="H11" s="6">
        <f t="shared" si="0"/>
        <v>0</v>
      </c>
      <c r="I11" s="8">
        <v>39525</v>
      </c>
    </row>
    <row r="12" spans="1:9" x14ac:dyDescent="0.2">
      <c r="A12" s="7" t="s">
        <v>5</v>
      </c>
      <c r="B12" s="8">
        <f>SUM(B9:B11)</f>
        <v>1040646.88</v>
      </c>
      <c r="C12" s="8">
        <f t="shared" ref="C12:I12" si="1">SUM(C9:C11)</f>
        <v>1133743.75</v>
      </c>
      <c r="D12" s="8">
        <f t="shared" si="1"/>
        <v>92075</v>
      </c>
      <c r="E12" s="8">
        <f t="shared" si="1"/>
        <v>140304.69</v>
      </c>
      <c r="F12" s="8">
        <f t="shared" si="1"/>
        <v>691437.5</v>
      </c>
      <c r="G12" s="8"/>
      <c r="H12" s="6">
        <f t="shared" si="0"/>
        <v>2314695.3199999998</v>
      </c>
      <c r="I12" s="8">
        <f t="shared" si="1"/>
        <v>3509517.76</v>
      </c>
    </row>
    <row r="13" spans="1:9" x14ac:dyDescent="0.2">
      <c r="B13" s="4"/>
      <c r="C13" s="4"/>
      <c r="D13" s="4"/>
      <c r="E13" s="4"/>
      <c r="F13" s="4"/>
      <c r="G13" s="4"/>
      <c r="H13" s="4"/>
    </row>
    <row r="14" spans="1:9" x14ac:dyDescent="0.2">
      <c r="A14" s="1" t="s">
        <v>53</v>
      </c>
      <c r="B14" s="4"/>
      <c r="C14" s="4"/>
      <c r="D14" s="4"/>
      <c r="E14" s="4"/>
      <c r="F14" s="4"/>
      <c r="G14" s="4"/>
      <c r="H14" s="4"/>
    </row>
    <row r="15" spans="1:9" x14ac:dyDescent="0.2">
      <c r="A15" s="5" t="s">
        <v>2</v>
      </c>
      <c r="B15" s="6">
        <v>150933</v>
      </c>
      <c r="C15" s="6"/>
      <c r="D15" s="6"/>
      <c r="E15" s="6"/>
      <c r="F15" s="6"/>
      <c r="G15" s="6"/>
      <c r="H15" s="6">
        <f>B15</f>
        <v>150933</v>
      </c>
      <c r="I15" s="58">
        <f>SUM(B15:G15)</f>
        <v>150933</v>
      </c>
    </row>
    <row r="16" spans="1:9" x14ac:dyDescent="0.2">
      <c r="A16" s="68" t="s">
        <v>45</v>
      </c>
      <c r="B16" s="6">
        <v>17860</v>
      </c>
      <c r="C16" s="6"/>
      <c r="D16" s="6"/>
      <c r="E16" s="6"/>
      <c r="F16" s="6"/>
      <c r="G16" s="6"/>
      <c r="H16" s="6">
        <f t="shared" ref="H16:H25" si="2">B16</f>
        <v>17860</v>
      </c>
      <c r="I16" s="58">
        <f t="shared" ref="I16:I25" si="3">SUM(B16:G16)</f>
        <v>17860</v>
      </c>
    </row>
    <row r="17" spans="1:12" x14ac:dyDescent="0.2">
      <c r="A17" s="7" t="s">
        <v>5</v>
      </c>
      <c r="B17" s="6">
        <f>SUM(B15:B16)</f>
        <v>168793</v>
      </c>
      <c r="C17" s="6"/>
      <c r="D17" s="6"/>
      <c r="E17" s="6"/>
      <c r="F17" s="6"/>
      <c r="G17" s="6"/>
      <c r="H17" s="6">
        <f t="shared" si="2"/>
        <v>168793</v>
      </c>
      <c r="I17" s="58">
        <f t="shared" si="3"/>
        <v>168793</v>
      </c>
    </row>
    <row r="18" spans="1:12" x14ac:dyDescent="0.2">
      <c r="B18" s="4"/>
      <c r="C18" s="4"/>
      <c r="D18" s="4"/>
      <c r="E18" s="4"/>
      <c r="F18" s="4"/>
      <c r="G18" s="4"/>
      <c r="H18" s="6"/>
      <c r="I18" s="57"/>
    </row>
    <row r="19" spans="1:12" x14ac:dyDescent="0.2">
      <c r="A19" s="1" t="s">
        <v>52</v>
      </c>
      <c r="B19" s="4"/>
      <c r="C19" s="4"/>
      <c r="D19" s="4"/>
      <c r="E19" s="4"/>
      <c r="F19" s="4"/>
      <c r="G19" s="4"/>
      <c r="H19" s="6"/>
      <c r="I19" s="57"/>
    </row>
    <row r="20" spans="1:12" x14ac:dyDescent="0.2">
      <c r="A20" s="7" t="s">
        <v>2</v>
      </c>
      <c r="B20" s="6">
        <v>69900</v>
      </c>
      <c r="C20" s="6"/>
      <c r="D20" s="6"/>
      <c r="E20" s="6"/>
      <c r="F20" s="6"/>
      <c r="G20" s="6"/>
      <c r="H20" s="6">
        <f t="shared" si="2"/>
        <v>69900</v>
      </c>
      <c r="I20" s="58">
        <f t="shared" si="3"/>
        <v>69900</v>
      </c>
    </row>
    <row r="21" spans="1:12" x14ac:dyDescent="0.2">
      <c r="B21" s="4"/>
      <c r="C21" s="4"/>
      <c r="D21" s="4"/>
      <c r="E21" s="4"/>
      <c r="F21" s="4"/>
      <c r="G21" s="4"/>
      <c r="H21" s="6"/>
      <c r="I21" s="57"/>
    </row>
    <row r="22" spans="1:12" x14ac:dyDescent="0.2">
      <c r="A22" s="1" t="s">
        <v>54</v>
      </c>
      <c r="B22" s="4"/>
      <c r="C22" s="4"/>
      <c r="D22" s="4"/>
      <c r="E22" s="4"/>
      <c r="F22" s="4"/>
      <c r="G22" s="4"/>
      <c r="H22" s="6"/>
      <c r="I22" s="57"/>
    </row>
    <row r="23" spans="1:12" x14ac:dyDescent="0.2">
      <c r="A23" s="5" t="s">
        <v>2</v>
      </c>
      <c r="B23" s="6">
        <v>162587.75</v>
      </c>
      <c r="C23" s="6"/>
      <c r="D23" s="6"/>
      <c r="E23" s="6"/>
      <c r="F23" s="6"/>
      <c r="G23" s="6"/>
      <c r="H23" s="6">
        <f t="shared" si="2"/>
        <v>162587.75</v>
      </c>
      <c r="I23" s="58">
        <f t="shared" si="3"/>
        <v>162587.75</v>
      </c>
    </row>
    <row r="24" spans="1:12" x14ac:dyDescent="0.2">
      <c r="A24" s="68" t="s">
        <v>45</v>
      </c>
      <c r="B24" s="6">
        <v>12255.6</v>
      </c>
      <c r="C24" s="6"/>
      <c r="D24" s="6"/>
      <c r="E24" s="6"/>
      <c r="F24" s="6"/>
      <c r="G24" s="6"/>
      <c r="H24" s="6">
        <f t="shared" si="2"/>
        <v>12255.6</v>
      </c>
      <c r="I24" s="58">
        <f t="shared" si="3"/>
        <v>12255.6</v>
      </c>
    </row>
    <row r="25" spans="1:12" x14ac:dyDescent="0.2">
      <c r="A25" s="7" t="s">
        <v>5</v>
      </c>
      <c r="B25" s="6">
        <f>SUM(B23:B24)</f>
        <v>174843.35</v>
      </c>
      <c r="C25" s="6"/>
      <c r="D25" s="6"/>
      <c r="E25" s="6"/>
      <c r="F25" s="6"/>
      <c r="G25" s="6"/>
      <c r="H25" s="6">
        <f t="shared" si="2"/>
        <v>174843.35</v>
      </c>
      <c r="I25" s="58">
        <f t="shared" si="3"/>
        <v>174843.35</v>
      </c>
    </row>
    <row r="26" spans="1:12" x14ac:dyDescent="0.2">
      <c r="B26" s="4"/>
      <c r="C26" s="4"/>
      <c r="D26" s="4"/>
      <c r="E26" s="4"/>
      <c r="F26" s="4"/>
      <c r="G26" s="4"/>
      <c r="H26" s="4"/>
    </row>
    <row r="27" spans="1:12" x14ac:dyDescent="0.2">
      <c r="A27" s="1" t="s">
        <v>55</v>
      </c>
    </row>
    <row r="28" spans="1:12" x14ac:dyDescent="0.2">
      <c r="A28" s="5" t="s">
        <v>2</v>
      </c>
      <c r="B28" s="50">
        <f>B9+B15+B20+B23</f>
        <v>1413895.75</v>
      </c>
      <c r="C28" s="50">
        <f t="shared" ref="C28:I28" si="4">C9+C15+C20+C23</f>
        <v>1129675</v>
      </c>
      <c r="D28" s="50">
        <f t="shared" si="4"/>
        <v>92075</v>
      </c>
      <c r="E28" s="50">
        <f t="shared" si="4"/>
        <v>136575</v>
      </c>
      <c r="F28" s="50">
        <f t="shared" si="4"/>
        <v>688725</v>
      </c>
      <c r="G28" s="50">
        <f t="shared" si="4"/>
        <v>371784.94</v>
      </c>
      <c r="H28" s="6">
        <f t="shared" ref="H28:H31" si="5">B28+C28+E28</f>
        <v>2680145.75</v>
      </c>
      <c r="I28" s="50">
        <f t="shared" si="4"/>
        <v>3832730.69</v>
      </c>
    </row>
    <row r="29" spans="1:12" x14ac:dyDescent="0.2">
      <c r="A29" s="5" t="s">
        <v>44</v>
      </c>
      <c r="B29" s="50">
        <f>B10</f>
        <v>10171.879999999999</v>
      </c>
      <c r="C29" s="50">
        <f t="shared" ref="C29:I29" si="6">C10</f>
        <v>4068.75</v>
      </c>
      <c r="D29" s="50">
        <f t="shared" si="6"/>
        <v>0</v>
      </c>
      <c r="E29" s="50">
        <f t="shared" si="6"/>
        <v>3729.69</v>
      </c>
      <c r="F29" s="50">
        <f t="shared" si="6"/>
        <v>2712.5</v>
      </c>
      <c r="G29" s="50">
        <f t="shared" si="6"/>
        <v>0</v>
      </c>
      <c r="H29" s="6">
        <f t="shared" si="5"/>
        <v>17970.32</v>
      </c>
      <c r="I29" s="50">
        <f t="shared" si="6"/>
        <v>20682.82</v>
      </c>
      <c r="K29" t="s">
        <v>91</v>
      </c>
    </row>
    <row r="30" spans="1:12" x14ac:dyDescent="0.2">
      <c r="A30" s="5" t="s">
        <v>45</v>
      </c>
      <c r="B30" s="5"/>
      <c r="C30" s="5"/>
      <c r="D30" s="5"/>
      <c r="E30" s="5"/>
      <c r="F30" s="5"/>
      <c r="G30" s="5"/>
      <c r="H30" s="6">
        <f t="shared" si="5"/>
        <v>0</v>
      </c>
      <c r="I30" s="50">
        <f>I11+I16+I24</f>
        <v>69640.600000000006</v>
      </c>
    </row>
    <row r="31" spans="1:12" x14ac:dyDescent="0.2">
      <c r="A31" s="7" t="s">
        <v>5</v>
      </c>
      <c r="B31" s="58">
        <f>SUM(B28:B30)</f>
        <v>1424067.63</v>
      </c>
      <c r="C31" s="58">
        <f t="shared" ref="C31:I31" si="7">SUM(C28:C30)</f>
        <v>1133743.75</v>
      </c>
      <c r="D31" s="58">
        <f t="shared" si="7"/>
        <v>92075</v>
      </c>
      <c r="E31" s="58">
        <f t="shared" si="7"/>
        <v>140304.69</v>
      </c>
      <c r="F31" s="58">
        <f t="shared" si="7"/>
        <v>691437.5</v>
      </c>
      <c r="G31" s="58">
        <f t="shared" si="7"/>
        <v>371784.94</v>
      </c>
      <c r="H31" s="6">
        <f t="shared" si="5"/>
        <v>2698116.07</v>
      </c>
      <c r="I31" s="58">
        <f t="shared" si="7"/>
        <v>3923054.11</v>
      </c>
      <c r="K31" s="56">
        <f>I31-I25</f>
        <v>3748210.76</v>
      </c>
      <c r="L31" s="73" t="s">
        <v>64</v>
      </c>
    </row>
    <row r="32" spans="1:12" x14ac:dyDescent="0.2">
      <c r="K32" s="56">
        <f>K31*1.077</f>
        <v>4036822.9885199997</v>
      </c>
      <c r="L32" t="s">
        <v>65</v>
      </c>
    </row>
    <row r="33" spans="1:12" x14ac:dyDescent="0.2">
      <c r="A33" s="69" t="s">
        <v>60</v>
      </c>
      <c r="K33" s="4">
        <v>4036823</v>
      </c>
      <c r="L33" t="s">
        <v>90</v>
      </c>
    </row>
    <row r="34" spans="1:12" x14ac:dyDescent="0.2">
      <c r="A34" t="s">
        <v>57</v>
      </c>
      <c r="E34" t="s">
        <v>56</v>
      </c>
    </row>
    <row r="35" spans="1:12" x14ac:dyDescent="0.2">
      <c r="A35" t="s">
        <v>58</v>
      </c>
      <c r="E35" t="s">
        <v>28</v>
      </c>
    </row>
    <row r="38" spans="1:12" x14ac:dyDescent="0.2">
      <c r="A38" s="1" t="s">
        <v>62</v>
      </c>
    </row>
    <row r="39" spans="1:12" x14ac:dyDescent="0.2">
      <c r="A39" s="1"/>
    </row>
    <row r="40" spans="1:12" x14ac:dyDescent="0.2">
      <c r="B40" s="70" t="s">
        <v>46</v>
      </c>
      <c r="C40" s="70" t="s">
        <v>47</v>
      </c>
      <c r="D40" s="70" t="s">
        <v>48</v>
      </c>
      <c r="E40" s="70" t="s">
        <v>49</v>
      </c>
      <c r="F40" s="70" t="s">
        <v>50</v>
      </c>
      <c r="G40" s="70" t="s">
        <v>51</v>
      </c>
      <c r="H40" s="70"/>
      <c r="I40" s="71" t="s">
        <v>5</v>
      </c>
    </row>
    <row r="41" spans="1:12" x14ac:dyDescent="0.2">
      <c r="A41" s="7" t="s">
        <v>2</v>
      </c>
      <c r="B41" s="8">
        <v>1418754.75</v>
      </c>
      <c r="C41" s="8">
        <v>1399659</v>
      </c>
      <c r="D41" s="79"/>
      <c r="E41" s="8">
        <v>88266</v>
      </c>
      <c r="F41" s="79"/>
      <c r="G41" s="79"/>
      <c r="H41" s="79"/>
      <c r="I41" s="8">
        <f>SUM(B41:G41)</f>
        <v>2906679.75</v>
      </c>
    </row>
    <row r="42" spans="1:12" x14ac:dyDescent="0.2">
      <c r="A42" s="5" t="s">
        <v>61</v>
      </c>
      <c r="B42" s="6">
        <f>B41-B31</f>
        <v>-5312.8799999998882</v>
      </c>
      <c r="C42" s="6">
        <f t="shared" ref="C42" si="8">C41-C31</f>
        <v>265915.25</v>
      </c>
      <c r="D42" s="72"/>
      <c r="E42" s="6">
        <f>E41-E31</f>
        <v>-52038.69</v>
      </c>
      <c r="F42" s="72"/>
      <c r="G42" s="72"/>
      <c r="H42" s="72"/>
      <c r="I42" s="6">
        <f>SUM(B42:G42)</f>
        <v>208563.68000000011</v>
      </c>
    </row>
    <row r="43" spans="1:12" x14ac:dyDescent="0.2">
      <c r="A43" s="78" t="s">
        <v>75</v>
      </c>
      <c r="B43" s="8"/>
      <c r="C43" s="8"/>
      <c r="D43" s="8"/>
      <c r="E43" s="8"/>
      <c r="F43" s="8"/>
      <c r="G43" s="8"/>
      <c r="H43" s="8"/>
      <c r="I43" s="8">
        <f>I11+B16+B24</f>
        <v>69640.600000000006</v>
      </c>
    </row>
    <row r="44" spans="1:12" x14ac:dyDescent="0.2">
      <c r="A44" s="78" t="s">
        <v>96</v>
      </c>
      <c r="B44" s="8"/>
      <c r="C44" s="8"/>
      <c r="D44" s="8"/>
      <c r="E44" s="8"/>
      <c r="F44" s="8"/>
      <c r="G44" s="8"/>
      <c r="H44" s="8"/>
      <c r="I44" s="80">
        <f>I41+I43</f>
        <v>2976320.35</v>
      </c>
    </row>
    <row r="45" spans="1:12" x14ac:dyDescent="0.2">
      <c r="B45" s="4"/>
      <c r="C45" s="4"/>
      <c r="D45" s="4"/>
      <c r="E45" s="4"/>
      <c r="F45" s="4"/>
      <c r="G45" s="4"/>
      <c r="H45" s="4"/>
      <c r="I45" s="4"/>
    </row>
    <row r="46" spans="1:12" x14ac:dyDescent="0.2">
      <c r="B46" s="4"/>
      <c r="C46" s="4"/>
      <c r="D46" s="4"/>
      <c r="E46" s="4"/>
      <c r="F46" s="4"/>
      <c r="G46" s="4"/>
      <c r="H46" s="4"/>
      <c r="I46" s="4"/>
    </row>
    <row r="47" spans="1:12" x14ac:dyDescent="0.2">
      <c r="A47" s="1" t="s">
        <v>108</v>
      </c>
    </row>
    <row r="48" spans="1:12" x14ac:dyDescent="0.2">
      <c r="A48" s="1"/>
    </row>
    <row r="49" spans="1:9" x14ac:dyDescent="0.2">
      <c r="B49" s="70" t="s">
        <v>46</v>
      </c>
      <c r="C49" s="70" t="s">
        <v>47</v>
      </c>
      <c r="D49" s="70" t="s">
        <v>48</v>
      </c>
      <c r="E49" s="70" t="s">
        <v>49</v>
      </c>
      <c r="F49" s="70" t="s">
        <v>50</v>
      </c>
      <c r="G49" s="70" t="s">
        <v>51</v>
      </c>
      <c r="H49" s="70"/>
      <c r="I49" s="71" t="s">
        <v>5</v>
      </c>
    </row>
    <row r="50" spans="1:9" x14ac:dyDescent="0.2">
      <c r="A50" s="7" t="s">
        <v>2</v>
      </c>
      <c r="B50" s="8">
        <v>1418754.75</v>
      </c>
      <c r="C50" s="8">
        <v>1399659</v>
      </c>
      <c r="D50" s="79"/>
      <c r="E50" s="8">
        <v>88266</v>
      </c>
      <c r="F50" s="79">
        <f>F31</f>
        <v>691437.5</v>
      </c>
      <c r="G50" s="79"/>
      <c r="H50" s="79"/>
      <c r="I50" s="8">
        <f>SUM(B50:G50)</f>
        <v>3598117.25</v>
      </c>
    </row>
    <row r="51" spans="1:9" x14ac:dyDescent="0.2">
      <c r="A51" s="5" t="s">
        <v>61</v>
      </c>
      <c r="B51" s="6">
        <f>B50-B31</f>
        <v>-5312.8799999998882</v>
      </c>
      <c r="C51" s="6">
        <f>C50-C31</f>
        <v>265915.25</v>
      </c>
      <c r="D51" s="72"/>
      <c r="E51" s="6">
        <f>E50-E31</f>
        <v>-52038.69</v>
      </c>
      <c r="F51" s="72"/>
      <c r="G51" s="72"/>
      <c r="H51" s="72"/>
      <c r="I51" s="6">
        <f>SUM(B51:G51)</f>
        <v>208563.68000000011</v>
      </c>
    </row>
    <row r="52" spans="1:9" x14ac:dyDescent="0.2">
      <c r="A52" s="78" t="s">
        <v>75</v>
      </c>
      <c r="B52" s="8"/>
      <c r="C52" s="8"/>
      <c r="D52" s="8"/>
      <c r="E52" s="8"/>
      <c r="F52" s="8"/>
      <c r="G52" s="8"/>
      <c r="H52" s="8"/>
      <c r="I52" s="8">
        <f>I20+B25+B33</f>
        <v>244743.35</v>
      </c>
    </row>
    <row r="53" spans="1:9" x14ac:dyDescent="0.2">
      <c r="A53" s="78" t="s">
        <v>96</v>
      </c>
      <c r="B53" s="8"/>
      <c r="C53" s="8"/>
      <c r="D53" s="8"/>
      <c r="E53" s="8"/>
      <c r="F53" s="8"/>
      <c r="G53" s="8"/>
      <c r="H53" s="8"/>
      <c r="I53" s="80">
        <f>I50+I52</f>
        <v>3842860.6</v>
      </c>
    </row>
    <row r="54" spans="1:9" x14ac:dyDescent="0.2">
      <c r="B54" s="4"/>
      <c r="C54" s="4"/>
      <c r="D54" s="4"/>
      <c r="E54" s="4"/>
      <c r="F54" s="4"/>
      <c r="G54" s="4"/>
      <c r="H54" s="4"/>
      <c r="I54" s="4"/>
    </row>
    <row r="55" spans="1:9" x14ac:dyDescent="0.2">
      <c r="B55" s="4"/>
      <c r="C55" s="4"/>
      <c r="D55" s="4"/>
      <c r="E55" s="4"/>
      <c r="F55" s="4"/>
      <c r="G55" s="4"/>
      <c r="H55" s="4"/>
      <c r="I55" s="4"/>
    </row>
    <row r="56" spans="1:9" x14ac:dyDescent="0.2">
      <c r="B56" s="4"/>
      <c r="C56" s="4"/>
      <c r="D56" s="4"/>
      <c r="E56" s="4"/>
      <c r="F56" s="4"/>
      <c r="G56" s="4"/>
      <c r="H56" s="4"/>
      <c r="I56" s="4"/>
    </row>
    <row r="57" spans="1:9" x14ac:dyDescent="0.2">
      <c r="B57" s="4"/>
      <c r="C57" s="4"/>
      <c r="D57" s="4"/>
      <c r="E57" s="4"/>
      <c r="F57" s="4"/>
      <c r="G57" s="4"/>
      <c r="H57" s="4"/>
      <c r="I57" s="4"/>
    </row>
    <row r="58" spans="1:9" x14ac:dyDescent="0.2">
      <c r="B58" s="4"/>
      <c r="C58" s="4"/>
      <c r="D58" s="4"/>
      <c r="E58" s="4"/>
      <c r="F58" s="4"/>
      <c r="G58" s="4"/>
      <c r="H58" s="4"/>
      <c r="I58" s="4"/>
    </row>
    <row r="59" spans="1:9" x14ac:dyDescent="0.2">
      <c r="B59" s="4"/>
      <c r="C59" s="4"/>
      <c r="D59" s="4"/>
      <c r="E59" s="4"/>
      <c r="F59" s="4"/>
      <c r="G59" s="4"/>
      <c r="H59" s="4"/>
      <c r="I59" s="4"/>
    </row>
    <row r="60" spans="1:9" x14ac:dyDescent="0.2">
      <c r="B60" s="4"/>
      <c r="C60" s="4"/>
      <c r="D60" s="4"/>
      <c r="E60" s="4"/>
      <c r="F60" s="4"/>
      <c r="G60" s="4"/>
      <c r="H60" s="4"/>
      <c r="I60" s="4"/>
    </row>
    <row r="61" spans="1:9" x14ac:dyDescent="0.2">
      <c r="B61" s="4"/>
      <c r="C61" s="4"/>
      <c r="D61" s="4"/>
      <c r="E61" s="4"/>
      <c r="F61" s="4"/>
      <c r="G61" s="4"/>
      <c r="H61" s="4"/>
      <c r="I61" s="4"/>
    </row>
    <row r="62" spans="1:9" x14ac:dyDescent="0.2">
      <c r="B62" s="4"/>
      <c r="C62" s="4"/>
      <c r="D62" s="4"/>
      <c r="E62" s="4"/>
      <c r="F62" s="4"/>
      <c r="G62" s="4"/>
      <c r="H62" s="4"/>
      <c r="I62" s="4"/>
    </row>
    <row r="63" spans="1:9" x14ac:dyDescent="0.2">
      <c r="B63" s="4"/>
      <c r="C63" s="4"/>
      <c r="D63" s="4"/>
      <c r="E63" s="4"/>
      <c r="F63" s="4"/>
      <c r="G63" s="4"/>
      <c r="H63" s="4"/>
      <c r="I63" s="4"/>
    </row>
  </sheetData>
  <pageMargins left="0.70866141732283472" right="0.70866141732283472" top="0.78740157480314965" bottom="0.78740157480314965" header="0.31496062992125984" footer="0.31496062992125984"/>
  <pageSetup paperSize="9" scale="84" orientation="landscape" r:id="rId1"/>
  <headerFooter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4"/>
  <sheetViews>
    <sheetView topLeftCell="A34" workbookViewId="0">
      <selection activeCell="T66" sqref="T66"/>
    </sheetView>
  </sheetViews>
  <sheetFormatPr baseColWidth="10" defaultRowHeight="12.75" x14ac:dyDescent="0.2"/>
  <cols>
    <col min="1" max="1" width="8.5703125" customWidth="1"/>
    <col min="3" max="3" width="10.42578125" customWidth="1"/>
    <col min="4" max="4" width="9.28515625" customWidth="1"/>
    <col min="5" max="5" width="9.85546875" customWidth="1"/>
    <col min="6" max="6" width="8.85546875" customWidth="1"/>
    <col min="7" max="7" width="8.5703125" customWidth="1"/>
    <col min="8" max="8" width="8.42578125" customWidth="1"/>
    <col min="9" max="9" width="8.28515625" customWidth="1"/>
    <col min="10" max="10" width="8.7109375" customWidth="1"/>
    <col min="11" max="11" width="9.140625" customWidth="1"/>
    <col min="12" max="12" width="8" customWidth="1"/>
    <col min="13" max="13" width="8.85546875" customWidth="1"/>
    <col min="17" max="17" width="3.7109375" customWidth="1"/>
  </cols>
  <sheetData>
    <row r="1" spans="1:20" ht="15" x14ac:dyDescent="0.25">
      <c r="A1" s="3" t="s">
        <v>41</v>
      </c>
      <c r="B1" s="3"/>
    </row>
    <row r="2" spans="1:20" ht="15.75" x14ac:dyDescent="0.25">
      <c r="A2" s="2" t="s">
        <v>26</v>
      </c>
      <c r="B2" s="2"/>
    </row>
    <row r="4" spans="1:20" x14ac:dyDescent="0.2">
      <c r="A4" s="1" t="s">
        <v>63</v>
      </c>
      <c r="B4" s="1"/>
    </row>
    <row r="6" spans="1:20" x14ac:dyDescent="0.2">
      <c r="A6" s="5"/>
      <c r="B6" s="5"/>
      <c r="C6" s="121" t="s">
        <v>42</v>
      </c>
      <c r="D6" s="121"/>
      <c r="E6" s="121" t="s">
        <v>43</v>
      </c>
      <c r="F6" s="121"/>
      <c r="G6" s="121"/>
      <c r="H6" s="121"/>
      <c r="I6" s="121"/>
      <c r="J6" s="122" t="s">
        <v>73</v>
      </c>
      <c r="K6" s="123"/>
      <c r="L6" s="122" t="s">
        <v>74</v>
      </c>
      <c r="M6" s="123"/>
      <c r="N6" s="121" t="s">
        <v>97</v>
      </c>
      <c r="O6" s="121"/>
      <c r="P6" s="121"/>
      <c r="Q6" s="76"/>
      <c r="R6" s="76"/>
    </row>
    <row r="7" spans="1:20" x14ac:dyDescent="0.2">
      <c r="A7" s="55" t="s">
        <v>0</v>
      </c>
      <c r="B7" s="55" t="s">
        <v>1</v>
      </c>
      <c r="C7" s="55" t="s">
        <v>5</v>
      </c>
      <c r="D7" s="55" t="s">
        <v>66</v>
      </c>
      <c r="E7" s="55" t="s">
        <v>5</v>
      </c>
      <c r="F7" s="55" t="s">
        <v>66</v>
      </c>
      <c r="G7" s="55" t="s">
        <v>87</v>
      </c>
      <c r="H7" s="55" t="s">
        <v>88</v>
      </c>
      <c r="I7" s="55" t="s">
        <v>89</v>
      </c>
      <c r="J7" s="55" t="s">
        <v>5</v>
      </c>
      <c r="K7" s="55" t="s">
        <v>87</v>
      </c>
      <c r="L7" s="55" t="s">
        <v>5</v>
      </c>
      <c r="M7" s="55" t="s">
        <v>66</v>
      </c>
      <c r="N7" s="55" t="s">
        <v>5</v>
      </c>
      <c r="O7" s="55" t="s">
        <v>66</v>
      </c>
      <c r="P7" s="55" t="s">
        <v>92</v>
      </c>
      <c r="Q7" s="66"/>
      <c r="R7" s="66"/>
    </row>
    <row r="8" spans="1:20" x14ac:dyDescent="0.2">
      <c r="A8" s="66"/>
      <c r="B8" s="66"/>
    </row>
    <row r="9" spans="1:20" x14ac:dyDescent="0.2">
      <c r="A9" s="81">
        <v>200</v>
      </c>
      <c r="B9" s="67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90"/>
      <c r="N9" s="6">
        <f>C9</f>
        <v>1418754.75</v>
      </c>
      <c r="O9" s="6">
        <f>D9</f>
        <v>780622</v>
      </c>
      <c r="P9" s="6">
        <f>N9-O9</f>
        <v>638132.75</v>
      </c>
      <c r="Q9" s="4"/>
      <c r="R9" s="4"/>
    </row>
    <row r="10" spans="1:20" x14ac:dyDescent="0.2">
      <c r="A10" s="81">
        <v>200</v>
      </c>
      <c r="B10" s="55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86"/>
      <c r="N10" s="85"/>
      <c r="O10" s="6">
        <f>O9-D11</f>
        <v>603474</v>
      </c>
      <c r="P10" s="86"/>
      <c r="Q10" s="4"/>
      <c r="R10" s="120" t="s">
        <v>102</v>
      </c>
      <c r="S10" s="120"/>
      <c r="T10" s="120"/>
    </row>
    <row r="11" spans="1:20" x14ac:dyDescent="0.2">
      <c r="A11" s="81">
        <v>500</v>
      </c>
      <c r="B11" s="55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86"/>
      <c r="N11" s="85"/>
      <c r="O11" s="62"/>
      <c r="P11" s="86"/>
      <c r="Q11" s="4"/>
      <c r="R11" s="4"/>
    </row>
    <row r="12" spans="1:20" x14ac:dyDescent="0.2">
      <c r="A12" s="81">
        <v>200</v>
      </c>
      <c r="B12" s="55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86"/>
      <c r="N12" s="85"/>
      <c r="O12" s="62"/>
      <c r="P12" s="86"/>
      <c r="Q12" s="4"/>
      <c r="R12" s="4"/>
    </row>
    <row r="13" spans="1:20" x14ac:dyDescent="0.2">
      <c r="A13" s="81">
        <v>200</v>
      </c>
      <c r="B13" s="55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86"/>
      <c r="N13" s="85"/>
      <c r="O13" s="62"/>
      <c r="P13" s="86"/>
      <c r="Q13" s="4"/>
      <c r="R13" s="4"/>
    </row>
    <row r="14" spans="1:20" x14ac:dyDescent="0.2">
      <c r="A14" s="81">
        <v>200</v>
      </c>
      <c r="B14" s="55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86"/>
      <c r="N14" s="85"/>
      <c r="O14" s="62"/>
      <c r="P14" s="86"/>
      <c r="Q14" s="4"/>
      <c r="R14" s="4"/>
    </row>
    <row r="15" spans="1:20" x14ac:dyDescent="0.2">
      <c r="A15" s="81">
        <v>200</v>
      </c>
      <c r="B15" s="55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88"/>
      <c r="N15" s="87"/>
      <c r="O15" s="91"/>
      <c r="P15" s="88"/>
      <c r="Q15" s="4"/>
      <c r="R15" s="4"/>
    </row>
    <row r="16" spans="1:20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97">
        <v>300</v>
      </c>
      <c r="B17" s="55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90"/>
      <c r="N17" s="92">
        <f>E17</f>
        <v>1399660</v>
      </c>
      <c r="O17" s="6">
        <f>F17</f>
        <v>645442</v>
      </c>
      <c r="P17" s="6">
        <f>N17-O17</f>
        <v>754218</v>
      </c>
      <c r="Q17" s="4"/>
      <c r="R17" s="4"/>
    </row>
    <row r="18" spans="1:18" x14ac:dyDescent="0.2">
      <c r="A18" s="81">
        <v>100</v>
      </c>
      <c r="B18" s="55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86"/>
      <c r="N18" s="62"/>
      <c r="O18" s="6">
        <f>F18</f>
        <v>82178</v>
      </c>
      <c r="P18" s="86"/>
      <c r="Q18" s="4"/>
      <c r="R18" s="4"/>
    </row>
    <row r="19" spans="1:18" x14ac:dyDescent="0.2">
      <c r="A19" s="81">
        <v>310</v>
      </c>
      <c r="B19" s="55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86"/>
      <c r="N19" s="62"/>
      <c r="O19" s="6">
        <f t="shared" ref="O19:O22" si="2">F19</f>
        <v>320809</v>
      </c>
      <c r="P19" s="86"/>
      <c r="Q19" s="4"/>
      <c r="R19" s="4"/>
    </row>
    <row r="20" spans="1:18" x14ac:dyDescent="0.2">
      <c r="A20" s="81">
        <v>320</v>
      </c>
      <c r="B20" s="55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86"/>
      <c r="N20" s="62"/>
      <c r="O20" s="6">
        <f t="shared" si="2"/>
        <v>242455</v>
      </c>
      <c r="P20" s="86"/>
      <c r="Q20" s="4"/>
      <c r="R20" s="4"/>
    </row>
    <row r="21" spans="1:18" x14ac:dyDescent="0.2">
      <c r="A21" s="81">
        <v>330</v>
      </c>
      <c r="B21" s="55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86"/>
      <c r="N21" s="62"/>
      <c r="O21" s="6">
        <f t="shared" si="2"/>
        <v>0</v>
      </c>
      <c r="P21" s="86"/>
      <c r="Q21" s="4"/>
      <c r="R21" s="4"/>
    </row>
    <row r="22" spans="1:18" x14ac:dyDescent="0.2">
      <c r="A22" s="81">
        <v>425</v>
      </c>
      <c r="B22" s="55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88"/>
      <c r="N22" s="91"/>
      <c r="O22" s="6">
        <f t="shared" si="2"/>
        <v>0</v>
      </c>
      <c r="P22" s="88"/>
      <c r="Q22" s="4"/>
      <c r="R22" s="4"/>
    </row>
    <row r="23" spans="1:18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81">
        <v>410</v>
      </c>
      <c r="B24" s="9" t="s">
        <v>73</v>
      </c>
      <c r="C24" s="93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2">
        <f>J24</f>
        <v>88266</v>
      </c>
      <c r="O24" s="6">
        <v>0</v>
      </c>
      <c r="P24" s="6">
        <f>N24-O24</f>
        <v>88266</v>
      </c>
      <c r="Q24" s="4"/>
      <c r="R24" s="4"/>
    </row>
    <row r="25" spans="1:18" x14ac:dyDescent="0.2">
      <c r="A25" s="81">
        <v>420</v>
      </c>
      <c r="B25" s="9" t="s">
        <v>74</v>
      </c>
      <c r="C25" s="93"/>
      <c r="D25" s="92"/>
      <c r="E25" s="93"/>
      <c r="F25" s="94"/>
      <c r="G25" s="94"/>
      <c r="H25" s="94"/>
      <c r="I25" s="92"/>
      <c r="J25" s="92"/>
      <c r="K25" s="92"/>
      <c r="L25" s="92"/>
      <c r="M25" s="92"/>
      <c r="N25" s="6"/>
      <c r="O25" s="6"/>
      <c r="P25" s="6"/>
      <c r="Q25" s="4"/>
      <c r="R25" s="4"/>
    </row>
    <row r="26" spans="1:18" x14ac:dyDescent="0.2">
      <c r="A26" s="82">
        <v>910</v>
      </c>
      <c r="B26" s="70" t="s">
        <v>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>'Ausgangslage - Triage'!I11+'Ausgangslage - Triage'!B16+'Ausgangslage - Triage'!B24</f>
        <v>69640.600000000006</v>
      </c>
      <c r="O26" s="72">
        <f>0.5*'Ausgangslage - Triage'!I11+'Ausgangslage - Triage'!B16+'Ausgangslage - Triage'!B24</f>
        <v>49878.1</v>
      </c>
      <c r="P26" s="6">
        <f>N26-O26</f>
        <v>19762.500000000007</v>
      </c>
      <c r="Q26" s="4"/>
      <c r="R26" s="4"/>
    </row>
    <row r="27" spans="1:18" x14ac:dyDescent="0.2">
      <c r="A27" s="7" t="s">
        <v>68</v>
      </c>
      <c r="B27" s="7"/>
      <c r="C27" s="8">
        <f>C26+C9</f>
        <v>1418754.75</v>
      </c>
      <c r="D27" s="8">
        <f>D26+D9</f>
        <v>780622</v>
      </c>
      <c r="E27" s="8">
        <f>E17</f>
        <v>1399660</v>
      </c>
      <c r="F27" s="8">
        <f>F18+F19+F20+F21+F22</f>
        <v>645442</v>
      </c>
      <c r="G27" s="8">
        <f>G18+G19+G20+G21+G22</f>
        <v>570319</v>
      </c>
      <c r="H27" s="8">
        <f>H18+H19+H20+H21+H22</f>
        <v>147384</v>
      </c>
      <c r="I27" s="8">
        <f>I18+I19+I20+I21+I22</f>
        <v>36515</v>
      </c>
      <c r="J27" s="8">
        <f>J24</f>
        <v>88266</v>
      </c>
      <c r="K27" s="8">
        <f>K24</f>
        <v>88266</v>
      </c>
      <c r="L27" s="8"/>
      <c r="M27" s="8"/>
      <c r="N27" s="80">
        <f>SUM(N9:N26)</f>
        <v>2976321.35</v>
      </c>
      <c r="O27" s="8">
        <f>O9+O17+O26</f>
        <v>1475942.1</v>
      </c>
      <c r="P27" s="8">
        <f>P9+P17+P24+P26</f>
        <v>1500379.25</v>
      </c>
      <c r="Q27" s="4"/>
      <c r="R27" s="4"/>
    </row>
    <row r="28" spans="1:18" x14ac:dyDescent="0.2">
      <c r="A28" s="74">
        <v>777</v>
      </c>
      <c r="B28" s="66" t="s">
        <v>78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74">
        <v>900</v>
      </c>
      <c r="B29" s="6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74">
        <v>990</v>
      </c>
      <c r="B30" s="66" t="s">
        <v>76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1" t="s">
        <v>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N32" s="56"/>
      <c r="O32" s="56"/>
      <c r="P32" s="56"/>
      <c r="Q32" s="56"/>
      <c r="R32" s="56"/>
    </row>
    <row r="33" spans="1:20" x14ac:dyDescent="0.2">
      <c r="A33" s="75" t="s">
        <v>86</v>
      </c>
      <c r="B33" s="75"/>
      <c r="C33" s="75"/>
      <c r="D33" s="75"/>
      <c r="E33" s="75"/>
      <c r="F33" s="75"/>
      <c r="G33" s="75"/>
      <c r="H33" s="75"/>
      <c r="I33" s="75"/>
    </row>
    <row r="34" spans="1:20" x14ac:dyDescent="0.2">
      <c r="A34" s="75" t="s">
        <v>85</v>
      </c>
      <c r="B34" s="75"/>
      <c r="C34" s="75"/>
      <c r="D34" s="75"/>
      <c r="E34" s="75"/>
      <c r="F34" s="75"/>
      <c r="G34" s="75"/>
      <c r="H34" s="75"/>
      <c r="I34" s="75"/>
    </row>
    <row r="35" spans="1:20" x14ac:dyDescent="0.2">
      <c r="A35" s="75" t="s">
        <v>93</v>
      </c>
      <c r="B35" s="75"/>
      <c r="C35" s="75"/>
      <c r="D35" s="75"/>
      <c r="E35" s="75"/>
      <c r="F35" s="75"/>
      <c r="G35" s="75"/>
      <c r="H35" s="75"/>
      <c r="I35" s="75"/>
    </row>
    <row r="37" spans="1:20" x14ac:dyDescent="0.2">
      <c r="A37" s="28" t="s">
        <v>98</v>
      </c>
      <c r="B37" s="28"/>
      <c r="C37" s="28"/>
      <c r="D37" s="28"/>
      <c r="E37" s="28"/>
      <c r="F37" s="28"/>
      <c r="G37" s="28"/>
      <c r="H37" s="28"/>
      <c r="I37" s="28"/>
    </row>
    <row r="40" spans="1:20" ht="16.5" x14ac:dyDescent="0.3">
      <c r="A40" s="59" t="s">
        <v>99</v>
      </c>
      <c r="B40" s="60"/>
      <c r="C40" s="61"/>
      <c r="D40" s="61"/>
      <c r="E40" s="62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20" ht="13.5" thickBot="1" x14ac:dyDescent="0.25">
      <c r="R41" s="124" t="s">
        <v>24</v>
      </c>
      <c r="S41" s="124"/>
      <c r="T41" s="124"/>
    </row>
    <row r="42" spans="1:20" x14ac:dyDescent="0.2">
      <c r="A42" s="15" t="s">
        <v>0</v>
      </c>
      <c r="B42" s="31" t="s">
        <v>1</v>
      </c>
      <c r="C42" s="125" t="s">
        <v>2</v>
      </c>
      <c r="D42" s="126"/>
      <c r="E42" s="126"/>
      <c r="F42" s="126"/>
      <c r="G42" s="126"/>
      <c r="H42" s="127"/>
      <c r="I42" s="128" t="s">
        <v>11</v>
      </c>
      <c r="J42" s="126"/>
      <c r="K42" s="126"/>
      <c r="L42" s="126"/>
      <c r="M42" s="127"/>
      <c r="N42" s="38" t="s">
        <v>10</v>
      </c>
      <c r="O42" s="38" t="s">
        <v>2</v>
      </c>
      <c r="P42" s="102" t="s">
        <v>11</v>
      </c>
      <c r="R42" s="124" t="s">
        <v>5</v>
      </c>
      <c r="S42" s="124"/>
      <c r="T42" s="124"/>
    </row>
    <row r="43" spans="1:20" ht="13.5" x14ac:dyDescent="0.25">
      <c r="A43" s="11"/>
      <c r="B43" s="9"/>
      <c r="C43" s="46" t="s">
        <v>32</v>
      </c>
      <c r="D43" s="24" t="s">
        <v>3</v>
      </c>
      <c r="E43" s="24" t="s">
        <v>4</v>
      </c>
      <c r="F43" s="24" t="s">
        <v>5</v>
      </c>
      <c r="G43" s="24" t="s">
        <v>8</v>
      </c>
      <c r="H43" s="25" t="s">
        <v>7</v>
      </c>
      <c r="I43" s="64" t="s">
        <v>39</v>
      </c>
      <c r="J43" s="24" t="s">
        <v>4</v>
      </c>
      <c r="K43" s="24" t="s">
        <v>5</v>
      </c>
      <c r="L43" s="24" t="s">
        <v>8</v>
      </c>
      <c r="M43" s="25" t="s">
        <v>7</v>
      </c>
      <c r="N43" s="39" t="s">
        <v>7</v>
      </c>
      <c r="O43" s="101" t="s">
        <v>18</v>
      </c>
      <c r="P43" s="44" t="s">
        <v>18</v>
      </c>
      <c r="R43" s="55" t="s">
        <v>36</v>
      </c>
      <c r="S43" s="55" t="s">
        <v>37</v>
      </c>
      <c r="T43" s="5"/>
    </row>
    <row r="44" spans="1:20" ht="13.5" x14ac:dyDescent="0.25">
      <c r="A44" s="11"/>
      <c r="B44" s="9"/>
      <c r="C44" s="22" t="s">
        <v>33</v>
      </c>
      <c r="D44" s="24" t="s">
        <v>31</v>
      </c>
      <c r="E44" s="24"/>
      <c r="F44" s="24"/>
      <c r="G44" s="24"/>
      <c r="H44" s="25" t="s">
        <v>6</v>
      </c>
      <c r="I44" s="64" t="s">
        <v>33</v>
      </c>
      <c r="J44" s="129" t="s">
        <v>17</v>
      </c>
      <c r="K44" s="130"/>
      <c r="L44" s="26"/>
      <c r="M44" s="25" t="s">
        <v>6</v>
      </c>
      <c r="N44" s="39" t="s">
        <v>6</v>
      </c>
      <c r="O44" s="101" t="s">
        <v>19</v>
      </c>
      <c r="P44" s="44" t="s">
        <v>19</v>
      </c>
      <c r="R44" s="5"/>
      <c r="S44" s="5"/>
      <c r="T44" s="5"/>
    </row>
    <row r="45" spans="1:20" x14ac:dyDescent="0.2">
      <c r="A45" s="11"/>
      <c r="B45" s="9"/>
      <c r="C45" s="22">
        <v>0</v>
      </c>
      <c r="D45" s="24">
        <v>1</v>
      </c>
      <c r="E45" s="24" t="s">
        <v>13</v>
      </c>
      <c r="F45" s="24">
        <v>3</v>
      </c>
      <c r="G45" s="24">
        <v>4</v>
      </c>
      <c r="H45" s="25" t="s">
        <v>30</v>
      </c>
      <c r="I45" s="23">
        <v>6</v>
      </c>
      <c r="J45" s="24" t="s">
        <v>14</v>
      </c>
      <c r="K45" s="24">
        <v>8</v>
      </c>
      <c r="L45" s="24">
        <v>9</v>
      </c>
      <c r="M45" s="25" t="s">
        <v>9</v>
      </c>
      <c r="N45" s="40" t="s">
        <v>15</v>
      </c>
      <c r="O45" s="48" t="s">
        <v>35</v>
      </c>
      <c r="P45" s="103" t="s">
        <v>21</v>
      </c>
      <c r="R45" s="55" t="s">
        <v>38</v>
      </c>
      <c r="S45" s="55" t="s">
        <v>22</v>
      </c>
      <c r="T45" s="55" t="s">
        <v>23</v>
      </c>
    </row>
    <row r="46" spans="1:20" x14ac:dyDescent="0.2">
      <c r="A46" s="12"/>
      <c r="B46" s="10"/>
      <c r="C46" s="12"/>
      <c r="D46" s="5"/>
      <c r="E46" s="5"/>
      <c r="F46" s="5"/>
      <c r="G46" s="5"/>
      <c r="H46" s="13"/>
      <c r="I46" s="17"/>
      <c r="J46" s="5"/>
      <c r="K46" s="5"/>
      <c r="L46" s="5"/>
      <c r="M46" s="13"/>
      <c r="N46" s="41"/>
      <c r="O46" s="41"/>
      <c r="P46" s="104"/>
      <c r="R46" s="5"/>
      <c r="S46" s="5"/>
      <c r="T46" s="5"/>
    </row>
    <row r="47" spans="1:20" x14ac:dyDescent="0.2">
      <c r="A47" s="12">
        <v>100</v>
      </c>
      <c r="B47" s="10" t="s">
        <v>101</v>
      </c>
      <c r="C47" s="18">
        <v>2135</v>
      </c>
      <c r="D47" s="20">
        <v>0</v>
      </c>
      <c r="E47" s="27">
        <f>F47-D47</f>
        <v>82178</v>
      </c>
      <c r="F47" s="37">
        <f>F18</f>
        <v>82178</v>
      </c>
      <c r="G47" s="20">
        <v>35000</v>
      </c>
      <c r="H47" s="33">
        <f t="shared" ref="H47:H57" si="3">C47+G47</f>
        <v>37135</v>
      </c>
      <c r="I47" s="19">
        <v>3087</v>
      </c>
      <c r="J47" s="37">
        <f>K47-I47</f>
        <v>106913</v>
      </c>
      <c r="K47" s="20">
        <v>110000</v>
      </c>
      <c r="L47" s="37">
        <v>46000</v>
      </c>
      <c r="M47" s="33">
        <f>I47+L47</f>
        <v>49087</v>
      </c>
      <c r="N47" s="42">
        <f>H47-M47</f>
        <v>-11952</v>
      </c>
      <c r="O47" s="49">
        <f>F47-D47</f>
        <v>82178</v>
      </c>
      <c r="P47" s="105">
        <f>F47-N47-I47</f>
        <v>91043</v>
      </c>
      <c r="R47" s="100">
        <f>F47</f>
        <v>82178</v>
      </c>
      <c r="S47" s="100">
        <f>P47+I47</f>
        <v>94130</v>
      </c>
      <c r="T47" s="50">
        <f>R47-S47</f>
        <v>-11952</v>
      </c>
    </row>
    <row r="48" spans="1:20" x14ac:dyDescent="0.2">
      <c r="A48" s="12">
        <v>200</v>
      </c>
      <c r="B48" s="10" t="s">
        <v>42</v>
      </c>
      <c r="C48" s="18">
        <v>574174</v>
      </c>
      <c r="D48" s="20">
        <v>518889</v>
      </c>
      <c r="E48" s="27">
        <f t="shared" ref="E48:E54" si="4">F48-D48</f>
        <v>84585</v>
      </c>
      <c r="F48" s="37">
        <f>D9-D11</f>
        <v>603474</v>
      </c>
      <c r="G48" s="20">
        <v>90000</v>
      </c>
      <c r="H48" s="33">
        <f t="shared" si="3"/>
        <v>664174</v>
      </c>
      <c r="I48" s="19">
        <v>706973</v>
      </c>
      <c r="J48" s="37">
        <f t="shared" ref="J48:J58" si="5">K48-I48</f>
        <v>35027</v>
      </c>
      <c r="K48" s="20">
        <v>742000</v>
      </c>
      <c r="L48" s="37">
        <v>112000</v>
      </c>
      <c r="M48" s="33">
        <f t="shared" ref="M48:M59" si="6">I48+L48</f>
        <v>818973</v>
      </c>
      <c r="N48" s="42">
        <f t="shared" ref="N48:N59" si="7">H48-M48</f>
        <v>-154799</v>
      </c>
      <c r="O48" s="49">
        <f t="shared" ref="O48:O59" si="8">F48-D48</f>
        <v>84585</v>
      </c>
      <c r="P48" s="105">
        <f t="shared" ref="P48:P59" si="9">F48-N48-I48</f>
        <v>51300</v>
      </c>
      <c r="R48" s="100">
        <f t="shared" ref="R48:R59" si="10">F48</f>
        <v>603474</v>
      </c>
      <c r="S48" s="100">
        <f t="shared" ref="S48:S59" si="11">P48+I48</f>
        <v>758273</v>
      </c>
      <c r="T48" s="50">
        <f t="shared" ref="T48:T59" si="12">R48-S48</f>
        <v>-154799</v>
      </c>
    </row>
    <row r="49" spans="1:21" x14ac:dyDescent="0.2">
      <c r="A49" s="12">
        <v>310</v>
      </c>
      <c r="B49" s="55" t="s">
        <v>69</v>
      </c>
      <c r="C49" s="18">
        <v>1360</v>
      </c>
      <c r="D49" s="20">
        <v>0</v>
      </c>
      <c r="E49" s="27">
        <f t="shared" si="4"/>
        <v>320809</v>
      </c>
      <c r="F49" s="37">
        <f>F19</f>
        <v>320809</v>
      </c>
      <c r="G49" s="20">
        <v>160000</v>
      </c>
      <c r="H49" s="33">
        <f t="shared" si="3"/>
        <v>161360</v>
      </c>
      <c r="I49" s="19">
        <v>1726</v>
      </c>
      <c r="J49" s="37">
        <f t="shared" si="5"/>
        <v>398274</v>
      </c>
      <c r="K49" s="20">
        <v>400000</v>
      </c>
      <c r="L49" s="37">
        <v>200000</v>
      </c>
      <c r="M49" s="33">
        <f t="shared" si="6"/>
        <v>201726</v>
      </c>
      <c r="N49" s="42">
        <f t="shared" si="7"/>
        <v>-40366</v>
      </c>
      <c r="O49" s="49">
        <f t="shared" si="8"/>
        <v>320809</v>
      </c>
      <c r="P49" s="105">
        <f t="shared" si="9"/>
        <v>359449</v>
      </c>
      <c r="R49" s="100">
        <f t="shared" si="10"/>
        <v>320809</v>
      </c>
      <c r="S49" s="100">
        <f t="shared" si="11"/>
        <v>361175</v>
      </c>
      <c r="T49" s="50">
        <f t="shared" si="12"/>
        <v>-40366</v>
      </c>
    </row>
    <row r="50" spans="1:21" x14ac:dyDescent="0.2">
      <c r="A50" s="12">
        <v>320</v>
      </c>
      <c r="B50" s="55" t="s">
        <v>70</v>
      </c>
      <c r="C50" s="18">
        <v>13652</v>
      </c>
      <c r="D50" s="20">
        <v>0</v>
      </c>
      <c r="E50" s="27">
        <f t="shared" si="4"/>
        <v>242455</v>
      </c>
      <c r="F50" s="37">
        <f>F20</f>
        <v>242455</v>
      </c>
      <c r="G50" s="20">
        <v>120000</v>
      </c>
      <c r="H50" s="33">
        <f t="shared" si="3"/>
        <v>133652</v>
      </c>
      <c r="I50" s="19">
        <v>16885</v>
      </c>
      <c r="J50" s="37">
        <f t="shared" si="5"/>
        <v>283115</v>
      </c>
      <c r="K50" s="20">
        <v>300000</v>
      </c>
      <c r="L50" s="37">
        <v>150000</v>
      </c>
      <c r="M50" s="33">
        <f t="shared" si="6"/>
        <v>166885</v>
      </c>
      <c r="N50" s="42">
        <f t="shared" si="7"/>
        <v>-33233</v>
      </c>
      <c r="O50" s="49">
        <f t="shared" si="8"/>
        <v>242455</v>
      </c>
      <c r="P50" s="105">
        <f t="shared" si="9"/>
        <v>258803</v>
      </c>
      <c r="R50" s="100">
        <f t="shared" si="10"/>
        <v>242455</v>
      </c>
      <c r="S50" s="100">
        <f t="shared" si="11"/>
        <v>275688</v>
      </c>
      <c r="T50" s="50">
        <f t="shared" si="12"/>
        <v>-33233</v>
      </c>
    </row>
    <row r="51" spans="1:21" x14ac:dyDescent="0.2">
      <c r="A51" s="12">
        <v>330</v>
      </c>
      <c r="B51" s="55" t="s">
        <v>71</v>
      </c>
      <c r="C51" s="18"/>
      <c r="D51" s="20">
        <v>0</v>
      </c>
      <c r="E51" s="27">
        <f t="shared" si="4"/>
        <v>0</v>
      </c>
      <c r="F51" s="37">
        <f>F21</f>
        <v>0</v>
      </c>
      <c r="G51" s="20"/>
      <c r="H51" s="33">
        <f t="shared" si="3"/>
        <v>0</v>
      </c>
      <c r="I51" s="19"/>
      <c r="J51" s="37">
        <f t="shared" si="5"/>
        <v>0</v>
      </c>
      <c r="K51" s="20"/>
      <c r="L51" s="37"/>
      <c r="M51" s="33">
        <f t="shared" si="6"/>
        <v>0</v>
      </c>
      <c r="N51" s="42">
        <f t="shared" si="7"/>
        <v>0</v>
      </c>
      <c r="O51" s="49">
        <f t="shared" si="8"/>
        <v>0</v>
      </c>
      <c r="P51" s="105">
        <f t="shared" si="9"/>
        <v>0</v>
      </c>
      <c r="R51" s="100">
        <f t="shared" si="10"/>
        <v>0</v>
      </c>
      <c r="S51" s="100">
        <f t="shared" si="11"/>
        <v>0</v>
      </c>
      <c r="T51" s="50">
        <f t="shared" si="12"/>
        <v>0</v>
      </c>
    </row>
    <row r="52" spans="1:21" x14ac:dyDescent="0.2">
      <c r="A52" s="12">
        <v>420</v>
      </c>
      <c r="B52" s="55" t="s">
        <v>72</v>
      </c>
      <c r="C52" s="18"/>
      <c r="D52" s="20">
        <v>0</v>
      </c>
      <c r="E52" s="27">
        <f t="shared" si="4"/>
        <v>0</v>
      </c>
      <c r="F52" s="37">
        <f>M25</f>
        <v>0</v>
      </c>
      <c r="G52" s="20"/>
      <c r="H52" s="33">
        <f t="shared" si="3"/>
        <v>0</v>
      </c>
      <c r="I52" s="19"/>
      <c r="J52" s="37">
        <f t="shared" si="5"/>
        <v>0</v>
      </c>
      <c r="K52" s="20"/>
      <c r="L52" s="37"/>
      <c r="M52" s="33">
        <f t="shared" si="6"/>
        <v>0</v>
      </c>
      <c r="N52" s="42">
        <f t="shared" si="7"/>
        <v>0</v>
      </c>
      <c r="O52" s="49">
        <f t="shared" si="8"/>
        <v>0</v>
      </c>
      <c r="P52" s="105">
        <f t="shared" si="9"/>
        <v>0</v>
      </c>
      <c r="R52" s="100">
        <f t="shared" si="10"/>
        <v>0</v>
      </c>
      <c r="S52" s="100">
        <f t="shared" si="11"/>
        <v>0</v>
      </c>
      <c r="T52" s="50">
        <f t="shared" si="12"/>
        <v>0</v>
      </c>
    </row>
    <row r="53" spans="1:21" x14ac:dyDescent="0.2">
      <c r="A53" s="12">
        <v>500</v>
      </c>
      <c r="B53" s="55" t="s">
        <v>81</v>
      </c>
      <c r="C53" s="18">
        <v>178011</v>
      </c>
      <c r="D53" s="20">
        <v>177053</v>
      </c>
      <c r="E53" s="27">
        <f t="shared" si="4"/>
        <v>95</v>
      </c>
      <c r="F53" s="37">
        <f>D11</f>
        <v>177148</v>
      </c>
      <c r="G53" s="20">
        <v>0</v>
      </c>
      <c r="H53" s="33">
        <f t="shared" si="3"/>
        <v>178011</v>
      </c>
      <c r="I53" s="19">
        <v>223095</v>
      </c>
      <c r="J53" s="37">
        <f t="shared" si="5"/>
        <v>0</v>
      </c>
      <c r="K53" s="20">
        <v>223095</v>
      </c>
      <c r="L53" s="37">
        <v>0</v>
      </c>
      <c r="M53" s="33">
        <f t="shared" si="6"/>
        <v>223095</v>
      </c>
      <c r="N53" s="42">
        <f t="shared" si="7"/>
        <v>-45084</v>
      </c>
      <c r="O53" s="49">
        <f t="shared" si="8"/>
        <v>95</v>
      </c>
      <c r="P53" s="105">
        <f t="shared" si="9"/>
        <v>-863</v>
      </c>
      <c r="R53" s="100">
        <f t="shared" si="10"/>
        <v>177148</v>
      </c>
      <c r="S53" s="100">
        <f t="shared" si="11"/>
        <v>222232</v>
      </c>
      <c r="T53" s="50">
        <f t="shared" si="12"/>
        <v>-45084</v>
      </c>
    </row>
    <row r="54" spans="1:21" x14ac:dyDescent="0.2">
      <c r="A54" s="12">
        <v>500</v>
      </c>
      <c r="B54" s="10" t="s">
        <v>100</v>
      </c>
      <c r="C54" s="18">
        <v>30116</v>
      </c>
      <c r="D54" s="20">
        <v>30116</v>
      </c>
      <c r="E54" s="27">
        <f t="shared" si="4"/>
        <v>-0.40000000000145519</v>
      </c>
      <c r="F54" s="37">
        <f>'Ausgangslage - Triage'!B16+'Ausgangslage - Triage'!B24</f>
        <v>30115.599999999999</v>
      </c>
      <c r="G54" s="20">
        <v>0</v>
      </c>
      <c r="H54" s="33">
        <f t="shared" si="3"/>
        <v>30116</v>
      </c>
      <c r="I54" s="19">
        <v>380</v>
      </c>
      <c r="J54" s="37">
        <f t="shared" si="5"/>
        <v>173098</v>
      </c>
      <c r="K54" s="20">
        <v>173478</v>
      </c>
      <c r="L54" s="20">
        <v>0</v>
      </c>
      <c r="M54" s="33">
        <f t="shared" si="6"/>
        <v>380</v>
      </c>
      <c r="N54" s="42">
        <f t="shared" si="7"/>
        <v>29736</v>
      </c>
      <c r="O54" s="49">
        <f t="shared" si="8"/>
        <v>-0.40000000000145519</v>
      </c>
      <c r="P54" s="105">
        <f t="shared" si="9"/>
        <v>-0.40000000000145519</v>
      </c>
      <c r="R54" s="100">
        <f t="shared" si="10"/>
        <v>30115.599999999999</v>
      </c>
      <c r="S54" s="100">
        <f t="shared" si="11"/>
        <v>379.59999999999854</v>
      </c>
      <c r="T54" s="50">
        <f t="shared" si="12"/>
        <v>29736</v>
      </c>
    </row>
    <row r="55" spans="1:21" x14ac:dyDescent="0.2">
      <c r="A55" s="12">
        <v>910</v>
      </c>
      <c r="B55" s="10" t="s">
        <v>75</v>
      </c>
      <c r="C55" s="18">
        <v>3958</v>
      </c>
      <c r="D55" s="20">
        <v>3482</v>
      </c>
      <c r="E55" s="27">
        <f>F55-D55</f>
        <v>16280.5</v>
      </c>
      <c r="F55" s="37">
        <f>0.5*'Ausgangslage - Triage'!I11</f>
        <v>19762.5</v>
      </c>
      <c r="G55" s="20">
        <v>3000</v>
      </c>
      <c r="H55" s="33">
        <f t="shared" si="3"/>
        <v>6958</v>
      </c>
      <c r="I55" s="19">
        <v>6700</v>
      </c>
      <c r="J55" s="37">
        <f t="shared" si="5"/>
        <v>0</v>
      </c>
      <c r="K55" s="20">
        <v>6700</v>
      </c>
      <c r="L55" s="20">
        <v>3000</v>
      </c>
      <c r="M55" s="33">
        <f t="shared" si="6"/>
        <v>9700</v>
      </c>
      <c r="N55" s="42">
        <f t="shared" si="7"/>
        <v>-2742</v>
      </c>
      <c r="O55" s="49">
        <f t="shared" si="8"/>
        <v>16280.5</v>
      </c>
      <c r="P55" s="105">
        <f t="shared" si="9"/>
        <v>15804.5</v>
      </c>
      <c r="R55" s="100">
        <f t="shared" si="10"/>
        <v>19762.5</v>
      </c>
      <c r="S55" s="100">
        <f t="shared" si="11"/>
        <v>22504.5</v>
      </c>
      <c r="T55" s="50">
        <f t="shared" si="12"/>
        <v>-2742</v>
      </c>
    </row>
    <row r="56" spans="1:21" x14ac:dyDescent="0.2">
      <c r="A56" s="12"/>
      <c r="B56" s="14" t="s">
        <v>12</v>
      </c>
      <c r="C56" s="43">
        <f>SUM(C47:C55)</f>
        <v>803406</v>
      </c>
      <c r="D56" s="43">
        <f t="shared" ref="D56:H56" si="13">SUM(D47:D55)</f>
        <v>729540</v>
      </c>
      <c r="E56" s="43">
        <f t="shared" si="13"/>
        <v>746402.1</v>
      </c>
      <c r="F56" s="43">
        <f t="shared" si="13"/>
        <v>1475942.1</v>
      </c>
      <c r="G56" s="43">
        <f t="shared" si="13"/>
        <v>408000</v>
      </c>
      <c r="H56" s="43">
        <f t="shared" si="13"/>
        <v>1211406</v>
      </c>
      <c r="I56" s="43">
        <f t="shared" ref="I56" si="14">SUM(I47:I55)</f>
        <v>958846</v>
      </c>
      <c r="J56" s="43">
        <f t="shared" ref="J56" si="15">SUM(J47:J55)</f>
        <v>996427</v>
      </c>
      <c r="K56" s="43">
        <f t="shared" ref="K56" si="16">SUM(K47:K55)</f>
        <v>1955273</v>
      </c>
      <c r="L56" s="43">
        <f t="shared" ref="L56" si="17">SUM(L47:L55)</f>
        <v>511000</v>
      </c>
      <c r="M56" s="107">
        <f t="shared" si="6"/>
        <v>1469846</v>
      </c>
      <c r="N56" s="42">
        <f t="shared" si="7"/>
        <v>-258440</v>
      </c>
      <c r="O56" s="108">
        <f t="shared" si="8"/>
        <v>746402.10000000009</v>
      </c>
      <c r="P56" s="109">
        <f t="shared" si="9"/>
        <v>775536.10000000009</v>
      </c>
      <c r="Q56" s="43"/>
      <c r="R56" s="110">
        <f t="shared" si="10"/>
        <v>1475942.1</v>
      </c>
      <c r="S56" s="110">
        <f t="shared" si="11"/>
        <v>1734382.1</v>
      </c>
      <c r="T56" s="58">
        <f t="shared" si="12"/>
        <v>-258440</v>
      </c>
    </row>
    <row r="57" spans="1:21" x14ac:dyDescent="0.2">
      <c r="A57" s="12">
        <v>777</v>
      </c>
      <c r="B57" s="10" t="s">
        <v>78</v>
      </c>
      <c r="C57" s="47">
        <v>1756</v>
      </c>
      <c r="D57" s="20">
        <v>1756</v>
      </c>
      <c r="E57" s="27">
        <f>F57-D57</f>
        <v>8244</v>
      </c>
      <c r="F57" s="20">
        <v>10000</v>
      </c>
      <c r="G57" s="20">
        <v>0</v>
      </c>
      <c r="H57" s="33">
        <f t="shared" si="3"/>
        <v>1756</v>
      </c>
      <c r="I57" s="19">
        <v>0</v>
      </c>
      <c r="J57" s="37">
        <f t="shared" si="5"/>
        <v>0</v>
      </c>
      <c r="K57" s="20">
        <v>0</v>
      </c>
      <c r="L57" s="20">
        <v>0</v>
      </c>
      <c r="M57" s="33">
        <f t="shared" si="6"/>
        <v>0</v>
      </c>
      <c r="N57" s="42">
        <f t="shared" si="7"/>
        <v>1756</v>
      </c>
      <c r="O57" s="49">
        <f t="shared" si="8"/>
        <v>8244</v>
      </c>
      <c r="P57" s="105">
        <f t="shared" si="9"/>
        <v>8244</v>
      </c>
      <c r="R57" s="100">
        <f t="shared" si="10"/>
        <v>10000</v>
      </c>
      <c r="S57" s="100">
        <f t="shared" si="11"/>
        <v>8244</v>
      </c>
      <c r="T57" s="50">
        <f t="shared" si="12"/>
        <v>1756</v>
      </c>
    </row>
    <row r="58" spans="1:21" x14ac:dyDescent="0.2">
      <c r="A58" s="12">
        <v>900</v>
      </c>
      <c r="B58" s="10" t="s">
        <v>77</v>
      </c>
      <c r="C58" s="47">
        <v>0</v>
      </c>
      <c r="D58" s="20">
        <v>0</v>
      </c>
      <c r="E58" s="20"/>
      <c r="F58" s="20"/>
      <c r="G58" s="20"/>
      <c r="H58" s="99"/>
      <c r="I58" s="19">
        <v>12952</v>
      </c>
      <c r="J58" s="20">
        <f t="shared" si="5"/>
        <v>12048</v>
      </c>
      <c r="K58" s="20">
        <v>25000</v>
      </c>
      <c r="L58" s="20">
        <v>5000</v>
      </c>
      <c r="M58" s="33">
        <f t="shared" si="6"/>
        <v>17952</v>
      </c>
      <c r="N58" s="42">
        <f t="shared" si="7"/>
        <v>-17952</v>
      </c>
      <c r="O58" s="49">
        <f t="shared" si="8"/>
        <v>0</v>
      </c>
      <c r="P58" s="105">
        <f t="shared" si="9"/>
        <v>5000</v>
      </c>
      <c r="R58" s="100">
        <f t="shared" si="10"/>
        <v>0</v>
      </c>
      <c r="S58" s="100">
        <f t="shared" si="11"/>
        <v>17952</v>
      </c>
      <c r="T58" s="50">
        <f t="shared" si="12"/>
        <v>-17952</v>
      </c>
    </row>
    <row r="59" spans="1:21" x14ac:dyDescent="0.2">
      <c r="A59" s="12">
        <v>990</v>
      </c>
      <c r="B59" s="45" t="s">
        <v>76</v>
      </c>
      <c r="C59" s="18">
        <v>9159</v>
      </c>
      <c r="D59" s="20">
        <v>0</v>
      </c>
      <c r="E59" s="20">
        <f t="shared" ref="E59" si="18">F59-D59</f>
        <v>20125</v>
      </c>
      <c r="F59" s="20">
        <v>20125</v>
      </c>
      <c r="G59" s="20">
        <v>10000</v>
      </c>
      <c r="H59" s="21">
        <f>C59+G59</f>
        <v>19159</v>
      </c>
      <c r="I59" s="19">
        <v>10751</v>
      </c>
      <c r="J59" s="20">
        <f t="shared" ref="J59" si="19">K59-I59</f>
        <v>19249</v>
      </c>
      <c r="K59" s="20">
        <v>30000</v>
      </c>
      <c r="L59" s="37">
        <v>15000</v>
      </c>
      <c r="M59" s="33">
        <f t="shared" si="6"/>
        <v>25751</v>
      </c>
      <c r="N59" s="42">
        <f t="shared" si="7"/>
        <v>-6592</v>
      </c>
      <c r="O59" s="49">
        <f t="shared" si="8"/>
        <v>20125</v>
      </c>
      <c r="P59" s="105">
        <f t="shared" si="9"/>
        <v>15966</v>
      </c>
      <c r="R59" s="100">
        <f t="shared" si="10"/>
        <v>20125</v>
      </c>
      <c r="S59" s="100">
        <f t="shared" si="11"/>
        <v>26717</v>
      </c>
      <c r="T59" s="50">
        <f t="shared" si="12"/>
        <v>-6592</v>
      </c>
    </row>
    <row r="60" spans="1:21" ht="15.75" thickBot="1" x14ac:dyDescent="0.3">
      <c r="A60" s="16"/>
      <c r="B60" s="32" t="s">
        <v>5</v>
      </c>
      <c r="C60" s="34">
        <f>SUM(C56:C59)</f>
        <v>814321</v>
      </c>
      <c r="D60" s="34">
        <f t="shared" ref="D60:R60" si="20">SUM(D56:D59)</f>
        <v>731296</v>
      </c>
      <c r="E60" s="34">
        <f t="shared" si="20"/>
        <v>774771.1</v>
      </c>
      <c r="F60" s="34">
        <f t="shared" si="20"/>
        <v>1506067.1</v>
      </c>
      <c r="G60" s="34">
        <f t="shared" si="20"/>
        <v>418000</v>
      </c>
      <c r="H60" s="34">
        <f t="shared" si="20"/>
        <v>1232321</v>
      </c>
      <c r="I60" s="34">
        <f t="shared" si="20"/>
        <v>982549</v>
      </c>
      <c r="J60" s="34">
        <f t="shared" si="20"/>
        <v>1027724</v>
      </c>
      <c r="K60" s="34">
        <f t="shared" si="20"/>
        <v>2010273</v>
      </c>
      <c r="L60" s="34">
        <f t="shared" si="20"/>
        <v>531000</v>
      </c>
      <c r="M60" s="34">
        <f t="shared" si="20"/>
        <v>1513549</v>
      </c>
      <c r="N60" s="34">
        <f t="shared" si="20"/>
        <v>-281228</v>
      </c>
      <c r="O60" s="34">
        <f t="shared" si="20"/>
        <v>774771.10000000009</v>
      </c>
      <c r="P60" s="34">
        <f t="shared" si="20"/>
        <v>804746.10000000009</v>
      </c>
      <c r="R60" s="34">
        <f t="shared" si="20"/>
        <v>1506067.1</v>
      </c>
      <c r="S60" s="34">
        <f t="shared" ref="S60" si="21">SUM(S56:S59)</f>
        <v>1787295.1</v>
      </c>
      <c r="T60" s="34">
        <f t="shared" ref="T60" si="22">SUM(T56:T59)</f>
        <v>-281228</v>
      </c>
    </row>
    <row r="61" spans="1:21" x14ac:dyDescent="0.2">
      <c r="C61" s="30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T61" s="5"/>
      <c r="U61" s="5"/>
    </row>
    <row r="62" spans="1:21" x14ac:dyDescent="0.2">
      <c r="B62" s="28" t="s">
        <v>34</v>
      </c>
      <c r="C62" s="29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R62" s="54" t="s">
        <v>40</v>
      </c>
      <c r="S62" s="51"/>
      <c r="T62" s="52">
        <v>-284100</v>
      </c>
      <c r="U62" s="53" t="s">
        <v>25</v>
      </c>
    </row>
    <row r="63" spans="1:21" x14ac:dyDescent="0.2">
      <c r="B63" s="35" t="s">
        <v>16</v>
      </c>
      <c r="C63" s="36"/>
      <c r="D63" s="36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21" x14ac:dyDescent="0.2">
      <c r="B64" t="s">
        <v>20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mergeCells count="11">
    <mergeCell ref="R41:T41"/>
    <mergeCell ref="C42:H42"/>
    <mergeCell ref="I42:M42"/>
    <mergeCell ref="R42:T42"/>
    <mergeCell ref="J44:K44"/>
    <mergeCell ref="R10:T10"/>
    <mergeCell ref="C6:D6"/>
    <mergeCell ref="J6:K6"/>
    <mergeCell ref="L6:M6"/>
    <mergeCell ref="E6:I6"/>
    <mergeCell ref="N6:P6"/>
  </mergeCells>
  <pageMargins left="0.70866141732283472" right="0.70866141732283472" top="0.78740157480314965" bottom="0.78740157480314965" header="0.31496062992125984" footer="0.31496062992125984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topLeftCell="A35" zoomScaleNormal="100" workbookViewId="0">
      <selection activeCell="L52" sqref="L52"/>
    </sheetView>
  </sheetViews>
  <sheetFormatPr baseColWidth="10" defaultRowHeight="12.75" x14ac:dyDescent="0.2"/>
  <cols>
    <col min="1" max="1" width="8.5703125" customWidth="1"/>
    <col min="3" max="3" width="10.42578125" customWidth="1"/>
    <col min="4" max="4" width="9.28515625" customWidth="1"/>
    <col min="5" max="5" width="9.85546875" customWidth="1"/>
    <col min="6" max="6" width="8.85546875" customWidth="1"/>
    <col min="7" max="7" width="8.5703125" customWidth="1"/>
    <col min="8" max="8" width="8.42578125" customWidth="1"/>
    <col min="9" max="10" width="8.7109375" customWidth="1"/>
    <col min="11" max="11" width="9.140625" customWidth="1"/>
    <col min="12" max="12" width="8.42578125" bestFit="1" customWidth="1"/>
    <col min="13" max="13" width="8.85546875" customWidth="1"/>
    <col min="17" max="17" width="3.7109375" customWidth="1"/>
  </cols>
  <sheetData>
    <row r="1" spans="1:20" ht="15" x14ac:dyDescent="0.25">
      <c r="A1" s="3" t="s">
        <v>41</v>
      </c>
      <c r="B1" s="3"/>
    </row>
    <row r="2" spans="1:20" ht="15.75" x14ac:dyDescent="0.25">
      <c r="A2" s="2" t="s">
        <v>106</v>
      </c>
      <c r="B2" s="2"/>
    </row>
    <row r="4" spans="1:20" x14ac:dyDescent="0.2">
      <c r="A4" s="1" t="s">
        <v>63</v>
      </c>
      <c r="B4" s="1"/>
    </row>
    <row r="6" spans="1:20" x14ac:dyDescent="0.2">
      <c r="A6" s="5"/>
      <c r="B6" s="5"/>
      <c r="C6" s="121" t="s">
        <v>42</v>
      </c>
      <c r="D6" s="121"/>
      <c r="E6" s="121" t="s">
        <v>43</v>
      </c>
      <c r="F6" s="121"/>
      <c r="G6" s="121"/>
      <c r="H6" s="121"/>
      <c r="I6" s="121"/>
      <c r="J6" s="122" t="s">
        <v>73</v>
      </c>
      <c r="K6" s="123"/>
      <c r="L6" s="122" t="s">
        <v>74</v>
      </c>
      <c r="M6" s="123"/>
      <c r="N6" s="121" t="s">
        <v>97</v>
      </c>
      <c r="O6" s="121"/>
      <c r="P6" s="121"/>
      <c r="Q6" s="76"/>
      <c r="R6" s="76"/>
    </row>
    <row r="7" spans="1:20" x14ac:dyDescent="0.2">
      <c r="A7" s="65" t="s">
        <v>0</v>
      </c>
      <c r="B7" s="65" t="s">
        <v>1</v>
      </c>
      <c r="C7" s="65" t="s">
        <v>5</v>
      </c>
      <c r="D7" s="65" t="s">
        <v>66</v>
      </c>
      <c r="E7" s="65" t="s">
        <v>5</v>
      </c>
      <c r="F7" s="65" t="s">
        <v>66</v>
      </c>
      <c r="G7" s="65" t="s">
        <v>87</v>
      </c>
      <c r="H7" s="65" t="s">
        <v>88</v>
      </c>
      <c r="I7" s="65" t="s">
        <v>89</v>
      </c>
      <c r="J7" s="65" t="s">
        <v>5</v>
      </c>
      <c r="K7" s="65" t="s">
        <v>87</v>
      </c>
      <c r="L7" s="65" t="s">
        <v>5</v>
      </c>
      <c r="M7" s="65" t="s">
        <v>66</v>
      </c>
      <c r="N7" s="65" t="s">
        <v>5</v>
      </c>
      <c r="O7" s="65" t="s">
        <v>66</v>
      </c>
      <c r="P7" s="65" t="s">
        <v>92</v>
      </c>
      <c r="Q7" s="66"/>
      <c r="R7" s="66"/>
    </row>
    <row r="8" spans="1:20" x14ac:dyDescent="0.2">
      <c r="A8" s="66"/>
      <c r="B8" s="66"/>
    </row>
    <row r="9" spans="1:20" x14ac:dyDescent="0.2">
      <c r="A9" s="81">
        <v>200</v>
      </c>
      <c r="B9" s="95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90"/>
      <c r="N9" s="6">
        <f>C9</f>
        <v>1418754.75</v>
      </c>
      <c r="O9" s="6">
        <f>D9</f>
        <v>780622</v>
      </c>
      <c r="P9" s="6">
        <f>N9-O9</f>
        <v>638132.75</v>
      </c>
      <c r="Q9" s="4"/>
      <c r="R9" s="4"/>
    </row>
    <row r="10" spans="1:20" x14ac:dyDescent="0.2">
      <c r="A10" s="81">
        <v>200</v>
      </c>
      <c r="B10" s="65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86"/>
      <c r="N10" s="85"/>
      <c r="O10" s="6">
        <f>O9-D11</f>
        <v>603474</v>
      </c>
      <c r="P10" s="86"/>
      <c r="Q10" s="4"/>
      <c r="R10" s="120" t="s">
        <v>102</v>
      </c>
      <c r="S10" s="120"/>
      <c r="T10" s="120"/>
    </row>
    <row r="11" spans="1:20" x14ac:dyDescent="0.2">
      <c r="A11" s="81">
        <v>500</v>
      </c>
      <c r="B11" s="65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86"/>
      <c r="N11" s="85"/>
      <c r="O11" s="62"/>
      <c r="P11" s="86"/>
      <c r="Q11" s="4"/>
      <c r="R11" s="4"/>
    </row>
    <row r="12" spans="1:20" x14ac:dyDescent="0.2">
      <c r="A12" s="81">
        <v>200</v>
      </c>
      <c r="B12" s="65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86"/>
      <c r="N12" s="85"/>
      <c r="O12" s="62"/>
      <c r="P12" s="86"/>
      <c r="Q12" s="4"/>
      <c r="R12" s="4"/>
    </row>
    <row r="13" spans="1:20" x14ac:dyDescent="0.2">
      <c r="A13" s="81">
        <v>200</v>
      </c>
      <c r="B13" s="65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86"/>
      <c r="N13" s="85"/>
      <c r="O13" s="62"/>
      <c r="P13" s="86"/>
      <c r="Q13" s="4"/>
      <c r="R13" s="4"/>
    </row>
    <row r="14" spans="1:20" x14ac:dyDescent="0.2">
      <c r="A14" s="81">
        <v>200</v>
      </c>
      <c r="B14" s="65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86"/>
      <c r="N14" s="85"/>
      <c r="O14" s="62"/>
      <c r="P14" s="86"/>
      <c r="Q14" s="4"/>
      <c r="R14" s="4"/>
    </row>
    <row r="15" spans="1:20" x14ac:dyDescent="0.2">
      <c r="A15" s="81">
        <v>200</v>
      </c>
      <c r="B15" s="65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88"/>
      <c r="N15" s="87"/>
      <c r="O15" s="91"/>
      <c r="P15" s="88"/>
      <c r="Q15" s="4"/>
      <c r="R15" s="4"/>
    </row>
    <row r="16" spans="1:20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97">
        <v>300</v>
      </c>
      <c r="B17" s="65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90"/>
      <c r="N17" s="92">
        <f>E17</f>
        <v>1399660</v>
      </c>
      <c r="O17" s="6">
        <f>F17</f>
        <v>645442</v>
      </c>
      <c r="P17" s="6">
        <f>N17-O17</f>
        <v>754218</v>
      </c>
      <c r="Q17" s="4"/>
      <c r="R17" s="4"/>
    </row>
    <row r="18" spans="1:18" x14ac:dyDescent="0.2">
      <c r="A18" s="81">
        <v>100</v>
      </c>
      <c r="B18" s="65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86"/>
      <c r="N18" s="62"/>
      <c r="O18" s="6">
        <f>F18</f>
        <v>82178</v>
      </c>
      <c r="P18" s="86"/>
      <c r="Q18" s="4"/>
      <c r="R18" s="4"/>
    </row>
    <row r="19" spans="1:18" x14ac:dyDescent="0.2">
      <c r="A19" s="81">
        <v>310</v>
      </c>
      <c r="B19" s="65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86"/>
      <c r="N19" s="62"/>
      <c r="O19" s="6">
        <f t="shared" ref="O19:O22" si="2">F19</f>
        <v>320809</v>
      </c>
      <c r="P19" s="86"/>
      <c r="Q19" s="4"/>
      <c r="R19" s="4"/>
    </row>
    <row r="20" spans="1:18" x14ac:dyDescent="0.2">
      <c r="A20" s="81">
        <v>320</v>
      </c>
      <c r="B20" s="65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86"/>
      <c r="N20" s="62"/>
      <c r="O20" s="6">
        <f t="shared" si="2"/>
        <v>242455</v>
      </c>
      <c r="P20" s="86"/>
      <c r="Q20" s="4"/>
      <c r="R20" s="4"/>
    </row>
    <row r="21" spans="1:18" x14ac:dyDescent="0.2">
      <c r="A21" s="81">
        <v>330</v>
      </c>
      <c r="B21" s="65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86"/>
      <c r="N21" s="62"/>
      <c r="O21" s="6">
        <f t="shared" si="2"/>
        <v>0</v>
      </c>
      <c r="P21" s="86"/>
      <c r="Q21" s="4"/>
      <c r="R21" s="4"/>
    </row>
    <row r="22" spans="1:18" x14ac:dyDescent="0.2">
      <c r="A22" s="81"/>
      <c r="B22" s="65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88"/>
      <c r="N22" s="91"/>
      <c r="O22" s="6">
        <f t="shared" si="2"/>
        <v>0</v>
      </c>
      <c r="P22" s="88"/>
      <c r="Q22" s="4"/>
      <c r="R22" s="4"/>
    </row>
    <row r="23" spans="1:18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81">
        <v>410</v>
      </c>
      <c r="B24" s="9" t="s">
        <v>73</v>
      </c>
      <c r="C24" s="93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3">
        <f>J24</f>
        <v>88266</v>
      </c>
      <c r="O24" s="6">
        <v>0</v>
      </c>
      <c r="P24" s="6">
        <f>N24-O24</f>
        <v>88266</v>
      </c>
      <c r="Q24" s="4"/>
      <c r="R24" s="4"/>
    </row>
    <row r="25" spans="1:18" x14ac:dyDescent="0.2">
      <c r="A25" s="81">
        <v>420</v>
      </c>
      <c r="B25" s="9" t="s">
        <v>74</v>
      </c>
      <c r="C25" s="93"/>
      <c r="D25" s="92"/>
      <c r="E25" s="93"/>
      <c r="F25" s="94"/>
      <c r="G25" s="94"/>
      <c r="H25" s="94"/>
      <c r="I25" s="92"/>
      <c r="J25" s="92"/>
      <c r="K25" s="92"/>
      <c r="L25" s="6">
        <v>691437.5</v>
      </c>
      <c r="M25" s="92">
        <v>400000</v>
      </c>
      <c r="N25" s="93">
        <f>L25</f>
        <v>691437.5</v>
      </c>
      <c r="O25" s="6">
        <f>M25</f>
        <v>400000</v>
      </c>
      <c r="P25" s="6">
        <f>N25-O25</f>
        <v>291437.5</v>
      </c>
      <c r="Q25" s="4"/>
      <c r="R25" s="4"/>
    </row>
    <row r="26" spans="1:18" x14ac:dyDescent="0.2">
      <c r="A26" s="82">
        <v>910</v>
      </c>
      <c r="B26" s="70" t="s">
        <v>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>'Ausgangslage - Triage'!I11+'Ausgangslage - Triage'!B16+'Ausgangslage - Triage'!B24</f>
        <v>69640.600000000006</v>
      </c>
      <c r="O26" s="72">
        <f>0.5*'Ausgangslage - Triage'!I11+'Ausgangslage - Triage'!B16+'Ausgangslage - Triage'!B24</f>
        <v>49878.1</v>
      </c>
      <c r="P26" s="6">
        <f>N26-O26</f>
        <v>19762.500000000007</v>
      </c>
      <c r="Q26" s="4"/>
      <c r="R26" s="4"/>
    </row>
    <row r="27" spans="1:18" x14ac:dyDescent="0.2">
      <c r="A27" s="7" t="s">
        <v>68</v>
      </c>
      <c r="B27" s="7"/>
      <c r="C27" s="8">
        <f>C26+C9</f>
        <v>1418754.75</v>
      </c>
      <c r="D27" s="8">
        <f>D26+D9</f>
        <v>780622</v>
      </c>
      <c r="E27" s="8">
        <f>E17</f>
        <v>1399660</v>
      </c>
      <c r="F27" s="8">
        <f>F18+F19+F20+F21+F22</f>
        <v>645442</v>
      </c>
      <c r="G27" s="8">
        <f>G18+G19+G20+G21+G22</f>
        <v>570319</v>
      </c>
      <c r="H27" s="8">
        <f>H18+H19+H20+H21+H22</f>
        <v>147384</v>
      </c>
      <c r="I27" s="8">
        <f>I18+I19+I20+I21+I22</f>
        <v>36515</v>
      </c>
      <c r="J27" s="8">
        <f>J24</f>
        <v>88266</v>
      </c>
      <c r="K27" s="8">
        <f>K24</f>
        <v>88266</v>
      </c>
      <c r="L27" s="8">
        <f t="shared" ref="L27:M27" si="3">L24</f>
        <v>0</v>
      </c>
      <c r="M27" s="8">
        <f t="shared" si="3"/>
        <v>0</v>
      </c>
      <c r="N27" s="80">
        <f>SUM(N9:N26)</f>
        <v>3667758.85</v>
      </c>
      <c r="O27" s="8">
        <f>O9+O17+O26</f>
        <v>1475942.1</v>
      </c>
      <c r="P27" s="8">
        <f>P9+P17+P24+P25+P26</f>
        <v>1791816.75</v>
      </c>
      <c r="Q27" s="4"/>
      <c r="R27" s="4"/>
    </row>
    <row r="28" spans="1:18" x14ac:dyDescent="0.2">
      <c r="A28" s="74">
        <v>777</v>
      </c>
      <c r="B28" s="66" t="s">
        <v>78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74">
        <v>900</v>
      </c>
      <c r="B29" s="6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74">
        <v>990</v>
      </c>
      <c r="B30" s="66" t="s">
        <v>76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1" t="s">
        <v>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N32" s="56"/>
      <c r="O32" s="56"/>
      <c r="P32" s="56"/>
      <c r="Q32" s="56"/>
      <c r="R32" s="56"/>
    </row>
    <row r="33" spans="1:20" x14ac:dyDescent="0.2">
      <c r="A33" s="75" t="s">
        <v>86</v>
      </c>
      <c r="B33" s="75"/>
      <c r="C33" s="75"/>
      <c r="D33" s="75"/>
      <c r="E33" s="75"/>
      <c r="F33" s="75"/>
      <c r="G33" s="75"/>
      <c r="H33" s="75"/>
      <c r="I33" s="75"/>
    </row>
    <row r="34" spans="1:20" x14ac:dyDescent="0.2">
      <c r="A34" s="75" t="s">
        <v>85</v>
      </c>
      <c r="B34" s="75"/>
      <c r="C34" s="75"/>
      <c r="D34" s="75"/>
      <c r="E34" s="75"/>
      <c r="F34" s="75"/>
      <c r="G34" s="75"/>
      <c r="H34" s="75"/>
      <c r="I34" s="75"/>
    </row>
    <row r="35" spans="1:20" x14ac:dyDescent="0.2">
      <c r="A35" s="75" t="s">
        <v>93</v>
      </c>
      <c r="B35" s="75"/>
      <c r="C35" s="75"/>
      <c r="D35" s="75"/>
      <c r="E35" s="75"/>
      <c r="F35" s="75"/>
      <c r="G35" s="75"/>
      <c r="H35" s="75"/>
      <c r="I35" s="75"/>
    </row>
    <row r="37" spans="1:20" x14ac:dyDescent="0.2">
      <c r="A37" s="28" t="s">
        <v>98</v>
      </c>
      <c r="B37" s="28"/>
      <c r="C37" s="28"/>
      <c r="D37" s="28"/>
      <c r="E37" s="28"/>
      <c r="F37" s="28"/>
      <c r="G37" s="28"/>
      <c r="H37" s="28"/>
      <c r="I37" s="28"/>
    </row>
    <row r="40" spans="1:20" ht="16.5" x14ac:dyDescent="0.3">
      <c r="A40" s="59" t="s">
        <v>99</v>
      </c>
      <c r="B40" s="60"/>
      <c r="C40" s="61"/>
      <c r="D40" s="61"/>
      <c r="E40" s="62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20" ht="13.5" thickBot="1" x14ac:dyDescent="0.25">
      <c r="C41" s="112" t="s">
        <v>104</v>
      </c>
      <c r="D41" s="112" t="s">
        <v>104</v>
      </c>
      <c r="G41" s="113" t="s">
        <v>105</v>
      </c>
      <c r="I41" s="112" t="s">
        <v>104</v>
      </c>
      <c r="L41" s="113" t="s">
        <v>105</v>
      </c>
      <c r="R41" s="124" t="s">
        <v>24</v>
      </c>
      <c r="S41" s="124"/>
      <c r="T41" s="124"/>
    </row>
    <row r="42" spans="1:20" x14ac:dyDescent="0.2">
      <c r="A42" s="15" t="s">
        <v>0</v>
      </c>
      <c r="B42" s="31" t="s">
        <v>1</v>
      </c>
      <c r="C42" s="125" t="s">
        <v>2</v>
      </c>
      <c r="D42" s="126"/>
      <c r="E42" s="126"/>
      <c r="F42" s="126"/>
      <c r="G42" s="126"/>
      <c r="H42" s="127"/>
      <c r="I42" s="128" t="s">
        <v>11</v>
      </c>
      <c r="J42" s="126"/>
      <c r="K42" s="126"/>
      <c r="L42" s="126"/>
      <c r="M42" s="127"/>
      <c r="N42" s="38" t="s">
        <v>10</v>
      </c>
      <c r="O42" s="38" t="s">
        <v>2</v>
      </c>
      <c r="P42" s="102" t="s">
        <v>11</v>
      </c>
      <c r="R42" s="124" t="s">
        <v>5</v>
      </c>
      <c r="S42" s="124"/>
      <c r="T42" s="124"/>
    </row>
    <row r="43" spans="1:20" ht="13.5" x14ac:dyDescent="0.25">
      <c r="A43" s="11"/>
      <c r="B43" s="9"/>
      <c r="C43" s="46" t="s">
        <v>103</v>
      </c>
      <c r="D43" s="24" t="s">
        <v>3</v>
      </c>
      <c r="E43" s="24" t="s">
        <v>4</v>
      </c>
      <c r="F43" s="24" t="s">
        <v>5</v>
      </c>
      <c r="G43" s="24" t="s">
        <v>8</v>
      </c>
      <c r="H43" s="25" t="s">
        <v>7</v>
      </c>
      <c r="I43" s="64" t="s">
        <v>107</v>
      </c>
      <c r="J43" s="24" t="s">
        <v>4</v>
      </c>
      <c r="K43" s="24" t="s">
        <v>5</v>
      </c>
      <c r="L43" s="24" t="s">
        <v>8</v>
      </c>
      <c r="M43" s="25" t="s">
        <v>7</v>
      </c>
      <c r="N43" s="39" t="s">
        <v>7</v>
      </c>
      <c r="O43" s="101" t="s">
        <v>18</v>
      </c>
      <c r="P43" s="44" t="s">
        <v>18</v>
      </c>
      <c r="R43" s="65" t="s">
        <v>36</v>
      </c>
      <c r="S43" s="65" t="s">
        <v>37</v>
      </c>
      <c r="T43" s="5"/>
    </row>
    <row r="44" spans="1:20" ht="13.5" x14ac:dyDescent="0.25">
      <c r="A44" s="11"/>
      <c r="B44" s="9"/>
      <c r="C44" s="22" t="s">
        <v>33</v>
      </c>
      <c r="D44" s="24" t="s">
        <v>31</v>
      </c>
      <c r="E44" s="24"/>
      <c r="F44" s="24"/>
      <c r="G44" s="24"/>
      <c r="H44" s="25" t="s">
        <v>6</v>
      </c>
      <c r="I44" s="64" t="s">
        <v>33</v>
      </c>
      <c r="J44" s="129" t="s">
        <v>17</v>
      </c>
      <c r="K44" s="130"/>
      <c r="L44" s="26"/>
      <c r="M44" s="25" t="s">
        <v>6</v>
      </c>
      <c r="N44" s="39" t="s">
        <v>6</v>
      </c>
      <c r="O44" s="101" t="s">
        <v>19</v>
      </c>
      <c r="P44" s="44" t="s">
        <v>19</v>
      </c>
      <c r="R44" s="5"/>
      <c r="S44" s="5"/>
      <c r="T44" s="5"/>
    </row>
    <row r="45" spans="1:20" x14ac:dyDescent="0.2">
      <c r="A45" s="11"/>
      <c r="B45" s="9"/>
      <c r="C45" s="22">
        <v>0</v>
      </c>
      <c r="D45" s="24">
        <v>1</v>
      </c>
      <c r="E45" s="24" t="s">
        <v>13</v>
      </c>
      <c r="F45" s="24">
        <v>3</v>
      </c>
      <c r="G45" s="24">
        <v>4</v>
      </c>
      <c r="H45" s="25" t="s">
        <v>30</v>
      </c>
      <c r="I45" s="106">
        <v>6</v>
      </c>
      <c r="J45" s="24" t="s">
        <v>14</v>
      </c>
      <c r="K45" s="24">
        <v>8</v>
      </c>
      <c r="L45" s="24">
        <v>9</v>
      </c>
      <c r="M45" s="25" t="s">
        <v>9</v>
      </c>
      <c r="N45" s="40" t="s">
        <v>15</v>
      </c>
      <c r="O45" s="48" t="s">
        <v>35</v>
      </c>
      <c r="P45" s="103" t="s">
        <v>21</v>
      </c>
      <c r="R45" s="65" t="s">
        <v>38</v>
      </c>
      <c r="S45" s="65" t="s">
        <v>22</v>
      </c>
      <c r="T45" s="65" t="s">
        <v>23</v>
      </c>
    </row>
    <row r="46" spans="1:20" x14ac:dyDescent="0.2">
      <c r="A46" s="12"/>
      <c r="B46" s="10"/>
      <c r="C46" s="12"/>
      <c r="D46" s="5"/>
      <c r="E46" s="5"/>
      <c r="F46" s="5"/>
      <c r="G46" s="5"/>
      <c r="H46" s="13"/>
      <c r="I46" s="17"/>
      <c r="J46" s="5"/>
      <c r="K46" s="5"/>
      <c r="L46" s="5"/>
      <c r="M46" s="13"/>
      <c r="N46" s="41"/>
      <c r="O46" s="41"/>
      <c r="P46" s="104"/>
      <c r="R46" s="5"/>
      <c r="S46" s="5"/>
      <c r="T46" s="5"/>
    </row>
    <row r="47" spans="1:20" x14ac:dyDescent="0.2">
      <c r="A47" s="12">
        <v>100</v>
      </c>
      <c r="B47" s="10" t="s">
        <v>101</v>
      </c>
      <c r="C47" s="18">
        <v>13156</v>
      </c>
      <c r="D47" s="20">
        <v>7716.5</v>
      </c>
      <c r="E47" s="27">
        <f>F47-D47</f>
        <v>74461.5</v>
      </c>
      <c r="F47" s="37">
        <f>F18</f>
        <v>82178</v>
      </c>
      <c r="G47" s="20">
        <v>35000</v>
      </c>
      <c r="H47" s="33">
        <f t="shared" ref="H47:H58" si="4">C47+G47</f>
        <v>48156</v>
      </c>
      <c r="I47" s="19">
        <v>17625.75</v>
      </c>
      <c r="J47" s="37">
        <f>K47-I47</f>
        <v>92374.25</v>
      </c>
      <c r="K47" s="20">
        <v>110000</v>
      </c>
      <c r="L47" s="37">
        <v>46000</v>
      </c>
      <c r="M47" s="33">
        <f>I47+L47</f>
        <v>63625.75</v>
      </c>
      <c r="N47" s="42">
        <f>H47-M47</f>
        <v>-15469.75</v>
      </c>
      <c r="O47" s="49">
        <f>F47-D47</f>
        <v>74461.5</v>
      </c>
      <c r="P47" s="105">
        <f>F47-N47-I47</f>
        <v>80022</v>
      </c>
      <c r="R47" s="100">
        <f>F47</f>
        <v>82178</v>
      </c>
      <c r="S47" s="100">
        <f>P47+I47</f>
        <v>97647.75</v>
      </c>
      <c r="T47" s="50">
        <f>R47-S47</f>
        <v>-15469.75</v>
      </c>
    </row>
    <row r="48" spans="1:20" x14ac:dyDescent="0.2">
      <c r="A48" s="12">
        <v>200</v>
      </c>
      <c r="B48" s="10" t="s">
        <v>42</v>
      </c>
      <c r="C48" s="18">
        <v>607248.47</v>
      </c>
      <c r="D48" s="20">
        <v>603751</v>
      </c>
      <c r="E48" s="27">
        <f t="shared" ref="E48:E55" si="5">F48-D48</f>
        <v>-277</v>
      </c>
      <c r="F48" s="37">
        <f>D9-D11</f>
        <v>603474</v>
      </c>
      <c r="G48" s="20">
        <v>0</v>
      </c>
      <c r="H48" s="33">
        <f t="shared" si="4"/>
        <v>607248.47</v>
      </c>
      <c r="I48" s="19">
        <v>746151.72</v>
      </c>
      <c r="J48" s="37">
        <f t="shared" ref="J48:J60" si="6">K48-I48</f>
        <v>-4151.7199999999721</v>
      </c>
      <c r="K48" s="20">
        <v>742000</v>
      </c>
      <c r="L48" s="37">
        <v>0</v>
      </c>
      <c r="M48" s="33">
        <f t="shared" ref="M48:M60" si="7">I48+L48</f>
        <v>746151.72</v>
      </c>
      <c r="N48" s="42">
        <f t="shared" ref="N48:N60" si="8">H48-M48</f>
        <v>-138903.25</v>
      </c>
      <c r="O48" s="49">
        <f t="shared" ref="O48:O60" si="9">F48-D48</f>
        <v>-277</v>
      </c>
      <c r="P48" s="105">
        <f t="shared" ref="P48:P60" si="10">F48-N48-I48</f>
        <v>-3774.4699999999721</v>
      </c>
      <c r="R48" s="100">
        <f t="shared" ref="R48:R60" si="11">F48</f>
        <v>603474</v>
      </c>
      <c r="S48" s="100">
        <f t="shared" ref="S48:S60" si="12">P48+I48</f>
        <v>742377.25</v>
      </c>
      <c r="T48" s="50">
        <f t="shared" ref="T48:T60" si="13">R48-S48</f>
        <v>-138903.25</v>
      </c>
    </row>
    <row r="49" spans="1:21" x14ac:dyDescent="0.2">
      <c r="A49" s="12">
        <v>310</v>
      </c>
      <c r="B49" s="65" t="s">
        <v>69</v>
      </c>
      <c r="C49" s="18">
        <v>32917.25</v>
      </c>
      <c r="D49" s="20">
        <v>19929.75</v>
      </c>
      <c r="E49" s="27">
        <f t="shared" si="5"/>
        <v>300879.25</v>
      </c>
      <c r="F49" s="37">
        <f>F19</f>
        <v>320809</v>
      </c>
      <c r="G49" s="20">
        <v>160000</v>
      </c>
      <c r="H49" s="33">
        <f t="shared" si="4"/>
        <v>192917.25</v>
      </c>
      <c r="I49" s="19">
        <v>40163.75</v>
      </c>
      <c r="J49" s="37">
        <f t="shared" si="6"/>
        <v>359836.25</v>
      </c>
      <c r="K49" s="20">
        <v>400000</v>
      </c>
      <c r="L49" s="37">
        <v>200000</v>
      </c>
      <c r="M49" s="33">
        <f t="shared" si="7"/>
        <v>240163.75</v>
      </c>
      <c r="N49" s="42">
        <f t="shared" si="8"/>
        <v>-47246.5</v>
      </c>
      <c r="O49" s="49">
        <f t="shared" si="9"/>
        <v>300879.25</v>
      </c>
      <c r="P49" s="105">
        <f t="shared" si="10"/>
        <v>327891.75</v>
      </c>
      <c r="R49" s="100">
        <f t="shared" si="11"/>
        <v>320809</v>
      </c>
      <c r="S49" s="100">
        <f t="shared" si="12"/>
        <v>368055.5</v>
      </c>
      <c r="T49" s="50">
        <f t="shared" si="13"/>
        <v>-47246.5</v>
      </c>
    </row>
    <row r="50" spans="1:21" x14ac:dyDescent="0.2">
      <c r="A50" s="12">
        <v>320</v>
      </c>
      <c r="B50" s="65" t="s">
        <v>70</v>
      </c>
      <c r="C50" s="18">
        <v>55462.5</v>
      </c>
      <c r="D50" s="20">
        <v>29248.5</v>
      </c>
      <c r="E50" s="27">
        <f>F50-D50</f>
        <v>213206.5</v>
      </c>
      <c r="F50" s="37">
        <f>F20</f>
        <v>242455</v>
      </c>
      <c r="G50" s="20">
        <v>120000</v>
      </c>
      <c r="H50" s="33">
        <f t="shared" si="4"/>
        <v>175462.5</v>
      </c>
      <c r="I50" s="19">
        <v>67813.5</v>
      </c>
      <c r="J50" s="37">
        <f t="shared" si="6"/>
        <v>232186.5</v>
      </c>
      <c r="K50" s="20">
        <v>300000</v>
      </c>
      <c r="L50" s="37">
        <v>150000</v>
      </c>
      <c r="M50" s="33">
        <f t="shared" si="7"/>
        <v>217813.5</v>
      </c>
      <c r="N50" s="42">
        <f t="shared" si="8"/>
        <v>-42351</v>
      </c>
      <c r="O50" s="49">
        <f>F50-D50</f>
        <v>213206.5</v>
      </c>
      <c r="P50" s="105">
        <f t="shared" si="10"/>
        <v>216992.5</v>
      </c>
      <c r="R50" s="100">
        <f t="shared" si="11"/>
        <v>242455</v>
      </c>
      <c r="S50" s="100">
        <f t="shared" si="12"/>
        <v>284806</v>
      </c>
      <c r="T50" s="50">
        <f t="shared" si="13"/>
        <v>-42351</v>
      </c>
    </row>
    <row r="51" spans="1:21" x14ac:dyDescent="0.2">
      <c r="A51" s="12">
        <v>330</v>
      </c>
      <c r="B51" s="65" t="s">
        <v>71</v>
      </c>
      <c r="C51" s="18"/>
      <c r="D51" s="20">
        <v>0</v>
      </c>
      <c r="E51" s="27">
        <f t="shared" si="5"/>
        <v>0</v>
      </c>
      <c r="F51" s="37">
        <f>F21</f>
        <v>0</v>
      </c>
      <c r="G51" s="20"/>
      <c r="H51" s="33">
        <f t="shared" si="4"/>
        <v>0</v>
      </c>
      <c r="I51" s="19"/>
      <c r="J51" s="37">
        <f t="shared" si="6"/>
        <v>0</v>
      </c>
      <c r="K51" s="20"/>
      <c r="L51" s="37"/>
      <c r="M51" s="33">
        <f t="shared" si="7"/>
        <v>0</v>
      </c>
      <c r="N51" s="42">
        <f t="shared" si="8"/>
        <v>0</v>
      </c>
      <c r="O51" s="49">
        <f t="shared" si="9"/>
        <v>0</v>
      </c>
      <c r="P51" s="105">
        <f t="shared" si="10"/>
        <v>0</v>
      </c>
      <c r="R51" s="100">
        <f t="shared" si="11"/>
        <v>0</v>
      </c>
      <c r="S51" s="100">
        <f t="shared" si="12"/>
        <v>0</v>
      </c>
      <c r="T51" s="50">
        <f t="shared" si="13"/>
        <v>0</v>
      </c>
    </row>
    <row r="52" spans="1:21" x14ac:dyDescent="0.2">
      <c r="A52" s="12">
        <v>420</v>
      </c>
      <c r="B52" s="111" t="s">
        <v>74</v>
      </c>
      <c r="C52" s="18">
        <v>8632</v>
      </c>
      <c r="D52" s="20">
        <v>0</v>
      </c>
      <c r="E52" s="27">
        <f>F52-D52</f>
        <v>400000</v>
      </c>
      <c r="F52" s="37">
        <f>M25</f>
        <v>400000</v>
      </c>
      <c r="G52" s="20">
        <v>350000</v>
      </c>
      <c r="H52" s="33">
        <f t="shared" si="4"/>
        <v>358632</v>
      </c>
      <c r="I52" s="19">
        <v>11110</v>
      </c>
      <c r="J52" s="37">
        <f t="shared" ref="J52" si="14">K52-I52</f>
        <v>488890</v>
      </c>
      <c r="K52" s="20">
        <f>1.25*F52</f>
        <v>500000</v>
      </c>
      <c r="L52" s="37">
        <v>445000</v>
      </c>
      <c r="M52" s="33">
        <f t="shared" ref="M52" si="15">I52+L52</f>
        <v>456110</v>
      </c>
      <c r="N52" s="42">
        <f t="shared" ref="N52" si="16">H52-M52</f>
        <v>-97478</v>
      </c>
      <c r="O52" s="49">
        <f>F52-D52</f>
        <v>400000</v>
      </c>
      <c r="P52" s="105">
        <f>F52-N52-I52</f>
        <v>486368</v>
      </c>
      <c r="R52" s="100">
        <f>F52</f>
        <v>400000</v>
      </c>
      <c r="S52" s="100">
        <f>P52+I52</f>
        <v>497478</v>
      </c>
      <c r="T52" s="50">
        <f>R52-S52</f>
        <v>-97478</v>
      </c>
    </row>
    <row r="53" spans="1:21" x14ac:dyDescent="0.2">
      <c r="A53" s="12">
        <v>425</v>
      </c>
      <c r="B53" s="65" t="s">
        <v>72</v>
      </c>
      <c r="C53" s="18"/>
      <c r="D53" s="20">
        <v>0</v>
      </c>
      <c r="E53" s="27"/>
      <c r="F53" s="37"/>
      <c r="G53" s="20"/>
      <c r="H53" s="33">
        <f t="shared" si="4"/>
        <v>0</v>
      </c>
      <c r="I53" s="19"/>
      <c r="J53" s="37"/>
      <c r="K53" s="20"/>
      <c r="L53" s="37"/>
      <c r="M53" s="33">
        <f t="shared" si="7"/>
        <v>0</v>
      </c>
      <c r="N53" s="42">
        <f t="shared" si="8"/>
        <v>0</v>
      </c>
      <c r="O53" s="49">
        <f>F53-D53</f>
        <v>0</v>
      </c>
      <c r="P53" s="105">
        <f>F53-N53-I53</f>
        <v>0</v>
      </c>
      <c r="R53" s="100"/>
      <c r="S53" s="100"/>
      <c r="T53" s="50">
        <f>R53-S53</f>
        <v>0</v>
      </c>
    </row>
    <row r="54" spans="1:21" x14ac:dyDescent="0.2">
      <c r="A54" s="12">
        <v>500</v>
      </c>
      <c r="B54" s="65" t="s">
        <v>81</v>
      </c>
      <c r="C54" s="18">
        <v>178011</v>
      </c>
      <c r="D54" s="20">
        <v>177052.75</v>
      </c>
      <c r="E54" s="27">
        <f t="shared" si="5"/>
        <v>95.25</v>
      </c>
      <c r="F54" s="37">
        <f>D11</f>
        <v>177148</v>
      </c>
      <c r="G54" s="20">
        <v>0</v>
      </c>
      <c r="H54" s="33">
        <f t="shared" si="4"/>
        <v>178011</v>
      </c>
      <c r="I54" s="19">
        <v>223094.75</v>
      </c>
      <c r="J54" s="37">
        <f t="shared" si="6"/>
        <v>0.25</v>
      </c>
      <c r="K54" s="20">
        <v>223095</v>
      </c>
      <c r="L54" s="37">
        <v>0</v>
      </c>
      <c r="M54" s="33">
        <f t="shared" si="7"/>
        <v>223094.75</v>
      </c>
      <c r="N54" s="42">
        <f t="shared" si="8"/>
        <v>-45083.75</v>
      </c>
      <c r="O54" s="49">
        <f t="shared" si="9"/>
        <v>95.25</v>
      </c>
      <c r="P54" s="105">
        <f t="shared" si="10"/>
        <v>-863</v>
      </c>
      <c r="R54" s="100">
        <f t="shared" si="11"/>
        <v>177148</v>
      </c>
      <c r="S54" s="100">
        <f t="shared" si="12"/>
        <v>222231.75</v>
      </c>
      <c r="T54" s="50">
        <f t="shared" si="13"/>
        <v>-45083.75</v>
      </c>
    </row>
    <row r="55" spans="1:21" x14ac:dyDescent="0.2">
      <c r="A55" s="12">
        <v>500</v>
      </c>
      <c r="B55" s="10" t="s">
        <v>100</v>
      </c>
      <c r="C55" s="18">
        <v>30116</v>
      </c>
      <c r="D55" s="20">
        <v>30115.599999999999</v>
      </c>
      <c r="E55" s="27">
        <f t="shared" si="5"/>
        <v>0</v>
      </c>
      <c r="F55" s="37">
        <f>'Ausgangslage - Triage'!B16+'Ausgangslage - Triage'!B24</f>
        <v>30115.599999999999</v>
      </c>
      <c r="G55" s="20">
        <v>0</v>
      </c>
      <c r="H55" s="33">
        <f t="shared" si="4"/>
        <v>30116</v>
      </c>
      <c r="I55" s="19">
        <v>379.9</v>
      </c>
      <c r="J55" s="37">
        <f t="shared" si="6"/>
        <v>173098.1</v>
      </c>
      <c r="K55" s="20">
        <v>173478</v>
      </c>
      <c r="L55" s="20">
        <v>0</v>
      </c>
      <c r="M55" s="33">
        <f t="shared" si="7"/>
        <v>379.9</v>
      </c>
      <c r="N55" s="42">
        <f t="shared" si="8"/>
        <v>29736.1</v>
      </c>
      <c r="O55" s="49">
        <f t="shared" si="9"/>
        <v>0</v>
      </c>
      <c r="P55" s="105">
        <f t="shared" si="10"/>
        <v>-0.39999999999997726</v>
      </c>
      <c r="R55" s="100">
        <f t="shared" si="11"/>
        <v>30115.599999999999</v>
      </c>
      <c r="S55" s="100">
        <f t="shared" si="12"/>
        <v>379.5</v>
      </c>
      <c r="T55" s="50">
        <f t="shared" si="13"/>
        <v>29736.1</v>
      </c>
    </row>
    <row r="56" spans="1:21" x14ac:dyDescent="0.2">
      <c r="A56" s="12">
        <v>910</v>
      </c>
      <c r="B56" s="10" t="s">
        <v>75</v>
      </c>
      <c r="C56" s="18">
        <v>3958</v>
      </c>
      <c r="D56" s="20">
        <v>3482.4</v>
      </c>
      <c r="E56" s="27">
        <f>F56-D56</f>
        <v>16280.1</v>
      </c>
      <c r="F56" s="37">
        <f>0.5*'Ausgangslage - Triage'!I11</f>
        <v>19762.5</v>
      </c>
      <c r="G56" s="20">
        <v>3000</v>
      </c>
      <c r="H56" s="33">
        <f t="shared" si="4"/>
        <v>6958</v>
      </c>
      <c r="I56" s="19">
        <v>6700</v>
      </c>
      <c r="J56" s="37">
        <f t="shared" si="6"/>
        <v>0</v>
      </c>
      <c r="K56" s="20">
        <v>6700</v>
      </c>
      <c r="L56" s="20">
        <v>3000</v>
      </c>
      <c r="M56" s="33">
        <f t="shared" si="7"/>
        <v>9700</v>
      </c>
      <c r="N56" s="42">
        <f t="shared" si="8"/>
        <v>-2742</v>
      </c>
      <c r="O56" s="49">
        <f t="shared" si="9"/>
        <v>16280.1</v>
      </c>
      <c r="P56" s="105">
        <f t="shared" si="10"/>
        <v>15804.5</v>
      </c>
      <c r="R56" s="100">
        <f t="shared" si="11"/>
        <v>19762.5</v>
      </c>
      <c r="S56" s="100">
        <f t="shared" si="12"/>
        <v>22504.5</v>
      </c>
      <c r="T56" s="50">
        <f t="shared" si="13"/>
        <v>-2742</v>
      </c>
    </row>
    <row r="57" spans="1:21" x14ac:dyDescent="0.2">
      <c r="A57" s="12"/>
      <c r="B57" s="14" t="s">
        <v>12</v>
      </c>
      <c r="C57" s="43">
        <f>SUM(C47:C56)</f>
        <v>929501.22</v>
      </c>
      <c r="D57" s="43">
        <f>SUM(D47:D56)</f>
        <v>871296.5</v>
      </c>
      <c r="E57" s="43">
        <f>SUM(E47:E56)</f>
        <v>1004645.6</v>
      </c>
      <c r="F57" s="43">
        <f>SUM(F47:F56)</f>
        <v>1875942.1</v>
      </c>
      <c r="G57" s="43">
        <f>SUM(G47:G56)</f>
        <v>668000</v>
      </c>
      <c r="H57" s="43">
        <f>SUM(H47:H56)</f>
        <v>1597501.22</v>
      </c>
      <c r="I57" s="43">
        <f>SUM(I47:I56)</f>
        <v>1113039.3699999999</v>
      </c>
      <c r="J57" s="43">
        <f>SUM(J47:J56)</f>
        <v>1342233.6300000001</v>
      </c>
      <c r="K57" s="43">
        <f>SUM(K47:K56)</f>
        <v>2455273</v>
      </c>
      <c r="L57" s="43">
        <f>SUM(L47:L56)</f>
        <v>844000</v>
      </c>
      <c r="M57" s="107">
        <f t="shared" si="7"/>
        <v>1957039.3699999999</v>
      </c>
      <c r="N57" s="42">
        <f t="shared" si="8"/>
        <v>-359538.14999999991</v>
      </c>
      <c r="O57" s="108">
        <f t="shared" si="9"/>
        <v>1004645.6000000001</v>
      </c>
      <c r="P57" s="109">
        <f t="shared" si="10"/>
        <v>1122440.8800000001</v>
      </c>
      <c r="Q57" s="43"/>
      <c r="R57" s="110">
        <f t="shared" si="11"/>
        <v>1875942.1</v>
      </c>
      <c r="S57" s="110">
        <f t="shared" si="12"/>
        <v>2235480.25</v>
      </c>
      <c r="T57" s="58">
        <f t="shared" si="13"/>
        <v>-359538.14999999991</v>
      </c>
    </row>
    <row r="58" spans="1:21" x14ac:dyDescent="0.2">
      <c r="A58" s="12">
        <v>777</v>
      </c>
      <c r="B58" s="10" t="s">
        <v>78</v>
      </c>
      <c r="C58" s="47">
        <v>1756</v>
      </c>
      <c r="D58" s="20">
        <v>1756</v>
      </c>
      <c r="E58" s="27">
        <f>F58-D58</f>
        <v>8244</v>
      </c>
      <c r="F58" s="20">
        <v>10000</v>
      </c>
      <c r="G58" s="20">
        <v>0</v>
      </c>
      <c r="H58" s="33">
        <f t="shared" si="4"/>
        <v>1756</v>
      </c>
      <c r="I58" s="19">
        <v>0</v>
      </c>
      <c r="J58" s="37">
        <f t="shared" si="6"/>
        <v>0</v>
      </c>
      <c r="K58" s="20">
        <v>0</v>
      </c>
      <c r="L58" s="20">
        <v>0</v>
      </c>
      <c r="M58" s="33">
        <f t="shared" si="7"/>
        <v>0</v>
      </c>
      <c r="N58" s="42">
        <f t="shared" si="8"/>
        <v>1756</v>
      </c>
      <c r="O58" s="49">
        <f t="shared" si="9"/>
        <v>8244</v>
      </c>
      <c r="P58" s="105">
        <f t="shared" si="10"/>
        <v>8244</v>
      </c>
      <c r="R58" s="100">
        <f t="shared" si="11"/>
        <v>10000</v>
      </c>
      <c r="S58" s="100">
        <f t="shared" si="12"/>
        <v>8244</v>
      </c>
      <c r="T58" s="50">
        <f t="shared" si="13"/>
        <v>1756</v>
      </c>
    </row>
    <row r="59" spans="1:21" x14ac:dyDescent="0.2">
      <c r="A59" s="12">
        <v>900</v>
      </c>
      <c r="B59" s="10" t="s">
        <v>77</v>
      </c>
      <c r="C59" s="47">
        <v>0</v>
      </c>
      <c r="D59" s="20">
        <v>0</v>
      </c>
      <c r="E59" s="20"/>
      <c r="F59" s="20"/>
      <c r="G59" s="20"/>
      <c r="H59" s="99"/>
      <c r="I59" s="19">
        <v>13538.39</v>
      </c>
      <c r="J59" s="20">
        <f t="shared" si="6"/>
        <v>11461.61</v>
      </c>
      <c r="K59" s="20">
        <v>25000</v>
      </c>
      <c r="L59" s="20">
        <v>5000</v>
      </c>
      <c r="M59" s="33">
        <f t="shared" si="7"/>
        <v>18538.39</v>
      </c>
      <c r="N59" s="42">
        <f t="shared" si="8"/>
        <v>-18538.39</v>
      </c>
      <c r="O59" s="49">
        <f t="shared" si="9"/>
        <v>0</v>
      </c>
      <c r="P59" s="105">
        <f t="shared" si="10"/>
        <v>5000</v>
      </c>
      <c r="R59" s="100">
        <f t="shared" si="11"/>
        <v>0</v>
      </c>
      <c r="S59" s="100">
        <f t="shared" si="12"/>
        <v>18538.39</v>
      </c>
      <c r="T59" s="50">
        <f t="shared" si="13"/>
        <v>-18538.39</v>
      </c>
    </row>
    <row r="60" spans="1:21" x14ac:dyDescent="0.2">
      <c r="A60" s="12">
        <v>990</v>
      </c>
      <c r="B60" s="45" t="s">
        <v>76</v>
      </c>
      <c r="C60" s="18">
        <v>13416</v>
      </c>
      <c r="D60" s="20">
        <v>4837.5</v>
      </c>
      <c r="E60" s="20">
        <f t="shared" ref="E60" si="17">F60-D60</f>
        <v>15287.5</v>
      </c>
      <c r="F60" s="20">
        <v>20125</v>
      </c>
      <c r="G60" s="20">
        <v>10000</v>
      </c>
      <c r="H60" s="21">
        <f>C60+G60</f>
        <v>23416</v>
      </c>
      <c r="I60" s="19">
        <v>18088.25</v>
      </c>
      <c r="J60" s="20">
        <f t="shared" si="6"/>
        <v>11911.75</v>
      </c>
      <c r="K60" s="20">
        <v>30000</v>
      </c>
      <c r="L60" s="37">
        <v>15000</v>
      </c>
      <c r="M60" s="33">
        <f t="shared" si="7"/>
        <v>33088.25</v>
      </c>
      <c r="N60" s="42">
        <f t="shared" si="8"/>
        <v>-9672.25</v>
      </c>
      <c r="O60" s="49">
        <f t="shared" si="9"/>
        <v>15287.5</v>
      </c>
      <c r="P60" s="105">
        <f t="shared" si="10"/>
        <v>11709</v>
      </c>
      <c r="R60" s="100">
        <f t="shared" si="11"/>
        <v>20125</v>
      </c>
      <c r="S60" s="100">
        <f t="shared" si="12"/>
        <v>29797.25</v>
      </c>
      <c r="T60" s="50">
        <f t="shared" si="13"/>
        <v>-9672.25</v>
      </c>
    </row>
    <row r="61" spans="1:21" ht="15.75" thickBot="1" x14ac:dyDescent="0.3">
      <c r="A61" s="16"/>
      <c r="B61" s="32" t="s">
        <v>5</v>
      </c>
      <c r="C61" s="34">
        <f>SUM(C57:C60)</f>
        <v>944673.22</v>
      </c>
      <c r="D61" s="34">
        <f t="shared" ref="D61:T61" si="18">SUM(D57:D60)</f>
        <v>877890</v>
      </c>
      <c r="E61" s="34">
        <f t="shared" si="18"/>
        <v>1028177.1</v>
      </c>
      <c r="F61" s="34">
        <f t="shared" si="18"/>
        <v>1906067.1</v>
      </c>
      <c r="G61" s="34">
        <f t="shared" si="18"/>
        <v>678000</v>
      </c>
      <c r="H61" s="34">
        <f t="shared" si="18"/>
        <v>1622673.22</v>
      </c>
      <c r="I61" s="34">
        <f t="shared" si="18"/>
        <v>1144666.0099999998</v>
      </c>
      <c r="J61" s="34">
        <f t="shared" si="18"/>
        <v>1365606.9900000002</v>
      </c>
      <c r="K61" s="34">
        <f t="shared" si="18"/>
        <v>2510273</v>
      </c>
      <c r="L61" s="34">
        <f t="shared" si="18"/>
        <v>864000</v>
      </c>
      <c r="M61" s="34">
        <f t="shared" si="18"/>
        <v>2008666.0099999998</v>
      </c>
      <c r="N61" s="34">
        <f t="shared" si="18"/>
        <v>-385992.78999999992</v>
      </c>
      <c r="O61" s="34">
        <f t="shared" si="18"/>
        <v>1028177.1000000001</v>
      </c>
      <c r="P61" s="34">
        <f t="shared" si="18"/>
        <v>1147393.8800000001</v>
      </c>
      <c r="R61" s="34">
        <f t="shared" si="18"/>
        <v>1906067.1</v>
      </c>
      <c r="S61" s="34">
        <f t="shared" si="18"/>
        <v>2292059.89</v>
      </c>
      <c r="T61" s="34">
        <f t="shared" si="18"/>
        <v>-385992.78999999992</v>
      </c>
    </row>
    <row r="62" spans="1:21" x14ac:dyDescent="0.2">
      <c r="C62" s="30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T62" s="5"/>
      <c r="U62" s="5"/>
    </row>
    <row r="63" spans="1:21" x14ac:dyDescent="0.2">
      <c r="B63" s="28" t="s">
        <v>34</v>
      </c>
      <c r="C63" s="29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R63" s="54" t="s">
        <v>40</v>
      </c>
      <c r="S63" s="51"/>
      <c r="T63" s="52">
        <v>-386000</v>
      </c>
      <c r="U63" s="53" t="s">
        <v>25</v>
      </c>
    </row>
    <row r="64" spans="1:21" x14ac:dyDescent="0.2">
      <c r="B64" s="35" t="s">
        <v>16</v>
      </c>
      <c r="C64" s="36"/>
      <c r="D64" s="36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2:14" x14ac:dyDescent="0.2">
      <c r="B65" t="s">
        <v>20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7" spans="2:14" x14ac:dyDescent="0.2">
      <c r="G67" s="114">
        <f>G47/C47</f>
        <v>2.6603830951657037</v>
      </c>
      <c r="K67">
        <f>K47/F47</f>
        <v>1.3385577648519069</v>
      </c>
    </row>
    <row r="68" spans="2:14" x14ac:dyDescent="0.2">
      <c r="G68" s="114"/>
      <c r="K68">
        <f>K48/F48</f>
        <v>1.2295475861428993</v>
      </c>
    </row>
    <row r="69" spans="2:14" x14ac:dyDescent="0.2">
      <c r="G69" s="114">
        <f>G49/C49</f>
        <v>4.8606733551557317</v>
      </c>
      <c r="K69">
        <f>K49/F49</f>
        <v>1.2468478128730802</v>
      </c>
    </row>
    <row r="70" spans="2:14" x14ac:dyDescent="0.2">
      <c r="G70" s="114">
        <f>G50/C50</f>
        <v>2.1636240703177823</v>
      </c>
      <c r="K70">
        <f>K50/F50</f>
        <v>1.237343012105339</v>
      </c>
    </row>
    <row r="71" spans="2:14" x14ac:dyDescent="0.2">
      <c r="G71" s="114"/>
      <c r="K71" t="e">
        <f>K51/F51</f>
        <v>#DIV/0!</v>
      </c>
    </row>
    <row r="72" spans="2:14" x14ac:dyDescent="0.2">
      <c r="G72" s="114"/>
      <c r="K72">
        <f>K52/F52</f>
        <v>1.25</v>
      </c>
    </row>
    <row r="73" spans="2:14" x14ac:dyDescent="0.2">
      <c r="G73" s="114"/>
      <c r="K73" t="e">
        <f t="shared" ref="K73:K77" si="19">K53/F53</f>
        <v>#DIV/0!</v>
      </c>
    </row>
    <row r="74" spans="2:14" x14ac:dyDescent="0.2">
      <c r="G74" s="114"/>
      <c r="K74">
        <f t="shared" si="19"/>
        <v>1.2593706956894799</v>
      </c>
    </row>
    <row r="75" spans="2:14" x14ac:dyDescent="0.2">
      <c r="G75" s="114">
        <f t="shared" ref="G75:G77" si="20">G56/C56</f>
        <v>0.75795856493178371</v>
      </c>
      <c r="K75">
        <f t="shared" si="19"/>
        <v>5.7604032461581376</v>
      </c>
    </row>
    <row r="76" spans="2:14" x14ac:dyDescent="0.2">
      <c r="G76" s="114">
        <f t="shared" si="20"/>
        <v>0.71866500616319795</v>
      </c>
      <c r="K76">
        <f t="shared" si="19"/>
        <v>0.33902593295382671</v>
      </c>
    </row>
    <row r="77" spans="2:14" x14ac:dyDescent="0.2">
      <c r="G77" s="114">
        <f t="shared" si="20"/>
        <v>0</v>
      </c>
      <c r="K77">
        <f t="shared" si="19"/>
        <v>1.3088213117025307</v>
      </c>
    </row>
  </sheetData>
  <mergeCells count="11">
    <mergeCell ref="R10:T10"/>
    <mergeCell ref="C6:D6"/>
    <mergeCell ref="E6:I6"/>
    <mergeCell ref="J6:K6"/>
    <mergeCell ref="L6:M6"/>
    <mergeCell ref="N6:P6"/>
    <mergeCell ref="R41:T41"/>
    <mergeCell ref="C42:H42"/>
    <mergeCell ref="I42:M42"/>
    <mergeCell ref="R42:T42"/>
    <mergeCell ref="J44:K44"/>
  </mergeCells>
  <pageMargins left="0.70866141732283472" right="0.70866141732283472" top="0.78740157480314965" bottom="0.78740157480314965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8"/>
  <sheetViews>
    <sheetView tabSelected="1" topLeftCell="A36" zoomScale="110" zoomScaleNormal="110" workbookViewId="0">
      <selection activeCell="L51" sqref="L51"/>
    </sheetView>
  </sheetViews>
  <sheetFormatPr baseColWidth="10" defaultRowHeight="12.75" x14ac:dyDescent="0.2"/>
  <cols>
    <col min="1" max="1" width="8.5703125" customWidth="1"/>
    <col min="3" max="3" width="10.42578125" customWidth="1"/>
    <col min="4" max="4" width="9.28515625" customWidth="1"/>
    <col min="5" max="5" width="9.85546875" customWidth="1"/>
    <col min="6" max="6" width="8.85546875" customWidth="1"/>
    <col min="7" max="7" width="8.5703125" customWidth="1"/>
    <col min="8" max="8" width="8.85546875" customWidth="1"/>
    <col min="9" max="10" width="8.7109375" customWidth="1"/>
    <col min="11" max="11" width="9.140625" customWidth="1"/>
    <col min="12" max="12" width="9" customWidth="1"/>
    <col min="13" max="13" width="8.85546875" customWidth="1"/>
    <col min="17" max="17" width="3.7109375" customWidth="1"/>
  </cols>
  <sheetData>
    <row r="1" spans="1:20" ht="15" x14ac:dyDescent="0.25">
      <c r="A1" s="3" t="s">
        <v>41</v>
      </c>
      <c r="B1" s="3"/>
    </row>
    <row r="2" spans="1:20" ht="15.75" x14ac:dyDescent="0.25">
      <c r="A2" s="2" t="s">
        <v>109</v>
      </c>
      <c r="B2" s="2"/>
    </row>
    <row r="4" spans="1:20" x14ac:dyDescent="0.2">
      <c r="A4" s="1" t="s">
        <v>63</v>
      </c>
      <c r="B4" s="1"/>
    </row>
    <row r="6" spans="1:20" x14ac:dyDescent="0.2">
      <c r="A6" s="5"/>
      <c r="B6" s="5"/>
      <c r="C6" s="121" t="s">
        <v>42</v>
      </c>
      <c r="D6" s="121"/>
      <c r="E6" s="121" t="s">
        <v>43</v>
      </c>
      <c r="F6" s="121"/>
      <c r="G6" s="121"/>
      <c r="H6" s="121"/>
      <c r="I6" s="121"/>
      <c r="J6" s="122" t="s">
        <v>73</v>
      </c>
      <c r="K6" s="123"/>
      <c r="L6" s="122" t="s">
        <v>74</v>
      </c>
      <c r="M6" s="123"/>
      <c r="N6" s="121" t="s">
        <v>97</v>
      </c>
      <c r="O6" s="121"/>
      <c r="P6" s="121"/>
      <c r="Q6" s="76"/>
      <c r="R6" s="76"/>
    </row>
    <row r="7" spans="1:20" x14ac:dyDescent="0.2">
      <c r="A7" s="115" t="s">
        <v>0</v>
      </c>
      <c r="B7" s="115" t="s">
        <v>1</v>
      </c>
      <c r="C7" s="115" t="s">
        <v>5</v>
      </c>
      <c r="D7" s="115" t="s">
        <v>66</v>
      </c>
      <c r="E7" s="115" t="s">
        <v>5</v>
      </c>
      <c r="F7" s="115" t="s">
        <v>66</v>
      </c>
      <c r="G7" s="115" t="s">
        <v>87</v>
      </c>
      <c r="H7" s="115" t="s">
        <v>88</v>
      </c>
      <c r="I7" s="115" t="s">
        <v>89</v>
      </c>
      <c r="J7" s="115" t="s">
        <v>5</v>
      </c>
      <c r="K7" s="115" t="s">
        <v>87</v>
      </c>
      <c r="L7" s="115" t="s">
        <v>5</v>
      </c>
      <c r="M7" s="115" t="s">
        <v>66</v>
      </c>
      <c r="N7" s="115" t="s">
        <v>5</v>
      </c>
      <c r="O7" s="115" t="s">
        <v>66</v>
      </c>
      <c r="P7" s="115" t="s">
        <v>92</v>
      </c>
      <c r="Q7" s="66"/>
      <c r="R7" s="66"/>
    </row>
    <row r="8" spans="1:20" x14ac:dyDescent="0.2">
      <c r="A8" s="66"/>
      <c r="B8" s="66"/>
    </row>
    <row r="9" spans="1:20" x14ac:dyDescent="0.2">
      <c r="A9" s="81">
        <v>200</v>
      </c>
      <c r="B9" s="117" t="s">
        <v>42</v>
      </c>
      <c r="C9" s="8">
        <f>SUM(C10:C15)</f>
        <v>1418754.75</v>
      </c>
      <c r="D9" s="8">
        <f>SUM(D10:D15)</f>
        <v>780622</v>
      </c>
      <c r="E9" s="83"/>
      <c r="F9" s="89"/>
      <c r="G9" s="89"/>
      <c r="H9" s="89"/>
      <c r="I9" s="89"/>
      <c r="J9" s="83"/>
      <c r="K9" s="90"/>
      <c r="L9" s="83"/>
      <c r="M9" s="90"/>
      <c r="N9" s="6">
        <f>C9</f>
        <v>1418754.75</v>
      </c>
      <c r="O9" s="6">
        <f>D9</f>
        <v>780622</v>
      </c>
      <c r="P9" s="6">
        <f>N9-O9</f>
        <v>638132.75</v>
      </c>
      <c r="Q9" s="4"/>
      <c r="R9" s="4"/>
    </row>
    <row r="10" spans="1:20" x14ac:dyDescent="0.2">
      <c r="A10" s="81">
        <v>200</v>
      </c>
      <c r="B10" s="115" t="s">
        <v>80</v>
      </c>
      <c r="C10" s="6">
        <v>725617</v>
      </c>
      <c r="D10" s="6">
        <v>346574</v>
      </c>
      <c r="E10" s="85"/>
      <c r="F10" s="62"/>
      <c r="G10" s="62"/>
      <c r="H10" s="62"/>
      <c r="I10" s="62"/>
      <c r="J10" s="85"/>
      <c r="K10" s="86"/>
      <c r="L10" s="85"/>
      <c r="M10" s="86"/>
      <c r="N10" s="85"/>
      <c r="O10" s="6">
        <f>O9-D11</f>
        <v>603474</v>
      </c>
      <c r="P10" s="86"/>
      <c r="Q10" s="4"/>
      <c r="R10" s="120" t="s">
        <v>102</v>
      </c>
      <c r="S10" s="120"/>
      <c r="T10" s="120"/>
    </row>
    <row r="11" spans="1:20" x14ac:dyDescent="0.2">
      <c r="A11" s="81">
        <v>500</v>
      </c>
      <c r="B11" s="115" t="s">
        <v>81</v>
      </c>
      <c r="C11" s="6">
        <v>313520.75</v>
      </c>
      <c r="D11" s="6">
        <v>177148</v>
      </c>
      <c r="E11" s="85"/>
      <c r="F11" s="62"/>
      <c r="G11" s="62"/>
      <c r="H11" s="62"/>
      <c r="I11" s="62"/>
      <c r="J11" s="85"/>
      <c r="K11" s="86"/>
      <c r="L11" s="85"/>
      <c r="M11" s="86"/>
      <c r="N11" s="85"/>
      <c r="O11" s="62"/>
      <c r="P11" s="86"/>
      <c r="Q11" s="4"/>
      <c r="R11" s="4"/>
    </row>
    <row r="12" spans="1:20" x14ac:dyDescent="0.2">
      <c r="A12" s="81">
        <v>200</v>
      </c>
      <c r="B12" s="115" t="s">
        <v>29</v>
      </c>
      <c r="C12" s="6">
        <v>69900</v>
      </c>
      <c r="D12" s="6">
        <v>69900</v>
      </c>
      <c r="E12" s="85"/>
      <c r="F12" s="62"/>
      <c r="G12" s="62"/>
      <c r="H12" s="62"/>
      <c r="I12" s="62"/>
      <c r="J12" s="85"/>
      <c r="K12" s="86"/>
      <c r="L12" s="85"/>
      <c r="M12" s="86"/>
      <c r="N12" s="85"/>
      <c r="O12" s="62"/>
      <c r="P12" s="86"/>
      <c r="Q12" s="4"/>
      <c r="R12" s="4"/>
    </row>
    <row r="13" spans="1:20" x14ac:dyDescent="0.2">
      <c r="A13" s="81">
        <v>200</v>
      </c>
      <c r="B13" s="115" t="s">
        <v>82</v>
      </c>
      <c r="C13" s="6">
        <v>189717</v>
      </c>
      <c r="D13" s="72">
        <v>97000</v>
      </c>
      <c r="E13" s="85"/>
      <c r="F13" s="62"/>
      <c r="G13" s="62"/>
      <c r="H13" s="62"/>
      <c r="I13" s="62"/>
      <c r="J13" s="85"/>
      <c r="K13" s="86"/>
      <c r="L13" s="85"/>
      <c r="M13" s="86"/>
      <c r="N13" s="85"/>
      <c r="O13" s="62"/>
      <c r="P13" s="86"/>
      <c r="Q13" s="4"/>
      <c r="R13" s="4"/>
    </row>
    <row r="14" spans="1:20" x14ac:dyDescent="0.2">
      <c r="A14" s="81">
        <v>200</v>
      </c>
      <c r="B14" s="115" t="s">
        <v>83</v>
      </c>
      <c r="C14" s="6">
        <v>40000</v>
      </c>
      <c r="D14" s="72">
        <v>25000</v>
      </c>
      <c r="E14" s="85"/>
      <c r="F14" s="62"/>
      <c r="G14" s="62"/>
      <c r="H14" s="62"/>
      <c r="I14" s="62"/>
      <c r="J14" s="85"/>
      <c r="K14" s="86"/>
      <c r="L14" s="85"/>
      <c r="M14" s="86"/>
      <c r="N14" s="85"/>
      <c r="O14" s="62"/>
      <c r="P14" s="86"/>
      <c r="Q14" s="4"/>
      <c r="R14" s="4"/>
    </row>
    <row r="15" spans="1:20" x14ac:dyDescent="0.2">
      <c r="A15" s="81">
        <v>200</v>
      </c>
      <c r="B15" s="115" t="s">
        <v>84</v>
      </c>
      <c r="C15" s="6">
        <v>80000</v>
      </c>
      <c r="D15" s="72">
        <v>65000</v>
      </c>
      <c r="E15" s="87"/>
      <c r="F15" s="91"/>
      <c r="G15" s="91"/>
      <c r="H15" s="91"/>
      <c r="I15" s="91"/>
      <c r="J15" s="87"/>
      <c r="K15" s="88"/>
      <c r="L15" s="87"/>
      <c r="M15" s="88"/>
      <c r="N15" s="87"/>
      <c r="O15" s="91"/>
      <c r="P15" s="88"/>
      <c r="Q15" s="4"/>
      <c r="R15" s="4"/>
    </row>
    <row r="16" spans="1:20" x14ac:dyDescent="0.2">
      <c r="A16" s="74"/>
      <c r="B16" s="66"/>
      <c r="C16" s="4"/>
      <c r="D16" s="30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97">
        <v>300</v>
      </c>
      <c r="B17" s="115" t="s">
        <v>79</v>
      </c>
      <c r="C17" s="83"/>
      <c r="D17" s="84"/>
      <c r="E17" s="8">
        <f>SUM(E18:E22)</f>
        <v>1399660</v>
      </c>
      <c r="F17" s="8">
        <f t="shared" ref="F17:I17" si="0">SUM(F18:F22)</f>
        <v>645442</v>
      </c>
      <c r="G17" s="8">
        <f t="shared" si="0"/>
        <v>570319</v>
      </c>
      <c r="H17" s="8">
        <f t="shared" si="0"/>
        <v>147384</v>
      </c>
      <c r="I17" s="96">
        <f t="shared" si="0"/>
        <v>36515</v>
      </c>
      <c r="J17" s="83"/>
      <c r="K17" s="90"/>
      <c r="L17" s="83"/>
      <c r="M17" s="90"/>
      <c r="N17" s="92">
        <f>E17</f>
        <v>1399660</v>
      </c>
      <c r="O17" s="6">
        <f>F17</f>
        <v>645442</v>
      </c>
      <c r="P17" s="6">
        <f>N17-O17</f>
        <v>754218</v>
      </c>
      <c r="Q17" s="4"/>
      <c r="R17" s="4"/>
    </row>
    <row r="18" spans="1:18" x14ac:dyDescent="0.2">
      <c r="A18" s="81">
        <v>100</v>
      </c>
      <c r="B18" s="115" t="s">
        <v>67</v>
      </c>
      <c r="C18" s="85"/>
      <c r="D18" s="86"/>
      <c r="E18" s="6">
        <f>SUM(F18:I18)</f>
        <v>102722</v>
      </c>
      <c r="F18" s="6">
        <v>82178</v>
      </c>
      <c r="G18" s="6">
        <v>20544</v>
      </c>
      <c r="H18" s="6"/>
      <c r="I18" s="93"/>
      <c r="J18" s="85"/>
      <c r="K18" s="86"/>
      <c r="L18" s="85"/>
      <c r="M18" s="86"/>
      <c r="N18" s="62"/>
      <c r="O18" s="6">
        <f>F18</f>
        <v>82178</v>
      </c>
      <c r="P18" s="86"/>
      <c r="Q18" s="4"/>
      <c r="R18" s="4"/>
    </row>
    <row r="19" spans="1:18" x14ac:dyDescent="0.2">
      <c r="A19" s="81">
        <v>310</v>
      </c>
      <c r="B19" s="115" t="s">
        <v>69</v>
      </c>
      <c r="C19" s="85"/>
      <c r="D19" s="86"/>
      <c r="E19" s="6">
        <f t="shared" ref="E19:E22" si="1">SUM(F19:I19)</f>
        <v>582499</v>
      </c>
      <c r="F19" s="6">
        <v>320809</v>
      </c>
      <c r="G19" s="6">
        <v>225175</v>
      </c>
      <c r="H19" s="6"/>
      <c r="I19" s="93">
        <v>36515</v>
      </c>
      <c r="J19" s="85"/>
      <c r="K19" s="86"/>
      <c r="L19" s="85"/>
      <c r="M19" s="86"/>
      <c r="N19" s="62"/>
      <c r="O19" s="6">
        <f t="shared" ref="O19:O22" si="2">F19</f>
        <v>320809</v>
      </c>
      <c r="P19" s="86"/>
      <c r="Q19" s="4"/>
      <c r="R19" s="4"/>
    </row>
    <row r="20" spans="1:18" x14ac:dyDescent="0.2">
      <c r="A20" s="81">
        <v>320</v>
      </c>
      <c r="B20" s="115" t="s">
        <v>70</v>
      </c>
      <c r="C20" s="85"/>
      <c r="D20" s="86"/>
      <c r="E20" s="6">
        <f t="shared" si="1"/>
        <v>398723</v>
      </c>
      <c r="F20" s="6">
        <v>242455</v>
      </c>
      <c r="G20" s="6">
        <v>156268</v>
      </c>
      <c r="H20" s="6"/>
      <c r="I20" s="93"/>
      <c r="J20" s="85"/>
      <c r="K20" s="86"/>
      <c r="L20" s="85"/>
      <c r="M20" s="86"/>
      <c r="N20" s="62"/>
      <c r="O20" s="6">
        <f t="shared" si="2"/>
        <v>242455</v>
      </c>
      <c r="P20" s="86"/>
      <c r="Q20" s="4"/>
      <c r="R20" s="4"/>
    </row>
    <row r="21" spans="1:18" x14ac:dyDescent="0.2">
      <c r="A21" s="81">
        <v>330</v>
      </c>
      <c r="B21" s="115" t="s">
        <v>71</v>
      </c>
      <c r="C21" s="85"/>
      <c r="D21" s="86"/>
      <c r="E21" s="6">
        <f t="shared" si="1"/>
        <v>168332</v>
      </c>
      <c r="F21" s="6"/>
      <c r="G21" s="6">
        <v>168332</v>
      </c>
      <c r="H21" s="6"/>
      <c r="I21" s="93"/>
      <c r="J21" s="85"/>
      <c r="K21" s="86"/>
      <c r="L21" s="85"/>
      <c r="M21" s="86"/>
      <c r="N21" s="62"/>
      <c r="O21" s="6">
        <f t="shared" si="2"/>
        <v>0</v>
      </c>
      <c r="P21" s="86"/>
      <c r="Q21" s="4"/>
      <c r="R21" s="4"/>
    </row>
    <row r="22" spans="1:18" x14ac:dyDescent="0.2">
      <c r="A22" s="81"/>
      <c r="B22" s="115" t="s">
        <v>72</v>
      </c>
      <c r="C22" s="87"/>
      <c r="D22" s="88"/>
      <c r="E22" s="6">
        <f t="shared" si="1"/>
        <v>147384</v>
      </c>
      <c r="F22" s="6"/>
      <c r="G22" s="6"/>
      <c r="H22" s="6">
        <v>147384</v>
      </c>
      <c r="I22" s="93"/>
      <c r="J22" s="87"/>
      <c r="K22" s="88"/>
      <c r="L22" s="87"/>
      <c r="M22" s="88"/>
      <c r="N22" s="91"/>
      <c r="O22" s="6">
        <f t="shared" si="2"/>
        <v>0</v>
      </c>
      <c r="P22" s="88"/>
      <c r="Q22" s="4"/>
      <c r="R22" s="4"/>
    </row>
    <row r="23" spans="1:18" x14ac:dyDescent="0.2">
      <c r="A23" s="98">
        <v>400</v>
      </c>
      <c r="B23" s="6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81">
        <v>410</v>
      </c>
      <c r="B24" s="9" t="s">
        <v>73</v>
      </c>
      <c r="C24" s="93"/>
      <c r="D24" s="92"/>
      <c r="E24" s="93"/>
      <c r="F24" s="94"/>
      <c r="G24" s="94"/>
      <c r="H24" s="94"/>
      <c r="I24" s="92"/>
      <c r="J24" s="93">
        <f>K24</f>
        <v>88266</v>
      </c>
      <c r="K24" s="93">
        <v>88266</v>
      </c>
      <c r="L24" s="93"/>
      <c r="M24" s="93"/>
      <c r="N24" s="93">
        <f>J24</f>
        <v>88266</v>
      </c>
      <c r="O24" s="6">
        <v>0</v>
      </c>
      <c r="P24" s="6">
        <f>N24-O24</f>
        <v>88266</v>
      </c>
      <c r="Q24" s="4"/>
      <c r="R24" s="4"/>
    </row>
    <row r="25" spans="1:18" x14ac:dyDescent="0.2">
      <c r="A25" s="81">
        <v>420</v>
      </c>
      <c r="B25" s="9" t="s">
        <v>74</v>
      </c>
      <c r="C25" s="93"/>
      <c r="D25" s="92"/>
      <c r="E25" s="93"/>
      <c r="F25" s="94"/>
      <c r="G25" s="94"/>
      <c r="H25" s="94"/>
      <c r="I25" s="92"/>
      <c r="J25" s="92"/>
      <c r="K25" s="92"/>
      <c r="L25" s="6">
        <v>691437.5</v>
      </c>
      <c r="M25" s="92">
        <v>400000</v>
      </c>
      <c r="N25" s="93">
        <f>L25</f>
        <v>691437.5</v>
      </c>
      <c r="O25" s="6">
        <f>M25</f>
        <v>400000</v>
      </c>
      <c r="P25" s="6">
        <f>N25-O25</f>
        <v>291437.5</v>
      </c>
      <c r="Q25" s="4"/>
      <c r="R25" s="4"/>
    </row>
    <row r="26" spans="1:18" x14ac:dyDescent="0.2">
      <c r="A26" s="82">
        <v>910</v>
      </c>
      <c r="B26" s="70" t="s">
        <v>75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6">
        <f>'Ausgangslage - Triage'!I11+'Ausgangslage - Triage'!B16+'Ausgangslage - Triage'!B24</f>
        <v>69640.600000000006</v>
      </c>
      <c r="O26" s="72">
        <f>0.5*'Ausgangslage - Triage'!I11+'Ausgangslage - Triage'!B16+'Ausgangslage - Triage'!B24</f>
        <v>49878.1</v>
      </c>
      <c r="P26" s="6">
        <f>N26-O26</f>
        <v>19762.500000000007</v>
      </c>
      <c r="Q26" s="4"/>
      <c r="R26" s="4"/>
    </row>
    <row r="27" spans="1:18" x14ac:dyDescent="0.2">
      <c r="A27" s="7" t="s">
        <v>68</v>
      </c>
      <c r="B27" s="7"/>
      <c r="C27" s="8">
        <f>C26+C9</f>
        <v>1418754.75</v>
      </c>
      <c r="D27" s="8">
        <f>D26+D9</f>
        <v>780622</v>
      </c>
      <c r="E27" s="8">
        <f>E17</f>
        <v>1399660</v>
      </c>
      <c r="F27" s="8">
        <f>F18+F19+F20+F21+F22</f>
        <v>645442</v>
      </c>
      <c r="G27" s="8">
        <f>G18+G19+G20+G21+G22</f>
        <v>570319</v>
      </c>
      <c r="H27" s="8">
        <f>H18+H19+H20+H21+H22</f>
        <v>147384</v>
      </c>
      <c r="I27" s="8">
        <f>I18+I19+I20+I21+I22</f>
        <v>36515</v>
      </c>
      <c r="J27" s="8">
        <f>J24</f>
        <v>88266</v>
      </c>
      <c r="K27" s="8">
        <f>K24</f>
        <v>88266</v>
      </c>
      <c r="L27" s="8">
        <f t="shared" ref="L27:M27" si="3">L24</f>
        <v>0</v>
      </c>
      <c r="M27" s="8">
        <f t="shared" si="3"/>
        <v>0</v>
      </c>
      <c r="N27" s="80">
        <f>SUM(N9:N26)</f>
        <v>3667758.85</v>
      </c>
      <c r="O27" s="8">
        <f>O9+O17+O26</f>
        <v>1475942.1</v>
      </c>
      <c r="P27" s="8">
        <f>P9+P17+P24+P25+P26</f>
        <v>1791816.75</v>
      </c>
      <c r="Q27" s="4"/>
      <c r="R27" s="4"/>
    </row>
    <row r="28" spans="1:18" x14ac:dyDescent="0.2">
      <c r="A28" s="74">
        <v>777</v>
      </c>
      <c r="B28" s="66" t="s">
        <v>78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">
      <c r="A29" s="74">
        <v>900</v>
      </c>
      <c r="B29" s="66" t="s">
        <v>77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2">
      <c r="A30" s="74">
        <v>990</v>
      </c>
      <c r="B30" s="66" t="s">
        <v>76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">
      <c r="A31" s="1" t="s">
        <v>5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2">
      <c r="N32" s="56"/>
      <c r="O32" s="56"/>
      <c r="P32" s="56"/>
      <c r="Q32" s="56"/>
      <c r="R32" s="56"/>
    </row>
    <row r="33" spans="1:20" x14ac:dyDescent="0.2">
      <c r="A33" s="75" t="s">
        <v>86</v>
      </c>
      <c r="B33" s="75"/>
      <c r="C33" s="75"/>
      <c r="D33" s="75"/>
      <c r="E33" s="75"/>
      <c r="F33" s="75"/>
      <c r="G33" s="75"/>
      <c r="H33" s="75"/>
      <c r="I33" s="75"/>
    </row>
    <row r="34" spans="1:20" x14ac:dyDescent="0.2">
      <c r="A34" s="75" t="s">
        <v>85</v>
      </c>
      <c r="B34" s="75"/>
      <c r="C34" s="75"/>
      <c r="D34" s="75"/>
      <c r="E34" s="75"/>
      <c r="F34" s="75"/>
      <c r="G34" s="75"/>
      <c r="H34" s="75"/>
      <c r="I34" s="75"/>
    </row>
    <row r="35" spans="1:20" x14ac:dyDescent="0.2">
      <c r="A35" s="75" t="s">
        <v>93</v>
      </c>
      <c r="B35" s="75"/>
      <c r="C35" s="75"/>
      <c r="D35" s="75"/>
      <c r="E35" s="75"/>
      <c r="F35" s="75"/>
      <c r="G35" s="75"/>
      <c r="H35" s="75"/>
      <c r="I35" s="75"/>
    </row>
    <row r="37" spans="1:20" x14ac:dyDescent="0.2">
      <c r="A37" s="28" t="s">
        <v>98</v>
      </c>
      <c r="B37" s="28"/>
      <c r="C37" s="28"/>
      <c r="D37" s="28"/>
      <c r="E37" s="28"/>
      <c r="F37" s="28"/>
      <c r="G37" s="28"/>
      <c r="H37" s="28"/>
      <c r="I37" s="28"/>
    </row>
    <row r="40" spans="1:20" ht="16.5" x14ac:dyDescent="0.3">
      <c r="A40" s="59" t="s">
        <v>99</v>
      </c>
      <c r="B40" s="60"/>
      <c r="C40" s="61"/>
      <c r="D40" s="61"/>
      <c r="E40" s="62"/>
      <c r="F40" s="63"/>
      <c r="G40" s="63"/>
      <c r="H40" s="63"/>
      <c r="I40" s="63"/>
      <c r="J40" s="63"/>
      <c r="K40" s="63"/>
      <c r="L40" s="63"/>
      <c r="M40" s="63"/>
      <c r="N40" s="63"/>
      <c r="O40" s="63"/>
    </row>
    <row r="41" spans="1:20" ht="13.5" thickBot="1" x14ac:dyDescent="0.25">
      <c r="C41" s="112" t="s">
        <v>104</v>
      </c>
      <c r="D41" s="112" t="s">
        <v>104</v>
      </c>
      <c r="G41" s="113" t="s">
        <v>105</v>
      </c>
      <c r="I41" s="112" t="s">
        <v>104</v>
      </c>
      <c r="L41" s="113" t="s">
        <v>105</v>
      </c>
      <c r="R41" s="124" t="s">
        <v>24</v>
      </c>
      <c r="S41" s="124"/>
      <c r="T41" s="124"/>
    </row>
    <row r="42" spans="1:20" x14ac:dyDescent="0.2">
      <c r="A42" s="15" t="s">
        <v>0</v>
      </c>
      <c r="B42" s="31" t="s">
        <v>1</v>
      </c>
      <c r="C42" s="125" t="s">
        <v>2</v>
      </c>
      <c r="D42" s="126"/>
      <c r="E42" s="126"/>
      <c r="F42" s="126"/>
      <c r="G42" s="126"/>
      <c r="H42" s="127"/>
      <c r="I42" s="128" t="s">
        <v>11</v>
      </c>
      <c r="J42" s="126"/>
      <c r="K42" s="126"/>
      <c r="L42" s="126"/>
      <c r="M42" s="127"/>
      <c r="N42" s="38" t="s">
        <v>10</v>
      </c>
      <c r="O42" s="38" t="s">
        <v>2</v>
      </c>
      <c r="P42" s="102" t="s">
        <v>11</v>
      </c>
      <c r="R42" s="124" t="s">
        <v>5</v>
      </c>
      <c r="S42" s="124"/>
      <c r="T42" s="124"/>
    </row>
    <row r="43" spans="1:20" ht="13.5" x14ac:dyDescent="0.25">
      <c r="A43" s="11"/>
      <c r="B43" s="9"/>
      <c r="C43" s="46" t="s">
        <v>110</v>
      </c>
      <c r="D43" s="24" t="s">
        <v>3</v>
      </c>
      <c r="E43" s="24" t="s">
        <v>4</v>
      </c>
      <c r="F43" s="24" t="s">
        <v>5</v>
      </c>
      <c r="G43" s="24" t="s">
        <v>8</v>
      </c>
      <c r="H43" s="25" t="s">
        <v>7</v>
      </c>
      <c r="I43" s="64" t="s">
        <v>111</v>
      </c>
      <c r="J43" s="24" t="s">
        <v>4</v>
      </c>
      <c r="K43" s="24" t="s">
        <v>5</v>
      </c>
      <c r="L43" s="24" t="s">
        <v>8</v>
      </c>
      <c r="M43" s="25" t="s">
        <v>7</v>
      </c>
      <c r="N43" s="39" t="s">
        <v>7</v>
      </c>
      <c r="O43" s="101" t="s">
        <v>18</v>
      </c>
      <c r="P43" s="44" t="s">
        <v>18</v>
      </c>
      <c r="R43" s="115" t="s">
        <v>36</v>
      </c>
      <c r="S43" s="115" t="s">
        <v>37</v>
      </c>
      <c r="T43" s="5"/>
    </row>
    <row r="44" spans="1:20" ht="13.5" x14ac:dyDescent="0.25">
      <c r="A44" s="11"/>
      <c r="B44" s="9"/>
      <c r="C44" s="22" t="s">
        <v>112</v>
      </c>
      <c r="D44" s="24" t="s">
        <v>31</v>
      </c>
      <c r="E44" s="24"/>
      <c r="F44" s="24"/>
      <c r="G44" s="24"/>
      <c r="H44" s="25" t="s">
        <v>6</v>
      </c>
      <c r="I44" s="64" t="s">
        <v>33</v>
      </c>
      <c r="J44" s="129" t="s">
        <v>17</v>
      </c>
      <c r="K44" s="130"/>
      <c r="L44" s="26"/>
      <c r="M44" s="25" t="s">
        <v>6</v>
      </c>
      <c r="N44" s="39" t="s">
        <v>6</v>
      </c>
      <c r="O44" s="101" t="s">
        <v>19</v>
      </c>
      <c r="P44" s="44" t="s">
        <v>19</v>
      </c>
      <c r="R44" s="5"/>
      <c r="S44" s="5"/>
      <c r="T44" s="5"/>
    </row>
    <row r="45" spans="1:20" x14ac:dyDescent="0.2">
      <c r="A45" s="11"/>
      <c r="B45" s="9"/>
      <c r="C45" s="22">
        <v>0</v>
      </c>
      <c r="D45" s="24">
        <v>1</v>
      </c>
      <c r="E45" s="24" t="s">
        <v>13</v>
      </c>
      <c r="F45" s="24">
        <v>3</v>
      </c>
      <c r="G45" s="24">
        <v>4</v>
      </c>
      <c r="H45" s="25" t="s">
        <v>30</v>
      </c>
      <c r="I45" s="116">
        <v>6</v>
      </c>
      <c r="J45" s="24" t="s">
        <v>14</v>
      </c>
      <c r="K45" s="24">
        <v>8</v>
      </c>
      <c r="L45" s="24">
        <v>9</v>
      </c>
      <c r="M45" s="25" t="s">
        <v>9</v>
      </c>
      <c r="N45" s="40" t="s">
        <v>15</v>
      </c>
      <c r="O45" s="48" t="s">
        <v>35</v>
      </c>
      <c r="P45" s="103" t="s">
        <v>21</v>
      </c>
      <c r="R45" s="115" t="s">
        <v>38</v>
      </c>
      <c r="S45" s="115" t="s">
        <v>22</v>
      </c>
      <c r="T45" s="115" t="s">
        <v>23</v>
      </c>
    </row>
    <row r="46" spans="1:20" x14ac:dyDescent="0.2">
      <c r="A46" s="12"/>
      <c r="B46" s="10"/>
      <c r="C46" s="12"/>
      <c r="D46" s="5"/>
      <c r="E46" s="5"/>
      <c r="F46" s="5"/>
      <c r="G46" s="5"/>
      <c r="H46" s="13"/>
      <c r="I46" s="17"/>
      <c r="J46" s="5"/>
      <c r="K46" s="5"/>
      <c r="L46" s="5"/>
      <c r="M46" s="13"/>
      <c r="N46" s="41"/>
      <c r="O46" s="41"/>
      <c r="P46" s="104"/>
      <c r="R46" s="5"/>
      <c r="S46" s="5"/>
      <c r="T46" s="5"/>
    </row>
    <row r="47" spans="1:20" x14ac:dyDescent="0.2">
      <c r="A47" s="12">
        <v>100</v>
      </c>
      <c r="B47" s="10" t="s">
        <v>101</v>
      </c>
      <c r="C47" s="18">
        <v>24593</v>
      </c>
      <c r="D47" s="20">
        <v>12942</v>
      </c>
      <c r="E47" s="27">
        <f>F47-D47</f>
        <v>69236</v>
      </c>
      <c r="F47" s="37">
        <f>F18</f>
        <v>82178</v>
      </c>
      <c r="G47" s="20">
        <v>25000</v>
      </c>
      <c r="H47" s="33">
        <f t="shared" ref="H47:H59" si="4">C47+G47</f>
        <v>49593</v>
      </c>
      <c r="I47" s="19">
        <v>32329</v>
      </c>
      <c r="J47" s="37">
        <f>K47-I47</f>
        <v>77671</v>
      </c>
      <c r="K47" s="20">
        <v>110000</v>
      </c>
      <c r="L47" s="37">
        <v>36000</v>
      </c>
      <c r="M47" s="33">
        <f>I47+L47</f>
        <v>68329</v>
      </c>
      <c r="N47" s="42">
        <f>H47-M47</f>
        <v>-18736</v>
      </c>
      <c r="O47" s="49">
        <f>F47-D47</f>
        <v>69236</v>
      </c>
      <c r="P47" s="105">
        <f>F47-N47-I47</f>
        <v>68585</v>
      </c>
      <c r="R47" s="100">
        <f>F47</f>
        <v>82178</v>
      </c>
      <c r="S47" s="100">
        <f>P47+I47</f>
        <v>100914</v>
      </c>
      <c r="T47" s="50">
        <f>R47-S47</f>
        <v>-18736</v>
      </c>
    </row>
    <row r="48" spans="1:20" x14ac:dyDescent="0.2">
      <c r="A48" s="12">
        <v>200</v>
      </c>
      <c r="B48" s="10" t="s">
        <v>42</v>
      </c>
      <c r="C48" s="18">
        <v>607248.47</v>
      </c>
      <c r="D48" s="20">
        <v>603751</v>
      </c>
      <c r="E48" s="27">
        <f t="shared" ref="E48:E56" si="5">F48-D48</f>
        <v>-277</v>
      </c>
      <c r="F48" s="37">
        <f>D9-D11</f>
        <v>603474</v>
      </c>
      <c r="G48" s="20">
        <v>0</v>
      </c>
      <c r="H48" s="33">
        <f t="shared" si="4"/>
        <v>607248.47</v>
      </c>
      <c r="I48" s="19">
        <v>746151.72</v>
      </c>
      <c r="J48" s="37">
        <f t="shared" ref="J48:J61" si="6">K48-I48</f>
        <v>-4151.7199999999721</v>
      </c>
      <c r="K48" s="20">
        <v>742000</v>
      </c>
      <c r="L48" s="37">
        <v>0</v>
      </c>
      <c r="M48" s="33">
        <f t="shared" ref="M48:M61" si="7">I48+L48</f>
        <v>746151.72</v>
      </c>
      <c r="N48" s="42">
        <f t="shared" ref="N48:N61" si="8">H48-M48</f>
        <v>-138903.25</v>
      </c>
      <c r="O48" s="49">
        <f t="shared" ref="O48:O61" si="9">F48-D48</f>
        <v>-277</v>
      </c>
      <c r="P48" s="105">
        <f t="shared" ref="P48:P61" si="10">F48-N48-I48</f>
        <v>-3774.4699999999721</v>
      </c>
      <c r="R48" s="100">
        <f t="shared" ref="R48:R61" si="11">F48</f>
        <v>603474</v>
      </c>
      <c r="S48" s="100">
        <f t="shared" ref="S48:S61" si="12">P48+I48</f>
        <v>742377.25</v>
      </c>
      <c r="T48" s="50">
        <f t="shared" ref="T48:T61" si="13">R48-S48</f>
        <v>-138903.25</v>
      </c>
    </row>
    <row r="49" spans="1:22" x14ac:dyDescent="0.2">
      <c r="A49" s="12">
        <v>310</v>
      </c>
      <c r="B49" s="115" t="s">
        <v>69</v>
      </c>
      <c r="C49" s="18">
        <v>94892</v>
      </c>
      <c r="D49" s="20">
        <v>32917</v>
      </c>
      <c r="E49" s="27">
        <f t="shared" si="5"/>
        <v>287892</v>
      </c>
      <c r="F49" s="37">
        <f>F19</f>
        <v>320809</v>
      </c>
      <c r="G49" s="20">
        <v>160000</v>
      </c>
      <c r="H49" s="33">
        <f t="shared" si="4"/>
        <v>254892</v>
      </c>
      <c r="I49" s="19">
        <v>113538</v>
      </c>
      <c r="J49" s="37">
        <f t="shared" si="6"/>
        <v>286462</v>
      </c>
      <c r="K49" s="20">
        <v>400000</v>
      </c>
      <c r="L49" s="37">
        <v>102600</v>
      </c>
      <c r="M49" s="33">
        <f>I49+L49</f>
        <v>216138</v>
      </c>
      <c r="N49" s="42">
        <f t="shared" si="8"/>
        <v>38754</v>
      </c>
      <c r="O49" s="49">
        <f t="shared" si="9"/>
        <v>287892</v>
      </c>
      <c r="P49" s="105">
        <f t="shared" si="10"/>
        <v>168517</v>
      </c>
      <c r="R49" s="100">
        <f t="shared" si="11"/>
        <v>320809</v>
      </c>
      <c r="S49" s="100">
        <f t="shared" si="12"/>
        <v>282055</v>
      </c>
      <c r="T49" s="50">
        <f t="shared" si="13"/>
        <v>38754</v>
      </c>
    </row>
    <row r="50" spans="1:22" x14ac:dyDescent="0.2">
      <c r="A50" s="12">
        <v>320</v>
      </c>
      <c r="B50" s="115" t="s">
        <v>70</v>
      </c>
      <c r="C50" s="18">
        <v>125015</v>
      </c>
      <c r="D50" s="20">
        <v>55462</v>
      </c>
      <c r="E50" s="27">
        <f>F50-D50</f>
        <v>186993</v>
      </c>
      <c r="F50" s="37">
        <f>F20</f>
        <v>242455</v>
      </c>
      <c r="G50" s="20">
        <v>120000</v>
      </c>
      <c r="H50" s="33">
        <f t="shared" si="4"/>
        <v>245015</v>
      </c>
      <c r="I50" s="19">
        <v>164197</v>
      </c>
      <c r="J50" s="37">
        <f t="shared" si="6"/>
        <v>135803</v>
      </c>
      <c r="K50" s="20">
        <v>300000</v>
      </c>
      <c r="L50" s="37">
        <v>150000</v>
      </c>
      <c r="M50" s="33">
        <f t="shared" si="7"/>
        <v>314197</v>
      </c>
      <c r="N50" s="42">
        <f t="shared" si="8"/>
        <v>-69182</v>
      </c>
      <c r="O50" s="49">
        <f>F50-D50</f>
        <v>186993</v>
      </c>
      <c r="P50" s="105">
        <f t="shared" si="10"/>
        <v>147440</v>
      </c>
      <c r="R50" s="100">
        <f t="shared" si="11"/>
        <v>242455</v>
      </c>
      <c r="S50" s="100">
        <f t="shared" si="12"/>
        <v>311637</v>
      </c>
      <c r="T50" s="50">
        <f t="shared" si="13"/>
        <v>-69182</v>
      </c>
      <c r="U50">
        <v>284806</v>
      </c>
      <c r="V50" s="56">
        <f>S50-U50</f>
        <v>26831</v>
      </c>
    </row>
    <row r="51" spans="1:22" x14ac:dyDescent="0.2">
      <c r="A51" s="12">
        <v>330</v>
      </c>
      <c r="B51" s="115" t="s">
        <v>71</v>
      </c>
      <c r="C51" s="18"/>
      <c r="D51" s="20">
        <v>0</v>
      </c>
      <c r="E51" s="27">
        <f t="shared" si="5"/>
        <v>0</v>
      </c>
      <c r="F51" s="37">
        <f>F21</f>
        <v>0</v>
      </c>
      <c r="G51" s="20"/>
      <c r="H51" s="33">
        <f t="shared" si="4"/>
        <v>0</v>
      </c>
      <c r="I51" s="19"/>
      <c r="J51" s="37">
        <f t="shared" si="6"/>
        <v>0</v>
      </c>
      <c r="K51" s="20"/>
      <c r="L51" s="37"/>
      <c r="M51" s="33">
        <f t="shared" si="7"/>
        <v>0</v>
      </c>
      <c r="N51" s="42">
        <f t="shared" si="8"/>
        <v>0</v>
      </c>
      <c r="O51" s="49">
        <f t="shared" si="9"/>
        <v>0</v>
      </c>
      <c r="P51" s="105">
        <f t="shared" si="10"/>
        <v>0</v>
      </c>
      <c r="R51" s="100">
        <f t="shared" si="11"/>
        <v>0</v>
      </c>
      <c r="S51" s="100">
        <f t="shared" si="12"/>
        <v>0</v>
      </c>
      <c r="T51" s="50">
        <f t="shared" si="13"/>
        <v>0</v>
      </c>
    </row>
    <row r="52" spans="1:22" x14ac:dyDescent="0.2">
      <c r="A52" s="12">
        <v>420</v>
      </c>
      <c r="B52" s="138" t="s">
        <v>74</v>
      </c>
      <c r="C52" s="139">
        <v>57217</v>
      </c>
      <c r="D52" s="140">
        <v>8632</v>
      </c>
      <c r="E52" s="141">
        <f>F52-D52</f>
        <v>391368</v>
      </c>
      <c r="F52" s="142">
        <f>M25</f>
        <v>400000</v>
      </c>
      <c r="G52" s="140">
        <v>350000</v>
      </c>
      <c r="H52" s="143">
        <f t="shared" si="4"/>
        <v>407217</v>
      </c>
      <c r="I52" s="144">
        <v>72087</v>
      </c>
      <c r="J52" s="142">
        <f t="shared" si="6"/>
        <v>427913</v>
      </c>
      <c r="K52" s="140">
        <f>1.25*F52</f>
        <v>500000</v>
      </c>
      <c r="L52" s="142">
        <v>435000</v>
      </c>
      <c r="M52" s="143">
        <f t="shared" si="7"/>
        <v>507087</v>
      </c>
      <c r="N52" s="145">
        <f t="shared" si="8"/>
        <v>-99870</v>
      </c>
      <c r="O52" s="146">
        <f>F52-D52</f>
        <v>391368</v>
      </c>
      <c r="P52" s="147">
        <f>F52-N52-I52</f>
        <v>427783</v>
      </c>
      <c r="Q52" s="148"/>
      <c r="R52" s="149">
        <f>F52</f>
        <v>400000</v>
      </c>
      <c r="S52" s="149">
        <f>P52+I52</f>
        <v>499870</v>
      </c>
      <c r="T52" s="150">
        <f>R52-S52</f>
        <v>-99870</v>
      </c>
    </row>
    <row r="53" spans="1:22" x14ac:dyDescent="0.2">
      <c r="A53" s="12"/>
      <c r="B53" s="118" t="s">
        <v>74</v>
      </c>
      <c r="C53" s="18">
        <f>C52</f>
        <v>57217</v>
      </c>
      <c r="D53" s="20">
        <f>D52/2</f>
        <v>4316</v>
      </c>
      <c r="E53" s="27">
        <f t="shared" ref="E53:G53" si="14">E52/2</f>
        <v>195684</v>
      </c>
      <c r="F53" s="37">
        <f t="shared" si="14"/>
        <v>200000</v>
      </c>
      <c r="G53" s="20">
        <f t="shared" si="14"/>
        <v>175000</v>
      </c>
      <c r="H53" s="131">
        <f t="shared" si="4"/>
        <v>232217</v>
      </c>
      <c r="I53" s="132">
        <v>72087</v>
      </c>
      <c r="J53" s="37">
        <f t="shared" ref="J53:L53" si="15">J52/2</f>
        <v>213956.5</v>
      </c>
      <c r="K53" s="20">
        <f t="shared" si="15"/>
        <v>250000</v>
      </c>
      <c r="L53" s="37">
        <v>203350</v>
      </c>
      <c r="M53" s="131">
        <f t="shared" si="7"/>
        <v>275437</v>
      </c>
      <c r="N53" s="133">
        <f t="shared" si="8"/>
        <v>-43220</v>
      </c>
      <c r="O53" s="134">
        <f>F53-D53</f>
        <v>195684</v>
      </c>
      <c r="P53" s="135">
        <f>F53-N53-I53</f>
        <v>171133</v>
      </c>
      <c r="R53" s="136">
        <f>F53</f>
        <v>200000</v>
      </c>
      <c r="S53" s="136">
        <f>P53+I53</f>
        <v>243220</v>
      </c>
      <c r="T53" s="137">
        <f>R53-S53</f>
        <v>-43220</v>
      </c>
    </row>
    <row r="54" spans="1:22" x14ac:dyDescent="0.2">
      <c r="A54" s="12">
        <v>425</v>
      </c>
      <c r="B54" s="115" t="s">
        <v>72</v>
      </c>
      <c r="C54" s="18"/>
      <c r="D54" s="20">
        <v>0</v>
      </c>
      <c r="E54" s="27"/>
      <c r="F54" s="37"/>
      <c r="G54" s="20"/>
      <c r="H54" s="33">
        <f t="shared" si="4"/>
        <v>0</v>
      </c>
      <c r="I54" s="19"/>
      <c r="J54" s="37"/>
      <c r="K54" s="20"/>
      <c r="L54" s="37"/>
      <c r="M54" s="33">
        <f t="shared" si="7"/>
        <v>0</v>
      </c>
      <c r="N54" s="42">
        <f t="shared" si="8"/>
        <v>0</v>
      </c>
      <c r="O54" s="49">
        <f>F54-D54</f>
        <v>0</v>
      </c>
      <c r="P54" s="105">
        <f>F54-N54-I54</f>
        <v>0</v>
      </c>
      <c r="R54" s="100"/>
      <c r="S54" s="100"/>
      <c r="T54" s="50">
        <f>R54-S54</f>
        <v>0</v>
      </c>
    </row>
    <row r="55" spans="1:22" x14ac:dyDescent="0.2">
      <c r="A55" s="12">
        <v>500</v>
      </c>
      <c r="B55" s="115" t="s">
        <v>81</v>
      </c>
      <c r="C55" s="18">
        <v>178299</v>
      </c>
      <c r="D55" s="20">
        <v>177052.75</v>
      </c>
      <c r="E55" s="27">
        <f t="shared" si="5"/>
        <v>95.25</v>
      </c>
      <c r="F55" s="37">
        <f>D11</f>
        <v>177148</v>
      </c>
      <c r="G55" s="20">
        <v>0</v>
      </c>
      <c r="H55" s="33">
        <f t="shared" si="4"/>
        <v>178299</v>
      </c>
      <c r="I55" s="19">
        <v>223094.75</v>
      </c>
      <c r="J55" s="37">
        <f t="shared" si="6"/>
        <v>0.25</v>
      </c>
      <c r="K55" s="20">
        <v>223095</v>
      </c>
      <c r="L55" s="37">
        <v>0</v>
      </c>
      <c r="M55" s="33">
        <f t="shared" si="7"/>
        <v>223094.75</v>
      </c>
      <c r="N55" s="42">
        <f t="shared" si="8"/>
        <v>-44795.75</v>
      </c>
      <c r="O55" s="49">
        <f t="shared" si="9"/>
        <v>95.25</v>
      </c>
      <c r="P55" s="105">
        <f t="shared" si="10"/>
        <v>-1151</v>
      </c>
      <c r="R55" s="100">
        <f t="shared" si="11"/>
        <v>177148</v>
      </c>
      <c r="S55" s="100">
        <f t="shared" si="12"/>
        <v>221943.75</v>
      </c>
      <c r="T55" s="50">
        <f t="shared" si="13"/>
        <v>-44795.75</v>
      </c>
    </row>
    <row r="56" spans="1:22" x14ac:dyDescent="0.2">
      <c r="A56" s="12">
        <v>500</v>
      </c>
      <c r="B56" s="10" t="s">
        <v>100</v>
      </c>
      <c r="C56" s="18">
        <v>30116</v>
      </c>
      <c r="D56" s="20">
        <v>30115.599999999999</v>
      </c>
      <c r="E56" s="27">
        <f t="shared" si="5"/>
        <v>0</v>
      </c>
      <c r="F56" s="37">
        <f>'Ausgangslage - Triage'!B16+'Ausgangslage - Triage'!B24</f>
        <v>30115.599999999999</v>
      </c>
      <c r="G56" s="20">
        <v>0</v>
      </c>
      <c r="H56" s="33">
        <f t="shared" si="4"/>
        <v>30116</v>
      </c>
      <c r="I56" s="19">
        <v>379.9</v>
      </c>
      <c r="J56" s="37">
        <f t="shared" si="6"/>
        <v>173098.1</v>
      </c>
      <c r="K56" s="20">
        <v>173478</v>
      </c>
      <c r="L56" s="20">
        <v>0</v>
      </c>
      <c r="M56" s="33">
        <f t="shared" si="7"/>
        <v>379.9</v>
      </c>
      <c r="N56" s="42">
        <f t="shared" si="8"/>
        <v>29736.1</v>
      </c>
      <c r="O56" s="49">
        <f t="shared" si="9"/>
        <v>0</v>
      </c>
      <c r="P56" s="105">
        <f t="shared" si="10"/>
        <v>-0.39999999999997726</v>
      </c>
      <c r="R56" s="100">
        <f t="shared" si="11"/>
        <v>30115.599999999999</v>
      </c>
      <c r="S56" s="100">
        <f t="shared" si="12"/>
        <v>379.5</v>
      </c>
      <c r="T56" s="50">
        <f t="shared" si="13"/>
        <v>29736.1</v>
      </c>
    </row>
    <row r="57" spans="1:22" x14ac:dyDescent="0.2">
      <c r="A57" s="12">
        <v>910</v>
      </c>
      <c r="B57" s="10" t="s">
        <v>75</v>
      </c>
      <c r="C57" s="18">
        <v>3958</v>
      </c>
      <c r="D57" s="20">
        <v>3482.4</v>
      </c>
      <c r="E57" s="27">
        <f>F57-D57</f>
        <v>16280.1</v>
      </c>
      <c r="F57" s="37">
        <f>0.5*'Ausgangslage - Triage'!I11</f>
        <v>19762.5</v>
      </c>
      <c r="G57" s="20">
        <v>3000</v>
      </c>
      <c r="H57" s="33">
        <f t="shared" si="4"/>
        <v>6958</v>
      </c>
      <c r="I57" s="19">
        <v>6724</v>
      </c>
      <c r="J57" s="37">
        <f t="shared" si="6"/>
        <v>-24</v>
      </c>
      <c r="K57" s="20">
        <v>6700</v>
      </c>
      <c r="L57" s="20">
        <v>3000</v>
      </c>
      <c r="M57" s="33">
        <f t="shared" si="7"/>
        <v>9724</v>
      </c>
      <c r="N57" s="42">
        <f t="shared" si="8"/>
        <v>-2766</v>
      </c>
      <c r="O57" s="49">
        <f t="shared" si="9"/>
        <v>16280.1</v>
      </c>
      <c r="P57" s="105">
        <f t="shared" si="10"/>
        <v>15804.5</v>
      </c>
      <c r="R57" s="100">
        <f t="shared" si="11"/>
        <v>19762.5</v>
      </c>
      <c r="S57" s="100">
        <f t="shared" si="12"/>
        <v>22528.5</v>
      </c>
      <c r="T57" s="50">
        <f t="shared" si="13"/>
        <v>-2766</v>
      </c>
    </row>
    <row r="58" spans="1:22" x14ac:dyDescent="0.2">
      <c r="A58" s="12"/>
      <c r="B58" s="14" t="s">
        <v>12</v>
      </c>
      <c r="C58" s="43">
        <f>SUM(C47:C57)</f>
        <v>1178555.47</v>
      </c>
      <c r="D58" s="43">
        <f t="shared" ref="D58:L58" si="16">SUM(D47:D57)</f>
        <v>928670.75</v>
      </c>
      <c r="E58" s="43">
        <f t="shared" si="16"/>
        <v>1147271.3500000001</v>
      </c>
      <c r="F58" s="43">
        <f t="shared" si="16"/>
        <v>2075942.1</v>
      </c>
      <c r="G58" s="43">
        <f t="shared" si="16"/>
        <v>833000</v>
      </c>
      <c r="H58" s="43">
        <f t="shared" si="16"/>
        <v>2011555.47</v>
      </c>
      <c r="I58" s="43">
        <f t="shared" si="16"/>
        <v>1430588.3699999999</v>
      </c>
      <c r="J58" s="43">
        <f t="shared" si="16"/>
        <v>1310728.1300000001</v>
      </c>
      <c r="K58" s="43">
        <f t="shared" si="16"/>
        <v>2705273</v>
      </c>
      <c r="L58" s="43">
        <f t="shared" si="16"/>
        <v>929950</v>
      </c>
      <c r="M58" s="107">
        <f t="shared" si="7"/>
        <v>2360538.37</v>
      </c>
      <c r="N58" s="42">
        <f t="shared" si="8"/>
        <v>-348982.90000000014</v>
      </c>
      <c r="O58" s="108">
        <f t="shared" si="9"/>
        <v>1147271.3500000001</v>
      </c>
      <c r="P58" s="109">
        <f t="shared" si="10"/>
        <v>994336.63000000012</v>
      </c>
      <c r="Q58" s="43"/>
      <c r="R58" s="110">
        <f t="shared" si="11"/>
        <v>2075942.1</v>
      </c>
      <c r="S58" s="110">
        <f t="shared" si="12"/>
        <v>2424925</v>
      </c>
      <c r="T58" s="58">
        <f t="shared" si="13"/>
        <v>-348982.89999999991</v>
      </c>
    </row>
    <row r="59" spans="1:22" x14ac:dyDescent="0.2">
      <c r="A59" s="12">
        <v>777</v>
      </c>
      <c r="B59" s="10" t="s">
        <v>78</v>
      </c>
      <c r="C59" s="47">
        <v>1756</v>
      </c>
      <c r="D59" s="20">
        <v>1756</v>
      </c>
      <c r="E59" s="27">
        <f>F59-D59</f>
        <v>8244</v>
      </c>
      <c r="F59" s="20">
        <v>10000</v>
      </c>
      <c r="G59" s="20">
        <v>0</v>
      </c>
      <c r="H59" s="33">
        <f t="shared" si="4"/>
        <v>1756</v>
      </c>
      <c r="I59" s="19">
        <v>0</v>
      </c>
      <c r="J59" s="37">
        <f t="shared" si="6"/>
        <v>0</v>
      </c>
      <c r="K59" s="20">
        <v>0</v>
      </c>
      <c r="L59" s="20">
        <v>0</v>
      </c>
      <c r="M59" s="33">
        <f t="shared" si="7"/>
        <v>0</v>
      </c>
      <c r="N59" s="42">
        <f t="shared" si="8"/>
        <v>1756</v>
      </c>
      <c r="O59" s="49">
        <f t="shared" si="9"/>
        <v>8244</v>
      </c>
      <c r="P59" s="105">
        <f t="shared" si="10"/>
        <v>8244</v>
      </c>
      <c r="R59" s="100">
        <f t="shared" si="11"/>
        <v>10000</v>
      </c>
      <c r="S59" s="100">
        <f t="shared" si="12"/>
        <v>8244</v>
      </c>
      <c r="T59" s="50">
        <f t="shared" si="13"/>
        <v>1756</v>
      </c>
    </row>
    <row r="60" spans="1:22" x14ac:dyDescent="0.2">
      <c r="A60" s="12">
        <v>900</v>
      </c>
      <c r="B60" s="10" t="s">
        <v>77</v>
      </c>
      <c r="C60" s="47">
        <v>0</v>
      </c>
      <c r="D60" s="20">
        <v>0</v>
      </c>
      <c r="E60" s="20"/>
      <c r="F60" s="20"/>
      <c r="G60" s="20"/>
      <c r="H60" s="99"/>
      <c r="I60" s="19">
        <v>14350</v>
      </c>
      <c r="J60" s="20">
        <f t="shared" si="6"/>
        <v>10650</v>
      </c>
      <c r="K60" s="20">
        <v>25000</v>
      </c>
      <c r="L60" s="20">
        <v>5000</v>
      </c>
      <c r="M60" s="33">
        <f t="shared" si="7"/>
        <v>19350</v>
      </c>
      <c r="N60" s="42">
        <f t="shared" si="8"/>
        <v>-19350</v>
      </c>
      <c r="O60" s="49">
        <f t="shared" si="9"/>
        <v>0</v>
      </c>
      <c r="P60" s="105">
        <f t="shared" si="10"/>
        <v>5000</v>
      </c>
      <c r="R60" s="100">
        <f t="shared" si="11"/>
        <v>0</v>
      </c>
      <c r="S60" s="100">
        <f t="shared" si="12"/>
        <v>19350</v>
      </c>
      <c r="T60" s="50">
        <f t="shared" si="13"/>
        <v>-19350</v>
      </c>
    </row>
    <row r="61" spans="1:22" x14ac:dyDescent="0.2">
      <c r="A61" s="12">
        <v>990</v>
      </c>
      <c r="B61" s="45" t="s">
        <v>76</v>
      </c>
      <c r="C61" s="18">
        <v>17888</v>
      </c>
      <c r="D61" s="20">
        <v>4837.5</v>
      </c>
      <c r="E61" s="20">
        <f t="shared" ref="E61" si="17">F61-D61</f>
        <v>15287.5</v>
      </c>
      <c r="F61" s="20">
        <v>20125</v>
      </c>
      <c r="G61" s="20">
        <v>10000</v>
      </c>
      <c r="H61" s="21">
        <f>C61+G61</f>
        <v>27888</v>
      </c>
      <c r="I61" s="19">
        <v>23392</v>
      </c>
      <c r="J61" s="20">
        <f t="shared" si="6"/>
        <v>6608</v>
      </c>
      <c r="K61" s="20">
        <v>30000</v>
      </c>
      <c r="L61" s="37">
        <v>14200</v>
      </c>
      <c r="M61" s="33">
        <f t="shared" si="7"/>
        <v>37592</v>
      </c>
      <c r="N61" s="42">
        <f t="shared" si="8"/>
        <v>-9704</v>
      </c>
      <c r="O61" s="49">
        <f t="shared" si="9"/>
        <v>15287.5</v>
      </c>
      <c r="P61" s="105">
        <f t="shared" si="10"/>
        <v>6437</v>
      </c>
      <c r="R61" s="100">
        <f t="shared" si="11"/>
        <v>20125</v>
      </c>
      <c r="S61" s="100">
        <f t="shared" si="12"/>
        <v>29829</v>
      </c>
      <c r="T61" s="50">
        <f t="shared" si="13"/>
        <v>-9704</v>
      </c>
    </row>
    <row r="62" spans="1:22" ht="15.75" thickBot="1" x14ac:dyDescent="0.3">
      <c r="A62" s="16"/>
      <c r="B62" s="32" t="s">
        <v>5</v>
      </c>
      <c r="C62" s="34">
        <f>SUM(C58:C61)</f>
        <v>1198199.47</v>
      </c>
      <c r="D62" s="34">
        <f t="shared" ref="D62:T62" si="18">SUM(D58:D61)</f>
        <v>935264.25</v>
      </c>
      <c r="E62" s="34">
        <f t="shared" si="18"/>
        <v>1170802.8500000001</v>
      </c>
      <c r="F62" s="34">
        <f t="shared" si="18"/>
        <v>2106067.1</v>
      </c>
      <c r="G62" s="34">
        <f t="shared" si="18"/>
        <v>843000</v>
      </c>
      <c r="H62" s="34">
        <f t="shared" si="18"/>
        <v>2041199.47</v>
      </c>
      <c r="I62" s="34">
        <f t="shared" si="18"/>
        <v>1468330.3699999999</v>
      </c>
      <c r="J62" s="34">
        <f t="shared" si="18"/>
        <v>1327986.1300000001</v>
      </c>
      <c r="K62" s="34">
        <f t="shared" si="18"/>
        <v>2760273</v>
      </c>
      <c r="L62" s="34">
        <f t="shared" si="18"/>
        <v>949150</v>
      </c>
      <c r="M62" s="34">
        <f t="shared" si="18"/>
        <v>2417480.37</v>
      </c>
      <c r="N62" s="34">
        <f t="shared" si="18"/>
        <v>-376280.90000000014</v>
      </c>
      <c r="O62" s="34">
        <f t="shared" si="18"/>
        <v>1170802.8500000001</v>
      </c>
      <c r="P62" s="34">
        <f t="shared" si="18"/>
        <v>1014017.6300000001</v>
      </c>
      <c r="R62" s="34">
        <f t="shared" si="18"/>
        <v>2106067.1</v>
      </c>
      <c r="S62" s="34">
        <f t="shared" si="18"/>
        <v>2482348</v>
      </c>
      <c r="T62" s="34">
        <f t="shared" si="18"/>
        <v>-376280.89999999991</v>
      </c>
    </row>
    <row r="63" spans="1:22" x14ac:dyDescent="0.2">
      <c r="C63" s="30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T63" s="5"/>
      <c r="U63" s="5"/>
    </row>
    <row r="64" spans="1:22" x14ac:dyDescent="0.2">
      <c r="B64" s="28" t="s">
        <v>34</v>
      </c>
      <c r="C64" s="29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R64" s="54" t="s">
        <v>40</v>
      </c>
      <c r="S64" s="51"/>
      <c r="T64" s="119">
        <v>450000</v>
      </c>
      <c r="U64" s="53" t="s">
        <v>25</v>
      </c>
    </row>
    <row r="65" spans="2:14" x14ac:dyDescent="0.2">
      <c r="B65" s="35" t="s">
        <v>16</v>
      </c>
      <c r="C65" s="36"/>
      <c r="D65" s="36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4" x14ac:dyDescent="0.2">
      <c r="B66" t="s">
        <v>20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8" spans="2:14" x14ac:dyDescent="0.2">
      <c r="G68" s="114">
        <f>G47/C47</f>
        <v>1.0165494246330256</v>
      </c>
      <c r="K68">
        <f>K47/F47</f>
        <v>1.3385577648519069</v>
      </c>
    </row>
    <row r="69" spans="2:14" x14ac:dyDescent="0.2">
      <c r="G69" s="114"/>
      <c r="K69">
        <f>K48/F48</f>
        <v>1.2295475861428993</v>
      </c>
    </row>
    <row r="70" spans="2:14" x14ac:dyDescent="0.2">
      <c r="G70" s="114">
        <f>G49/C49</f>
        <v>1.686127386924082</v>
      </c>
      <c r="K70">
        <f>K49/F49</f>
        <v>1.2468478128730802</v>
      </c>
    </row>
    <row r="71" spans="2:14" x14ac:dyDescent="0.2">
      <c r="G71" s="114">
        <f>G50/C50</f>
        <v>0.95988481382234137</v>
      </c>
      <c r="K71">
        <f>K50/F50</f>
        <v>1.237343012105339</v>
      </c>
    </row>
    <row r="72" spans="2:14" x14ac:dyDescent="0.2">
      <c r="G72" s="114"/>
      <c r="K72" t="e">
        <f>K51/F51</f>
        <v>#DIV/0!</v>
      </c>
    </row>
    <row r="73" spans="2:14" x14ac:dyDescent="0.2">
      <c r="G73" s="114"/>
      <c r="K73">
        <f>K52/F52</f>
        <v>1.25</v>
      </c>
    </row>
    <row r="74" spans="2:14" x14ac:dyDescent="0.2">
      <c r="G74" s="114"/>
      <c r="K74" t="e">
        <f t="shared" ref="K74:K78" si="19">K54/F54</f>
        <v>#DIV/0!</v>
      </c>
    </row>
    <row r="75" spans="2:14" x14ac:dyDescent="0.2">
      <c r="G75" s="114"/>
      <c r="K75">
        <f t="shared" si="19"/>
        <v>1.2593706956894799</v>
      </c>
    </row>
    <row r="76" spans="2:14" x14ac:dyDescent="0.2">
      <c r="G76" s="114">
        <f t="shared" ref="G76:G78" si="20">G57/C57</f>
        <v>0.75795856493178371</v>
      </c>
      <c r="K76">
        <f t="shared" si="19"/>
        <v>5.7604032461581376</v>
      </c>
    </row>
    <row r="77" spans="2:14" x14ac:dyDescent="0.2">
      <c r="G77" s="114">
        <f t="shared" si="20"/>
        <v>0.7067974492537038</v>
      </c>
      <c r="K77">
        <f t="shared" si="19"/>
        <v>0.33902593295382671</v>
      </c>
    </row>
    <row r="78" spans="2:14" x14ac:dyDescent="0.2">
      <c r="G78" s="114">
        <f t="shared" si="20"/>
        <v>0</v>
      </c>
      <c r="K78">
        <f t="shared" si="19"/>
        <v>1.3031543606153562</v>
      </c>
    </row>
  </sheetData>
  <mergeCells count="11">
    <mergeCell ref="R41:T41"/>
    <mergeCell ref="C42:H42"/>
    <mergeCell ref="I42:M42"/>
    <mergeCell ref="R42:T42"/>
    <mergeCell ref="J44:K44"/>
    <mergeCell ref="R10:T10"/>
    <mergeCell ref="C6:D6"/>
    <mergeCell ref="E6:I6"/>
    <mergeCell ref="J6:K6"/>
    <mergeCell ref="L6:M6"/>
    <mergeCell ref="N6:P6"/>
  </mergeCells>
  <pageMargins left="0.70866141732283472" right="0.70866141732283472" top="0.78740157480314965" bottom="0.78740157480314965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Ausgangslage - Triage</vt:lpstr>
      <vt:lpstr>Budget EK-MK-AP (2-2020)</vt:lpstr>
      <vt:lpstr>Budget EK-MK-AP (3-2020)</vt:lpstr>
      <vt:lpstr>Budget EK-MK-AP (1-2021)</vt:lpstr>
      <vt:lpstr>'Budget EK-MK-AP (1-2021)'!Druckbereich</vt:lpstr>
      <vt:lpstr>'Budget EK-MK-AP (3-2020)'!Druckbereich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Fuchs Christian</cp:lastModifiedBy>
  <cp:lastPrinted>2021-05-20T08:09:50Z</cp:lastPrinted>
  <dcterms:created xsi:type="dcterms:W3CDTF">2017-05-17T09:35:26Z</dcterms:created>
  <dcterms:modified xsi:type="dcterms:W3CDTF">2021-05-20T16:11:45Z</dcterms:modified>
</cp:coreProperties>
</file>