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Teuerung\"/>
    </mc:Choice>
  </mc:AlternateContent>
  <bookViews>
    <workbookView xWindow="240" yWindow="90" windowWidth="19320" windowHeight="11895" activeTab="2"/>
  </bookViews>
  <sheets>
    <sheet name="Teuerung 2019" sheetId="9" r:id="rId1"/>
    <sheet name="Teuerung Leipert" sheetId="11" r:id="rId2"/>
    <sheet name="Teuerung Holinger" sheetId="12" r:id="rId3"/>
    <sheet name="Teuerung AeBo" sheetId="13" r:id="rId4"/>
    <sheet name="Teuerung Jauslin Stebler" sheetId="14" r:id="rId5"/>
  </sheets>
  <externalReferences>
    <externalReference r:id="rId6"/>
  </externalReferences>
  <definedNames>
    <definedName name="Abrechnungsart">'[1]Dropdowns Bau'!$H$7:$H$11</definedName>
    <definedName name="_xlnm.Print_Area" localSheetId="0">'Teuerung 2019'!$B$1:$H$23</definedName>
    <definedName name="_xlnm.Print_Area" localSheetId="3">'Teuerung AeBo'!$B$1:$H$41</definedName>
    <definedName name="_xlnm.Print_Area" localSheetId="2">'Teuerung Holinger'!$B$1:$H$17</definedName>
    <definedName name="_xlnm.Print_Area" localSheetId="4">'Teuerung Jauslin Stebler'!$B$1:$H$39</definedName>
    <definedName name="_xlnm.Print_Area" localSheetId="1">'Teuerung Leipert'!$B$1:$H$23</definedName>
    <definedName name="_xlnm.Print_Titles" localSheetId="0">'Teuerung 2019'!$24:$29</definedName>
    <definedName name="_xlnm.Print_Titles" localSheetId="3">'Teuerung AeBo'!$1:$6</definedName>
    <definedName name="_xlnm.Print_Titles" localSheetId="2">'Teuerung Holinger'!$1:$6</definedName>
    <definedName name="_xlnm.Print_Titles" localSheetId="4">'Teuerung Jauslin Stebler'!$1:$6</definedName>
    <definedName name="_xlnm.Print_Titles" localSheetId="1">'Teuerung Leipert'!$1:$6</definedName>
  </definedNames>
  <calcPr calcId="162913"/>
</workbook>
</file>

<file path=xl/calcChain.xml><?xml version="1.0" encoding="utf-8"?>
<calcChain xmlns="http://schemas.openxmlformats.org/spreadsheetml/2006/main">
  <c r="H16" i="12" l="1"/>
  <c r="D36" i="14" l="1"/>
  <c r="F35" i="14"/>
  <c r="H35" i="14" s="1"/>
  <c r="F34" i="14"/>
  <c r="H34" i="14" s="1"/>
  <c r="F33" i="14"/>
  <c r="H33" i="14" s="1"/>
  <c r="F32" i="14"/>
  <c r="H32" i="14" s="1"/>
  <c r="F31" i="14"/>
  <c r="H31" i="14" s="1"/>
  <c r="F30" i="14"/>
  <c r="H30" i="14" s="1"/>
  <c r="F29" i="14"/>
  <c r="H29" i="14" s="1"/>
  <c r="F28" i="14"/>
  <c r="H28" i="14" s="1"/>
  <c r="F27" i="14"/>
  <c r="F26" i="14"/>
  <c r="H26" i="14" s="1"/>
  <c r="F25" i="14"/>
  <c r="H25" i="14" s="1"/>
  <c r="F24" i="14"/>
  <c r="H24" i="14" s="1"/>
  <c r="D20" i="14"/>
  <c r="F19" i="14"/>
  <c r="H19" i="14" s="1"/>
  <c r="F18" i="14"/>
  <c r="H18" i="14" s="1"/>
  <c r="F17" i="14"/>
  <c r="H17" i="14" s="1"/>
  <c r="F16" i="14"/>
  <c r="H16" i="14" s="1"/>
  <c r="F15" i="14"/>
  <c r="H15" i="14" s="1"/>
  <c r="F14" i="14"/>
  <c r="H14" i="14" s="1"/>
  <c r="F13" i="14"/>
  <c r="H13" i="14" s="1"/>
  <c r="F12" i="14"/>
  <c r="H12" i="14" s="1"/>
  <c r="F11" i="14"/>
  <c r="H11" i="14" s="1"/>
  <c r="F10" i="14"/>
  <c r="H10" i="14" s="1"/>
  <c r="F9" i="14"/>
  <c r="H9" i="14" s="1"/>
  <c r="F8" i="14"/>
  <c r="D38" i="13"/>
  <c r="F37" i="13"/>
  <c r="H37" i="13" s="1"/>
  <c r="F36" i="13"/>
  <c r="H36" i="13" s="1"/>
  <c r="F35" i="13"/>
  <c r="H35" i="13" s="1"/>
  <c r="F34" i="13"/>
  <c r="H34" i="13" s="1"/>
  <c r="F33" i="13"/>
  <c r="H33" i="13" s="1"/>
  <c r="F32" i="13"/>
  <c r="H32" i="13" s="1"/>
  <c r="F31" i="13"/>
  <c r="H31" i="13" s="1"/>
  <c r="F30" i="13"/>
  <c r="H30" i="13" s="1"/>
  <c r="F29" i="13"/>
  <c r="H29" i="13" s="1"/>
  <c r="F28" i="13"/>
  <c r="H28" i="13" s="1"/>
  <c r="F27" i="13"/>
  <c r="H27" i="13" s="1"/>
  <c r="F26" i="13"/>
  <c r="D21" i="13"/>
  <c r="F20" i="13"/>
  <c r="H20" i="13" s="1"/>
  <c r="F19" i="13"/>
  <c r="H19" i="13" s="1"/>
  <c r="F18" i="13"/>
  <c r="H18" i="13" s="1"/>
  <c r="F17" i="13"/>
  <c r="H17" i="13" s="1"/>
  <c r="F16" i="13"/>
  <c r="H16" i="13" s="1"/>
  <c r="F15" i="13"/>
  <c r="H15" i="13" s="1"/>
  <c r="F14" i="13"/>
  <c r="H14" i="13" s="1"/>
  <c r="F13" i="13"/>
  <c r="H13" i="13" s="1"/>
  <c r="F12" i="13"/>
  <c r="H12" i="13" s="1"/>
  <c r="F11" i="13"/>
  <c r="H11" i="13" s="1"/>
  <c r="F10" i="13"/>
  <c r="H10" i="13" s="1"/>
  <c r="F9" i="13"/>
  <c r="H9" i="13" s="1"/>
  <c r="F10" i="12"/>
  <c r="H10" i="12" s="1"/>
  <c r="F11" i="12"/>
  <c r="H11" i="12" s="1"/>
  <c r="F12" i="12"/>
  <c r="H12" i="12" s="1"/>
  <c r="F13" i="12"/>
  <c r="H13" i="12" s="1"/>
  <c r="F14" i="12"/>
  <c r="F15" i="12"/>
  <c r="D16" i="12"/>
  <c r="H15" i="12"/>
  <c r="H14" i="12"/>
  <c r="D22" i="11"/>
  <c r="F21" i="11"/>
  <c r="H21" i="11" s="1"/>
  <c r="F20" i="11"/>
  <c r="H20" i="11" s="1"/>
  <c r="F19" i="11"/>
  <c r="H19" i="11" s="1"/>
  <c r="F18" i="11"/>
  <c r="H18" i="11" s="1"/>
  <c r="F17" i="11"/>
  <c r="H17" i="11" s="1"/>
  <c r="F16" i="11"/>
  <c r="H16" i="11" s="1"/>
  <c r="F15" i="11"/>
  <c r="H15" i="11" s="1"/>
  <c r="F14" i="11"/>
  <c r="H14" i="11" s="1"/>
  <c r="F13" i="11"/>
  <c r="H13" i="11" s="1"/>
  <c r="F12" i="11"/>
  <c r="H12" i="11" s="1"/>
  <c r="F11" i="11"/>
  <c r="H11" i="11" s="1"/>
  <c r="F10" i="11"/>
  <c r="D40" i="13" l="1"/>
  <c r="D38" i="14"/>
  <c r="F20" i="14"/>
  <c r="F36" i="14"/>
  <c r="H27" i="14"/>
  <c r="H36" i="14" s="1"/>
  <c r="H8" i="14"/>
  <c r="H20" i="14" s="1"/>
  <c r="F38" i="13"/>
  <c r="H26" i="13"/>
  <c r="H38" i="13" s="1"/>
  <c r="F21" i="13"/>
  <c r="H21" i="13" s="1"/>
  <c r="F16" i="12"/>
  <c r="F22" i="11"/>
  <c r="H10" i="11"/>
  <c r="H22" i="11" s="1"/>
  <c r="H38" i="14" l="1"/>
  <c r="H40" i="13"/>
  <c r="F21" i="9" l="1"/>
  <c r="C140" i="9"/>
  <c r="D121" i="9"/>
  <c r="D106" i="9" l="1"/>
  <c r="D122" i="9" s="1"/>
  <c r="D89" i="9"/>
  <c r="D74" i="9"/>
  <c r="D59" i="9"/>
  <c r="D44" i="9"/>
  <c r="F120" i="9"/>
  <c r="H120" i="9" s="1"/>
  <c r="F119" i="9"/>
  <c r="H119" i="9" s="1"/>
  <c r="F118" i="9"/>
  <c r="H118" i="9" s="1"/>
  <c r="F117" i="9"/>
  <c r="H117" i="9" s="1"/>
  <c r="F116" i="9"/>
  <c r="H116" i="9" s="1"/>
  <c r="F115" i="9"/>
  <c r="H115" i="9" s="1"/>
  <c r="F114" i="9"/>
  <c r="H114" i="9" s="1"/>
  <c r="F113" i="9"/>
  <c r="H113" i="9" s="1"/>
  <c r="F112" i="9"/>
  <c r="H112" i="9" s="1"/>
  <c r="F111" i="9"/>
  <c r="H111" i="9" s="1"/>
  <c r="F110" i="9"/>
  <c r="H110" i="9" s="1"/>
  <c r="F109" i="9"/>
  <c r="H109" i="9" s="1"/>
  <c r="F105" i="9"/>
  <c r="H105" i="9" s="1"/>
  <c r="F104" i="9"/>
  <c r="H104" i="9" s="1"/>
  <c r="F103" i="9"/>
  <c r="H103" i="9" s="1"/>
  <c r="F102" i="9"/>
  <c r="H102" i="9" s="1"/>
  <c r="F101" i="9"/>
  <c r="H101" i="9" s="1"/>
  <c r="F100" i="9"/>
  <c r="H100" i="9" s="1"/>
  <c r="F99" i="9"/>
  <c r="H99" i="9" s="1"/>
  <c r="F98" i="9"/>
  <c r="H98" i="9" s="1"/>
  <c r="F97" i="9"/>
  <c r="H97" i="9" s="1"/>
  <c r="F96" i="9"/>
  <c r="H96" i="9" s="1"/>
  <c r="F95" i="9"/>
  <c r="H95" i="9" s="1"/>
  <c r="F94" i="9"/>
  <c r="H94" i="9" s="1"/>
  <c r="F88" i="9"/>
  <c r="H88" i="9" s="1"/>
  <c r="F87" i="9"/>
  <c r="H87" i="9" s="1"/>
  <c r="F86" i="9"/>
  <c r="H86" i="9" s="1"/>
  <c r="F85" i="9"/>
  <c r="H85" i="9" s="1"/>
  <c r="F84" i="9"/>
  <c r="H84" i="9" s="1"/>
  <c r="F83" i="9"/>
  <c r="H83" i="9" s="1"/>
  <c r="F82" i="9"/>
  <c r="H82" i="9" s="1"/>
  <c r="F81" i="9"/>
  <c r="H81" i="9" s="1"/>
  <c r="F80" i="9"/>
  <c r="H80" i="9" s="1"/>
  <c r="F79" i="9"/>
  <c r="H79" i="9" s="1"/>
  <c r="F78" i="9"/>
  <c r="H78" i="9" s="1"/>
  <c r="F77" i="9"/>
  <c r="H77" i="9" s="1"/>
  <c r="F73" i="9"/>
  <c r="H73" i="9" s="1"/>
  <c r="F72" i="9"/>
  <c r="H72" i="9" s="1"/>
  <c r="F71" i="9"/>
  <c r="H71" i="9" s="1"/>
  <c r="F70" i="9"/>
  <c r="H70" i="9" s="1"/>
  <c r="F69" i="9"/>
  <c r="H69" i="9" s="1"/>
  <c r="F68" i="9"/>
  <c r="H68" i="9" s="1"/>
  <c r="F67" i="9"/>
  <c r="H67" i="9" s="1"/>
  <c r="F66" i="9"/>
  <c r="H66" i="9" s="1"/>
  <c r="F65" i="9"/>
  <c r="H65" i="9" s="1"/>
  <c r="F64" i="9"/>
  <c r="H64" i="9" s="1"/>
  <c r="F63" i="9"/>
  <c r="H63" i="9" s="1"/>
  <c r="F62" i="9"/>
  <c r="H62" i="9" s="1"/>
  <c r="F58" i="9"/>
  <c r="H58" i="9" s="1"/>
  <c r="F57" i="9"/>
  <c r="H57" i="9" s="1"/>
  <c r="F56" i="9"/>
  <c r="H56" i="9" s="1"/>
  <c r="F55" i="9"/>
  <c r="H55" i="9" s="1"/>
  <c r="F54" i="9"/>
  <c r="H54" i="9" s="1"/>
  <c r="F53" i="9"/>
  <c r="H53" i="9" s="1"/>
  <c r="F52" i="9"/>
  <c r="H52" i="9" s="1"/>
  <c r="F51" i="9"/>
  <c r="H51" i="9" s="1"/>
  <c r="F50" i="9"/>
  <c r="H50" i="9" s="1"/>
  <c r="F49" i="9"/>
  <c r="H49" i="9" s="1"/>
  <c r="F48" i="9"/>
  <c r="H48" i="9" s="1"/>
  <c r="F47" i="9"/>
  <c r="H47" i="9" s="1"/>
  <c r="F43" i="9"/>
  <c r="H43" i="9" s="1"/>
  <c r="F42" i="9"/>
  <c r="H42" i="9" s="1"/>
  <c r="F41" i="9"/>
  <c r="H41" i="9" s="1"/>
  <c r="F40" i="9"/>
  <c r="H40" i="9" s="1"/>
  <c r="F39" i="9"/>
  <c r="H39" i="9" s="1"/>
  <c r="F38" i="9"/>
  <c r="H38" i="9" s="1"/>
  <c r="F37" i="9"/>
  <c r="H37" i="9" s="1"/>
  <c r="F36" i="9"/>
  <c r="H36" i="9" s="1"/>
  <c r="F35" i="9"/>
  <c r="H35" i="9" s="1"/>
  <c r="F34" i="9"/>
  <c r="H34" i="9" s="1"/>
  <c r="F33" i="9"/>
  <c r="H33" i="9" s="1"/>
  <c r="F32" i="9"/>
  <c r="H32" i="9" s="1"/>
  <c r="E12" i="9"/>
  <c r="E11" i="9"/>
  <c r="H74" i="9" l="1"/>
  <c r="D90" i="9"/>
  <c r="D124" i="9" s="1"/>
  <c r="D141" i="9" s="1"/>
  <c r="H106" i="9"/>
  <c r="F44" i="9"/>
  <c r="H44" i="9" s="1"/>
  <c r="H89" i="9"/>
  <c r="F59" i="9"/>
  <c r="H121" i="9"/>
  <c r="F89" i="9"/>
  <c r="F106" i="9"/>
  <c r="F74" i="9"/>
  <c r="F121" i="9"/>
  <c r="H59" i="9"/>
  <c r="H90" i="9" l="1"/>
  <c r="H122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E19" i="9"/>
  <c r="E18" i="9"/>
  <c r="E17" i="9"/>
  <c r="E16" i="9"/>
  <c r="E14" i="9"/>
  <c r="E13" i="9"/>
  <c r="D20" i="9"/>
  <c r="H20" i="9" s="1"/>
  <c r="D19" i="9"/>
  <c r="H19" i="9" s="1"/>
  <c r="D18" i="9"/>
  <c r="H18" i="9" s="1"/>
  <c r="D17" i="9"/>
  <c r="H17" i="9" s="1"/>
  <c r="D16" i="9"/>
  <c r="H16" i="9" s="1"/>
  <c r="D15" i="9"/>
  <c r="H15" i="9" s="1"/>
  <c r="D14" i="9"/>
  <c r="H14" i="9" s="1"/>
  <c r="D13" i="9"/>
  <c r="H13" i="9" s="1"/>
  <c r="D12" i="9"/>
  <c r="H12" i="9" s="1"/>
  <c r="D11" i="9"/>
  <c r="H11" i="9" s="1"/>
  <c r="D10" i="9"/>
  <c r="H10" i="9" s="1"/>
  <c r="D9" i="9"/>
  <c r="H9" i="9" s="1"/>
  <c r="H124" i="9" l="1"/>
  <c r="E21" i="9"/>
  <c r="D21" i="9"/>
  <c r="H21" i="9" l="1"/>
</calcChain>
</file>

<file path=xl/sharedStrings.xml><?xml version="1.0" encoding="utf-8"?>
<sst xmlns="http://schemas.openxmlformats.org/spreadsheetml/2006/main" count="482" uniqueCount="71">
  <si>
    <t>Rechnung</t>
  </si>
  <si>
    <t>Datum</t>
  </si>
  <si>
    <t>Rechnungs-Betrag</t>
  </si>
  <si>
    <t>Teuerungsfaktor</t>
  </si>
  <si>
    <t>Teuerungsbetrag</t>
  </si>
  <si>
    <t>Total Rechnungen:</t>
  </si>
  <si>
    <t>Nebenkosten</t>
  </si>
  <si>
    <t>Honorar</t>
  </si>
  <si>
    <t>AeBo</t>
  </si>
  <si>
    <t>Teuerungsabrechnung Leistungen vom 01.01.2019 - 31.12.2019</t>
  </si>
  <si>
    <t>Teuerung 2019 :</t>
  </si>
  <si>
    <t>N3 EP Rheinfelden - Frick und Einzelmassnahmen</t>
  </si>
  <si>
    <t>090069 - EP RHE FRI</t>
  </si>
  <si>
    <t>03</t>
  </si>
  <si>
    <t>Teilrechnung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</si>
  <si>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</si>
  <si>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</si>
  <si>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</si>
  <si>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</si>
  <si>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</si>
  <si>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</si>
  <si>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</si>
  <si>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</si>
  <si>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</si>
  <si>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</si>
  <si>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</si>
  <si>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Jauslin Stebler</t>
  </si>
  <si>
    <t>Leipert</t>
  </si>
  <si>
    <t>Holinger</t>
  </si>
  <si>
    <t>Januar</t>
  </si>
  <si>
    <t>Februar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</si>
  <si>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</si>
  <si>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</si>
  <si>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</si>
  <si>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</si>
  <si>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</si>
  <si>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</si>
  <si>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</si>
  <si>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</si>
  <si>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</si>
  <si>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März</t>
  </si>
  <si>
    <t>Digitalisierung</t>
  </si>
  <si>
    <t>Nebenkosten Digitalisierung</t>
  </si>
  <si>
    <t>Total</t>
  </si>
  <si>
    <t>Miete</t>
  </si>
  <si>
    <t>Planplot für Kanal-TV</t>
  </si>
  <si>
    <t>Einrichten</t>
  </si>
  <si>
    <t>Archiv-Boxen</t>
  </si>
  <si>
    <t>Zwischentotal</t>
  </si>
  <si>
    <t>Gesamttotal</t>
  </si>
  <si>
    <t>Leipert AG</t>
  </si>
  <si>
    <t>327M0479</t>
  </si>
  <si>
    <t>327M0484</t>
  </si>
  <si>
    <t>327M0502</t>
  </si>
  <si>
    <t>327M0520</t>
  </si>
  <si>
    <t>327M0523</t>
  </si>
  <si>
    <t>327M0534</t>
  </si>
  <si>
    <t>327M0555</t>
  </si>
  <si>
    <t>327M0561</t>
  </si>
  <si>
    <t>327M0597</t>
  </si>
  <si>
    <t>327M0592</t>
  </si>
  <si>
    <t>327M0607</t>
  </si>
  <si>
    <t>327M0610</t>
  </si>
  <si>
    <t>Holinger AG</t>
  </si>
  <si>
    <t>Jan - Mai</t>
  </si>
  <si>
    <t>2. Teil-Rechnung</t>
  </si>
  <si>
    <t>1. Teil-Rechnung</t>
  </si>
  <si>
    <t>3. Teil-Rechnung</t>
  </si>
  <si>
    <t>4. Teil-Rechnung</t>
  </si>
  <si>
    <t>5. Teil-Rechnung</t>
  </si>
  <si>
    <t>6. Teil-Rechnung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</si>
</sst>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/mm/yyyy;@"/>
    <numFmt numFmtId="166" formatCode="0.0%"/>
  </numFmts>
  <fonts count="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08">
    <xf numFmtId="0" fontId="0" fillId="0" borderId="0" xfId="0"/>
    <xf numFmtId="4" fontId="3" fillId="2" borderId="1" xfId="0" applyNumberFormat="1" applyFont="1" applyFill="1" applyBorder="1" applyAlignment="1">
      <alignment horizontal="right"/>
    </xf>
    <xf numFmtId="4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right"/>
    </xf>
    <xf numFmtId="0" fontId="3" fillId="2" borderId="1" xfId="0" applyFont="1" applyFill="1" applyBorder="1"/>
    <xf numFmtId="4" fontId="3" fillId="2" borderId="3" xfId="0" applyNumberFormat="1" applyFont="1" applyFill="1" applyBorder="1"/>
    <xf numFmtId="0" fontId="4" fillId="0" borderId="0" xfId="0" applyFont="1"/>
    <xf numFmtId="4" fontId="0" fillId="0" borderId="0" xfId="0" applyNumberForma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Border="1"/>
    <xf numFmtId="0" fontId="3" fillId="2" borderId="4" xfId="0" applyFont="1" applyFill="1" applyBorder="1"/>
    <xf numFmtId="0" fontId="0" fillId="0" borderId="0" xfId="0" applyFill="1"/>
    <xf numFmtId="0" fontId="0" fillId="0" borderId="0" xfId="0" applyFill="1" applyBorder="1"/>
    <xf numFmtId="0" fontId="3" fillId="0" borderId="0" xfId="0" applyFont="1" applyBorder="1" applyAlignment="1">
      <alignment horizontal="left" wrapText="1"/>
    </xf>
    <xf numFmtId="4" fontId="3" fillId="2" borderId="2" xfId="0" applyNumberFormat="1" applyFont="1" applyFill="1" applyBorder="1"/>
    <xf numFmtId="0" fontId="4" fillId="0" borderId="0" xfId="0" applyFont="1" applyFill="1"/>
    <xf numFmtId="4" fontId="3" fillId="0" borderId="2" xfId="0" applyNumberFormat="1" applyFont="1" applyFill="1" applyBorder="1" applyAlignment="1">
      <alignment horizontal="right"/>
    </xf>
    <xf numFmtId="4" fontId="0" fillId="0" borderId="2" xfId="0" applyNumberFormat="1" applyFill="1" applyBorder="1" applyAlignment="1">
      <alignment horizontal="right" vertical="center" wrapText="1"/>
    </xf>
    <xf numFmtId="4" fontId="3" fillId="0" borderId="2" xfId="0" applyNumberFormat="1" applyFont="1" applyBorder="1"/>
    <xf numFmtId="0" fontId="5" fillId="4" borderId="2" xfId="0" applyFont="1" applyFill="1" applyBorder="1"/>
    <xf numFmtId="0" fontId="5" fillId="5" borderId="5" xfId="2" quotePrefix="1" applyNumberFormat="1" applyFont="1" applyFill="1" applyBorder="1" applyAlignment="1">
      <alignment vertical="center"/>
    </xf>
    <xf numFmtId="14" fontId="5" fillId="5" borderId="0" xfId="2" applyNumberFormat="1" applyFont="1" applyFill="1" applyBorder="1" applyAlignment="1">
      <alignment horizontal="center" vertical="center"/>
    </xf>
    <xf numFmtId="14" fontId="5" fillId="5" borderId="6" xfId="2" applyNumberFormat="1" applyFont="1" applyFill="1" applyBorder="1" applyAlignment="1">
      <alignment horizontal="left" vertical="center" indent="2"/>
    </xf>
    <xf numFmtId="49" fontId="5" fillId="5" borderId="7" xfId="2" applyNumberFormat="1" applyFont="1" applyFill="1" applyBorder="1" applyAlignment="1">
      <alignment horizontal="left" vertical="center" indent="2"/>
    </xf>
    <xf numFmtId="0" fontId="5" fillId="5" borderId="6" xfId="2" applyFont="1" applyFill="1" applyBorder="1" applyAlignment="1">
      <alignment horizontal="left" vertical="center"/>
    </xf>
    <xf numFmtId="49" fontId="5" fillId="5" borderId="0" xfId="2" applyNumberFormat="1" applyFont="1" applyFill="1" applyBorder="1" applyAlignment="1">
      <alignment horizontal="center" vertical="center"/>
    </xf>
    <xf numFmtId="165" fontId="5" fillId="5" borderId="6" xfId="2" applyNumberFormat="1" applyFont="1" applyFill="1" applyBorder="1" applyAlignment="1">
      <alignment horizontal="left" vertical="center" indent="1"/>
    </xf>
    <xf numFmtId="165" fontId="5" fillId="5" borderId="7" xfId="0" applyNumberFormat="1" applyFont="1" applyFill="1" applyBorder="1" applyAlignment="1" applyProtection="1">
      <alignment horizontal="left" vertical="center" indent="1"/>
    </xf>
    <xf numFmtId="166" fontId="5" fillId="5" borderId="9" xfId="1" applyNumberFormat="1" applyFont="1" applyFill="1" applyBorder="1" applyAlignment="1">
      <alignment horizontal="center" vertical="center"/>
    </xf>
    <xf numFmtId="0" fontId="5" fillId="0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0" fillId="0" borderId="2" xfId="0" applyFill="1" applyBorder="1"/>
    <xf numFmtId="4" fontId="0" fillId="0" borderId="2" xfId="0" applyNumberFormat="1" applyFill="1" applyBorder="1"/>
    <xf numFmtId="4" fontId="0" fillId="0" borderId="0" xfId="0" applyNumberFormat="1" applyFill="1" applyBorder="1"/>
    <xf numFmtId="0" fontId="5" fillId="8" borderId="2" xfId="0" applyFont="1" applyFill="1" applyBorder="1"/>
    <xf numFmtId="0" fontId="5" fillId="0" borderId="0" xfId="0" applyFont="1"/>
    <xf numFmtId="0" fontId="5" fillId="6" borderId="0" xfId="0" applyFont="1" applyFill="1" applyBorder="1"/>
    <xf numFmtId="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4" fontId="3" fillId="0" borderId="0" xfId="0" applyNumberFormat="1" applyFont="1" applyFill="1" applyBorder="1"/>
    <xf numFmtId="0" fontId="5" fillId="0" borderId="2" xfId="2" quotePrefix="1" applyNumberFormat="1" applyFont="1" applyFill="1" applyBorder="1" applyAlignment="1">
      <alignment horizontal="center" vertical="center"/>
    </xf>
    <xf numFmtId="14" fontId="5" fillId="0" borderId="2" xfId="2" applyNumberFormat="1" applyFont="1" applyFill="1" applyBorder="1" applyAlignment="1">
      <alignment horizontal="left" vertical="center" indent="2"/>
    </xf>
    <xf numFmtId="0" fontId="6" fillId="0" borderId="0" xfId="2" applyFont="1" applyBorder="1" applyAlignment="1">
      <alignment vertical="center"/>
    </xf>
    <xf numFmtId="0" fontId="3" fillId="4" borderId="2" xfId="0" applyFont="1" applyFill="1" applyBorder="1"/>
    <xf numFmtId="0" fontId="3" fillId="0" borderId="2" xfId="0" applyFont="1" applyFill="1" applyBorder="1"/>
    <xf numFmtId="4" fontId="3" fillId="0" borderId="2" xfId="0" applyNumberFormat="1" applyFont="1" applyFill="1" applyBorder="1"/>
    <xf numFmtId="4" fontId="1" fillId="9" borderId="2" xfId="0" applyNumberFormat="1" applyFont="1" applyFill="1" applyBorder="1" applyAlignment="1">
      <alignment horizontal="right"/>
    </xf>
    <xf numFmtId="4" fontId="3" fillId="2" borderId="2" xfId="0" applyNumberFormat="1" applyFont="1" applyFill="1" applyBorder="1" applyAlignment="1">
      <alignment horizontal="right"/>
    </xf>
    <xf numFmtId="4" fontId="5" fillId="0" borderId="2" xfId="0" applyNumberFormat="1" applyFont="1" applyFill="1" applyBorder="1"/>
    <xf numFmtId="0" fontId="0" fillId="9" borderId="0" xfId="0" applyFill="1" applyBorder="1"/>
    <xf numFmtId="0" fontId="3" fillId="7" borderId="2" xfId="0" applyFont="1" applyFill="1" applyBorder="1"/>
    <xf numFmtId="0" fontId="3" fillId="0" borderId="0" xfId="0" applyFont="1"/>
    <xf numFmtId="0" fontId="3" fillId="8" borderId="2" xfId="0" applyFont="1" applyFill="1" applyBorder="1"/>
    <xf numFmtId="0" fontId="5" fillId="9" borderId="0" xfId="0" applyFont="1" applyFill="1" applyBorder="1"/>
    <xf numFmtId="4" fontId="3" fillId="0" borderId="11" xfId="0" applyNumberFormat="1" applyFont="1" applyBorder="1"/>
    <xf numFmtId="0" fontId="3" fillId="6" borderId="2" xfId="0" applyFont="1" applyFill="1" applyBorder="1"/>
    <xf numFmtId="0" fontId="3" fillId="0" borderId="2" xfId="0" applyFont="1" applyBorder="1"/>
    <xf numFmtId="0" fontId="3" fillId="9" borderId="4" xfId="0" applyFont="1" applyFill="1" applyBorder="1"/>
    <xf numFmtId="4" fontId="3" fillId="9" borderId="4" xfId="0" applyNumberFormat="1" applyFont="1" applyFill="1" applyBorder="1"/>
    <xf numFmtId="4" fontId="3" fillId="9" borderId="4" xfId="0" applyNumberFormat="1" applyFont="1" applyFill="1" applyBorder="1" applyAlignment="1">
      <alignment horizontal="right"/>
    </xf>
    <xf numFmtId="4" fontId="1" fillId="9" borderId="4" xfId="0" applyNumberFormat="1" applyFont="1" applyFill="1" applyBorder="1" applyAlignment="1">
      <alignment horizontal="right"/>
    </xf>
    <xf numFmtId="0" fontId="5" fillId="9" borderId="4" xfId="0" applyFont="1" applyFill="1" applyBorder="1"/>
    <xf numFmtId="4" fontId="5" fillId="9" borderId="4" xfId="0" applyNumberFormat="1" applyFont="1" applyFill="1" applyBorder="1"/>
    <xf numFmtId="4" fontId="5" fillId="9" borderId="4" xfId="0" applyNumberFormat="1" applyFont="1" applyFill="1" applyBorder="1" applyAlignment="1">
      <alignment horizontal="right"/>
    </xf>
    <xf numFmtId="4" fontId="0" fillId="9" borderId="4" xfId="0" applyNumberFormat="1" applyFill="1" applyBorder="1"/>
    <xf numFmtId="0" fontId="0" fillId="9" borderId="4" xfId="0" applyFill="1" applyBorder="1"/>
    <xf numFmtId="10" fontId="0" fillId="0" borderId="2" xfId="0" applyNumberFormat="1" applyFill="1" applyBorder="1"/>
    <xf numFmtId="10" fontId="5" fillId="0" borderId="2" xfId="2" applyNumberFormat="1" applyFont="1" applyFill="1" applyBorder="1" applyAlignment="1">
      <alignment horizontal="right" vertical="center" indent="3"/>
    </xf>
    <xf numFmtId="0" fontId="5" fillId="5" borderId="8" xfId="2" applyFont="1" applyFill="1" applyBorder="1" applyAlignment="1">
      <alignment horizontal="center" vertical="center"/>
    </xf>
    <xf numFmtId="0" fontId="1" fillId="0" borderId="0" xfId="0" applyFont="1"/>
    <xf numFmtId="0" fontId="3" fillId="10" borderId="2" xfId="0" applyFont="1" applyFill="1" applyBorder="1"/>
    <xf numFmtId="0" fontId="0" fillId="10" borderId="2" xfId="0" applyFill="1" applyBorder="1"/>
    <xf numFmtId="4" fontId="3" fillId="10" borderId="2" xfId="0" applyNumberFormat="1" applyFont="1" applyFill="1" applyBorder="1"/>
    <xf numFmtId="40" fontId="5" fillId="5" borderId="5" xfId="2" applyNumberFormat="1" applyFont="1" applyFill="1" applyBorder="1" applyAlignment="1">
      <alignment horizontal="right" vertical="center" indent="3"/>
    </xf>
    <xf numFmtId="40" fontId="5" fillId="5" borderId="7" xfId="2" applyNumberFormat="1" applyFont="1" applyFill="1" applyBorder="1" applyAlignment="1">
      <alignment horizontal="right" vertical="center" indent="3"/>
    </xf>
    <xf numFmtId="40" fontId="3" fillId="0" borderId="10" xfId="2" applyNumberFormat="1" applyFont="1" applyFill="1" applyBorder="1" applyAlignment="1">
      <alignment horizontal="right" vertical="center" indent="3"/>
    </xf>
    <xf numFmtId="0" fontId="3" fillId="2" borderId="2" xfId="0" applyFont="1" applyFill="1" applyBorder="1" applyAlignment="1">
      <alignment horizontal="center" vertical="center" wrapText="1"/>
    </xf>
    <xf numFmtId="4" fontId="3" fillId="0" borderId="2" xfId="0" applyNumberFormat="1" applyFont="1" applyFill="1" applyBorder="1" applyAlignment="1">
      <alignment horizontal="right" vertical="center" wrapText="1"/>
    </xf>
    <xf numFmtId="4" fontId="3" fillId="9" borderId="2" xfId="0" applyNumberFormat="1" applyFont="1" applyFill="1" applyBorder="1" applyAlignment="1">
      <alignment horizontal="right"/>
    </xf>
    <xf numFmtId="0" fontId="1" fillId="8" borderId="2" xfId="0" applyFont="1" applyFill="1" applyBorder="1"/>
    <xf numFmtId="0" fontId="5" fillId="9" borderId="12" xfId="0" applyFont="1" applyFill="1" applyBorder="1"/>
    <xf numFmtId="4" fontId="0" fillId="9" borderId="12" xfId="0" applyNumberFormat="1" applyFill="1" applyBorder="1"/>
    <xf numFmtId="0" fontId="0" fillId="9" borderId="12" xfId="0" applyFill="1" applyBorder="1"/>
    <xf numFmtId="4" fontId="1" fillId="9" borderId="12" xfId="0" applyNumberFormat="1" applyFont="1" applyFill="1" applyBorder="1" applyAlignment="1">
      <alignment horizontal="right"/>
    </xf>
    <xf numFmtId="0" fontId="1" fillId="9" borderId="12" xfId="0" applyFont="1" applyFill="1" applyBorder="1"/>
    <xf numFmtId="0" fontId="1" fillId="6" borderId="2" xfId="0" applyFont="1" applyFill="1" applyBorder="1"/>
    <xf numFmtId="0" fontId="1" fillId="0" borderId="2" xfId="0" applyFont="1" applyFill="1" applyBorder="1"/>
    <xf numFmtId="0" fontId="3" fillId="9" borderId="13" xfId="0" applyFont="1" applyFill="1" applyBorder="1"/>
    <xf numFmtId="4" fontId="3" fillId="9" borderId="13" xfId="0" applyNumberFormat="1" applyFont="1" applyFill="1" applyBorder="1"/>
    <xf numFmtId="4" fontId="3" fillId="9" borderId="13" xfId="0" applyNumberFormat="1" applyFont="1" applyFill="1" applyBorder="1" applyAlignment="1">
      <alignment horizontal="right"/>
    </xf>
    <xf numFmtId="4" fontId="5" fillId="9" borderId="12" xfId="0" applyNumberFormat="1" applyFont="1" applyFill="1" applyBorder="1"/>
    <xf numFmtId="4" fontId="5" fillId="9" borderId="12" xfId="0" applyNumberFormat="1" applyFont="1" applyFill="1" applyBorder="1" applyAlignment="1">
      <alignment horizontal="right"/>
    </xf>
    <xf numFmtId="0" fontId="3" fillId="9" borderId="12" xfId="0" applyFont="1" applyFill="1" applyBorder="1"/>
    <xf numFmtId="0" fontId="5" fillId="9" borderId="13" xfId="0" applyFont="1" applyFill="1" applyBorder="1"/>
    <xf numFmtId="4" fontId="0" fillId="9" borderId="13" xfId="0" applyNumberFormat="1" applyFill="1" applyBorder="1"/>
    <xf numFmtId="0" fontId="0" fillId="9" borderId="13" xfId="0" applyFill="1" applyBorder="1"/>
    <xf numFmtId="4" fontId="1" fillId="9" borderId="13" xfId="0" applyNumberFormat="1" applyFont="1" applyFill="1" applyBorder="1" applyAlignment="1">
      <alignment horizontal="right"/>
    </xf>
    <xf numFmtId="0" fontId="3" fillId="9" borderId="0" xfId="0" applyFont="1" applyFill="1" applyBorder="1"/>
    <xf numFmtId="4" fontId="5" fillId="9" borderId="0" xfId="0" applyNumberFormat="1" applyFont="1" applyFill="1" applyBorder="1"/>
    <xf numFmtId="4" fontId="5" fillId="9" borderId="0" xfId="0" applyNumberFormat="1" applyFont="1" applyFill="1" applyBorder="1" applyAlignment="1">
      <alignment horizontal="right"/>
    </xf>
    <xf numFmtId="4" fontId="0" fillId="9" borderId="0" xfId="0" applyNumberFormat="1" applyFill="1" applyBorder="1"/>
    <xf numFmtId="4" fontId="1" fillId="9" borderId="0" xfId="0" applyNumberFormat="1" applyFont="1" applyFill="1" applyBorder="1" applyAlignment="1">
      <alignment horizontal="right"/>
    </xf>
  </cellXfs>
  <cellStyles count="3">
    <cellStyle name="Normale 2" xfId="2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9000/9890_Shd_EP_Rheinfelden_Frick_Kt_AG/P100_Projektschluessel/P120_Internes_Kostenmanagement/Rechnungen_Rapporte/Rechnungsdeckblatt/20200229_RDB%20V_090069_000003_16_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B Dienstleistungen"/>
      <sheetName val="Kostenmatrix Nachträge"/>
      <sheetName val="Merkblatt Mindestanforderungen"/>
      <sheetName val="Muster RDB Dienstleistungen"/>
      <sheetName val="Dropdowns Bau"/>
      <sheetName val="Dropdowns DL"/>
      <sheetName val="Projektstruktur"/>
      <sheetName val="Projektdaten"/>
    </sheetNames>
    <sheetDataSet>
      <sheetData sheetId="0"/>
      <sheetData sheetId="1"/>
      <sheetData sheetId="2"/>
      <sheetData sheetId="3"/>
      <sheetData sheetId="4">
        <row r="7">
          <cell r="H7" t="str">
            <v>---</v>
          </cell>
        </row>
        <row r="8">
          <cell r="H8" t="str">
            <v>Teilrechnung</v>
          </cell>
        </row>
        <row r="9">
          <cell r="H9" t="str">
            <v>Rückbehaltszlg</v>
          </cell>
        </row>
        <row r="10">
          <cell r="H10" t="str">
            <v>Schlussrechn.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O156"/>
  <sheetViews>
    <sheetView workbookViewId="0">
      <selection activeCell="I37" sqref="I37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5.75" customHeight="1">
      <c r="I1"/>
      <c r="J1"/>
      <c r="K1"/>
    </row>
    <row r="2" spans="2:13" s="16" customFormat="1" ht="14.25" customHeight="1">
      <c r="B2" s="20" t="s">
        <v>11</v>
      </c>
      <c r="I2" s="18"/>
    </row>
    <row r="3" spans="2:13" ht="25.5" customHeight="1">
      <c r="I3"/>
      <c r="L3" s="14"/>
      <c r="M3" s="14"/>
    </row>
    <row r="4" spans="2:13" ht="15.75">
      <c r="B4" s="11" t="s">
        <v>12</v>
      </c>
    </row>
    <row r="5" spans="2:13" ht="15.75">
      <c r="B5" s="11" t="s">
        <v>9</v>
      </c>
      <c r="D5" s="2"/>
      <c r="E5" s="2"/>
    </row>
    <row r="6" spans="2:13">
      <c r="D6" s="2"/>
      <c r="E6" s="2"/>
    </row>
    <row r="7" spans="2:13">
      <c r="D7" s="2"/>
      <c r="E7" s="2"/>
    </row>
    <row r="8" spans="2:13" ht="18" customHeight="1">
      <c r="B8" s="3" t="s">
        <v>0</v>
      </c>
      <c r="C8" s="4" t="s">
        <v>1</v>
      </c>
      <c r="D8" s="82" t="s">
        <v>7</v>
      </c>
      <c r="E8" s="5" t="s">
        <v>6</v>
      </c>
      <c r="F8" s="5" t="s">
        <v>2</v>
      </c>
      <c r="G8" s="6" t="s">
        <v>3</v>
      </c>
      <c r="H8" s="6" t="s">
        <v>4</v>
      </c>
    </row>
    <row r="9" spans="2:13" s="16" customFormat="1" ht="18" customHeight="1">
      <c r="B9" s="46" t="s">
        <v>13</v>
      </c>
      <c r="C9" s="47">
        <v>43578</v>
      </c>
      <c r="D9" s="83">
        <f>SUM(D32+D47+D62+D77+D94+D109)</f>
        <v>17490.25</v>
      </c>
      <c r="E9" s="22">
        <v>0</v>
      </c>
      <c r="F9" s="22">
        <v>17490.25</v>
      </c>
      <c r="G9" s="73">
        <v>4.1000000000000003E-3</v>
      </c>
      <c r="H9" s="8">
        <f>D9*G9</f>
        <v>71.710025000000002</v>
      </c>
      <c r="I9" s="39"/>
      <c r="J9" s="39"/>
      <c r="K9" s="17"/>
    </row>
    <row r="10" spans="2:13" s="16" customFormat="1" ht="18" customHeight="1">
      <c r="B10" s="46" t="s">
        <v>15</v>
      </c>
      <c r="C10" s="47">
        <v>43587</v>
      </c>
      <c r="D10" s="83">
        <f>SUM(D33+D48+D63+D78+D95+D110)</f>
        <v>30323.5</v>
      </c>
      <c r="E10" s="22">
        <v>8555.6</v>
      </c>
      <c r="F10" s="22">
        <v>38879.1</v>
      </c>
      <c r="G10" s="73">
        <v>4.1000000000000003E-3</v>
      </c>
      <c r="H10" s="8">
        <f t="shared" ref="H10:H20" si="0">D10*G10</f>
        <v>124.32635000000001</v>
      </c>
      <c r="I10" s="39"/>
      <c r="J10" s="39"/>
      <c r="K10" s="17"/>
    </row>
    <row r="11" spans="2:13" s="16" customFormat="1" ht="18" customHeight="1">
      <c r="B11" s="46" t="s">
        <v>16</v>
      </c>
      <c r="C11" s="47">
        <v>43588</v>
      </c>
      <c r="D11" s="83">
        <f>SUM(D34+D49+D64+D79+D96+D111)</f>
        <v>38838</v>
      </c>
      <c r="E11" s="22">
        <f t="shared" ref="E11:E14" si="1">SUM(C130)</f>
        <v>1900</v>
      </c>
      <c r="F11" s="22">
        <v>40738</v>
      </c>
      <c r="G11" s="73">
        <v>4.1000000000000003E-3</v>
      </c>
      <c r="H11" s="8">
        <f t="shared" si="0"/>
        <v>159.23580000000001</v>
      </c>
      <c r="I11" s="39"/>
      <c r="J11" s="39"/>
      <c r="K11" s="17"/>
    </row>
    <row r="12" spans="2:13" ht="16.5" customHeight="1">
      <c r="B12" s="46" t="s">
        <v>17</v>
      </c>
      <c r="C12" s="47">
        <v>43620</v>
      </c>
      <c r="D12" s="84">
        <f>SUM(D35+D50+D65+D80+D97+D112)</f>
        <v>72024.25</v>
      </c>
      <c r="E12" s="52">
        <f t="shared" si="1"/>
        <v>1900</v>
      </c>
      <c r="F12" s="52">
        <v>73924.25</v>
      </c>
      <c r="G12" s="73">
        <v>4.1000000000000003E-3</v>
      </c>
      <c r="H12" s="8">
        <f t="shared" si="0"/>
        <v>295.29942500000004</v>
      </c>
      <c r="I12" s="39"/>
      <c r="J12" s="39"/>
    </row>
    <row r="13" spans="2:13" ht="16.5" customHeight="1">
      <c r="B13" s="46" t="s">
        <v>18</v>
      </c>
      <c r="C13" s="47">
        <v>43630</v>
      </c>
      <c r="D13" s="84">
        <f>SUM(D36+D51+D66+D81+D98+D113)</f>
        <v>67503.75</v>
      </c>
      <c r="E13" s="52">
        <f t="shared" si="1"/>
        <v>1900</v>
      </c>
      <c r="F13" s="52">
        <v>69403.75</v>
      </c>
      <c r="G13" s="73">
        <v>4.1000000000000003E-3</v>
      </c>
      <c r="H13" s="8">
        <f t="shared" si="0"/>
        <v>276.76537500000001</v>
      </c>
      <c r="I13" s="39"/>
      <c r="J13" s="39"/>
    </row>
    <row r="14" spans="2:13" ht="16.5" customHeight="1">
      <c r="B14" s="46" t="s">
        <v>19</v>
      </c>
      <c r="C14" s="47">
        <v>43685</v>
      </c>
      <c r="D14" s="84">
        <f>SUM(D37+D52+D67+D82+D99+D114)</f>
        <v>45709</v>
      </c>
      <c r="E14" s="52">
        <f t="shared" si="1"/>
        <v>2760</v>
      </c>
      <c r="F14" s="52">
        <v>48469</v>
      </c>
      <c r="G14" s="73">
        <v>4.1000000000000003E-3</v>
      </c>
      <c r="H14" s="8">
        <f t="shared" si="0"/>
        <v>187.40690000000001</v>
      </c>
      <c r="I14" s="39"/>
      <c r="J14" s="39"/>
    </row>
    <row r="15" spans="2:13" ht="16.5" customHeight="1">
      <c r="B15" s="46" t="s">
        <v>20</v>
      </c>
      <c r="C15" s="47">
        <v>43752</v>
      </c>
      <c r="D15" s="84">
        <f>SUM(D38+D53+D68+D83+D100+D115)</f>
        <v>94630.25</v>
      </c>
      <c r="E15" s="52">
        <v>4742.3999999999996</v>
      </c>
      <c r="F15" s="52">
        <v>99372.65</v>
      </c>
      <c r="G15" s="73">
        <v>4.1000000000000003E-3</v>
      </c>
      <c r="H15" s="8">
        <f t="shared" si="0"/>
        <v>387.98402500000003</v>
      </c>
      <c r="I15" s="39"/>
      <c r="J15" s="39"/>
    </row>
    <row r="16" spans="2:13" ht="16.5" customHeight="1">
      <c r="B16" s="46" t="s">
        <v>21</v>
      </c>
      <c r="C16" s="47">
        <v>43753</v>
      </c>
      <c r="D16" s="84">
        <f>SUM(D39+D54+D69+D84+D101+D116)</f>
        <v>84029.25</v>
      </c>
      <c r="E16" s="52">
        <f>SUM(C136)</f>
        <v>2760</v>
      </c>
      <c r="F16" s="52">
        <v>86789.25</v>
      </c>
      <c r="G16" s="73">
        <v>4.1000000000000003E-3</v>
      </c>
      <c r="H16" s="8">
        <f t="shared" si="0"/>
        <v>344.519925</v>
      </c>
      <c r="I16" s="39"/>
      <c r="J16" s="39"/>
    </row>
    <row r="17" spans="2:13" ht="16.5" customHeight="1">
      <c r="B17" s="46" t="s">
        <v>22</v>
      </c>
      <c r="C17" s="47">
        <v>43766</v>
      </c>
      <c r="D17" s="84">
        <f>SUM(D40+D55+D70+D85+D102+D117)</f>
        <v>81753.5</v>
      </c>
      <c r="E17" s="52">
        <f>SUM(C137)</f>
        <v>2760</v>
      </c>
      <c r="F17" s="52">
        <v>84513.5</v>
      </c>
      <c r="G17" s="73">
        <v>4.1000000000000003E-3</v>
      </c>
      <c r="H17" s="8">
        <f t="shared" si="0"/>
        <v>335.18935000000005</v>
      </c>
      <c r="I17" s="39"/>
      <c r="J17" s="39"/>
    </row>
    <row r="18" spans="2:13" ht="16.5" customHeight="1">
      <c r="B18" s="46" t="s">
        <v>23</v>
      </c>
      <c r="C18" s="47">
        <v>43788</v>
      </c>
      <c r="D18" s="84">
        <f>SUM(D41+D56+D71+D86+D103+D118)</f>
        <v>63095</v>
      </c>
      <c r="E18" s="52">
        <f>SUM(C138)</f>
        <v>2760</v>
      </c>
      <c r="F18" s="52">
        <v>65855</v>
      </c>
      <c r="G18" s="73">
        <v>4.1000000000000003E-3</v>
      </c>
      <c r="H18" s="8">
        <f t="shared" si="0"/>
        <v>258.68950000000001</v>
      </c>
      <c r="I18" s="39"/>
      <c r="J18" s="39"/>
    </row>
    <row r="19" spans="2:13" ht="16.5" customHeight="1">
      <c r="B19" s="46" t="s">
        <v>24</v>
      </c>
      <c r="C19" s="47">
        <v>43819</v>
      </c>
      <c r="D19" s="84">
        <f>SUM(D42+D57+D72+D87+D104+D119)</f>
        <v>64010.5</v>
      </c>
      <c r="E19" s="52">
        <f>SUM(C139)</f>
        <v>0</v>
      </c>
      <c r="F19" s="52">
        <v>64010.5</v>
      </c>
      <c r="G19" s="73">
        <v>4.1000000000000003E-3</v>
      </c>
      <c r="H19" s="8">
        <f t="shared" si="0"/>
        <v>262.44305000000003</v>
      </c>
      <c r="I19" s="39"/>
      <c r="J19" s="39"/>
    </row>
    <row r="20" spans="2:13" ht="16.5" customHeight="1">
      <c r="B20" s="46" t="s">
        <v>25</v>
      </c>
      <c r="C20" s="47">
        <v>43854</v>
      </c>
      <c r="D20" s="21">
        <f>SUM(D43+D58+D73+D88+D105+D120)</f>
        <v>45325</v>
      </c>
      <c r="E20" s="8">
        <v>0</v>
      </c>
      <c r="F20" s="8">
        <v>45325</v>
      </c>
      <c r="G20" s="73">
        <v>4.1000000000000003E-3</v>
      </c>
      <c r="H20" s="8">
        <f t="shared" si="0"/>
        <v>185.83250000000001</v>
      </c>
      <c r="I20" s="39"/>
      <c r="J20" s="39"/>
    </row>
    <row r="21" spans="2:13" ht="18.75" customHeight="1">
      <c r="B21" s="9" t="s">
        <v>5</v>
      </c>
      <c r="C21" s="15"/>
      <c r="D21" s="19">
        <f>SUM(D9:D20)</f>
        <v>704732.25</v>
      </c>
      <c r="E21" s="19">
        <f>SUM(E9:E20)</f>
        <v>30038</v>
      </c>
      <c r="F21" s="10">
        <f>SUM(F9:F20)</f>
        <v>734770.25</v>
      </c>
      <c r="G21" s="1" t="s">
        <v>10</v>
      </c>
      <c r="H21" s="53">
        <f>ROUND((H9+H10+H11+H12+H13+H14+H15+H16+H17+H18+H19+H20)*20,)/20</f>
        <v>2889.4</v>
      </c>
      <c r="I21" s="12"/>
    </row>
    <row r="22" spans="2:13" s="16" customFormat="1" ht="18.75" customHeight="1">
      <c r="B22" s="44"/>
      <c r="C22" s="44"/>
      <c r="D22" s="45"/>
      <c r="E22" s="45"/>
      <c r="F22" s="45"/>
      <c r="G22" s="43"/>
      <c r="H22" s="43"/>
      <c r="I22" s="12"/>
      <c r="J22" s="17"/>
      <c r="K22" s="17"/>
    </row>
    <row r="23" spans="2:13" ht="15.75" customHeight="1">
      <c r="I23"/>
      <c r="J23"/>
      <c r="K23"/>
    </row>
    <row r="24" spans="2:13" ht="13.5" customHeight="1">
      <c r="I24"/>
      <c r="J24"/>
      <c r="K24"/>
    </row>
    <row r="25" spans="2:13" s="16" customFormat="1" ht="15.75">
      <c r="B25" s="20" t="s">
        <v>11</v>
      </c>
      <c r="I25" s="18"/>
    </row>
    <row r="26" spans="2:13" ht="25.5" customHeight="1">
      <c r="I26"/>
      <c r="L26" s="14"/>
      <c r="M26" s="14"/>
    </row>
    <row r="27" spans="2:13" ht="15.75">
      <c r="B27" s="11" t="s">
        <v>12</v>
      </c>
    </row>
    <row r="28" spans="2:13" ht="15.75">
      <c r="B28" s="11" t="s">
        <v>9</v>
      </c>
      <c r="D28" s="2"/>
      <c r="E28" s="2"/>
    </row>
    <row r="29" spans="2:13" s="16" customFormat="1" ht="12" customHeight="1">
      <c r="B29" s="44"/>
      <c r="C29" s="44"/>
      <c r="D29" s="45"/>
      <c r="E29" s="45"/>
      <c r="F29" s="45"/>
      <c r="G29" s="43"/>
      <c r="H29" s="43"/>
      <c r="I29" s="12"/>
      <c r="J29" s="17"/>
      <c r="K29" s="17"/>
    </row>
    <row r="30" spans="2:13">
      <c r="I30" s="13"/>
    </row>
    <row r="31" spans="2:13" ht="18" customHeight="1">
      <c r="B31" s="3" t="s">
        <v>0</v>
      </c>
      <c r="C31" s="4" t="s">
        <v>1</v>
      </c>
      <c r="D31" s="4" t="s">
        <v>7</v>
      </c>
      <c r="E31" s="5" t="s">
        <v>6</v>
      </c>
      <c r="F31" s="5" t="s">
        <v>2</v>
      </c>
      <c r="G31" s="6" t="s">
        <v>3</v>
      </c>
      <c r="H31" s="7" t="s">
        <v>4</v>
      </c>
    </row>
    <row r="32" spans="2:13" ht="19.5" customHeight="1">
      <c r="B32" s="24" t="s">
        <v>8</v>
      </c>
      <c r="C32" s="34" t="s">
        <v>29</v>
      </c>
      <c r="D32" s="38">
        <v>12693.75</v>
      </c>
      <c r="E32" s="38"/>
      <c r="F32" s="54">
        <f>SUM(D32:E32)</f>
        <v>12693.75</v>
      </c>
      <c r="G32" s="72">
        <v>4.1000000000000003E-3</v>
      </c>
      <c r="H32" s="8">
        <f>F32*G32</f>
        <v>52.044375000000002</v>
      </c>
    </row>
    <row r="33" spans="2:8" ht="19.5" customHeight="1">
      <c r="B33" s="24" t="s">
        <v>8</v>
      </c>
      <c r="C33" s="34" t="s">
        <v>30</v>
      </c>
      <c r="D33" s="38">
        <v>14790.5</v>
      </c>
      <c r="E33" s="38"/>
      <c r="F33" s="38">
        <f t="shared" ref="F33:F88" si="2">SUM(D33:E33)</f>
        <v>14790.5</v>
      </c>
      <c r="G33" s="37">
        <v>4.1000000000000003E-3</v>
      </c>
      <c r="H33" s="8">
        <f t="shared" ref="H33:H88" si="3">F33*G33</f>
        <v>60.641050000000007</v>
      </c>
    </row>
    <row r="34" spans="2:8" ht="19.5" customHeight="1">
      <c r="B34" s="24" t="s">
        <v>8</v>
      </c>
      <c r="C34" s="34" t="s">
        <v>40</v>
      </c>
      <c r="D34" s="38">
        <v>7039</v>
      </c>
      <c r="E34" s="38"/>
      <c r="F34" s="38">
        <f t="shared" si="2"/>
        <v>7039</v>
      </c>
      <c r="G34" s="37">
        <v>4.1000000000000003E-3</v>
      </c>
      <c r="H34" s="8">
        <f t="shared" si="3"/>
        <v>28.859900000000003</v>
      </c>
    </row>
    <row r="35" spans="2:8" ht="19.5" customHeight="1">
      <c r="B35" s="24" t="s">
        <v>8</v>
      </c>
      <c r="C35" s="34" t="s">
        <v>31</v>
      </c>
      <c r="D35" s="38">
        <v>33691</v>
      </c>
      <c r="E35" s="38"/>
      <c r="F35" s="38">
        <f t="shared" si="2"/>
        <v>33691</v>
      </c>
      <c r="G35" s="37">
        <v>4.1000000000000003E-3</v>
      </c>
      <c r="H35" s="8">
        <f t="shared" si="3"/>
        <v>138.13310000000001</v>
      </c>
    </row>
    <row r="36" spans="2:8" ht="19.5" customHeight="1">
      <c r="B36" s="24" t="s">
        <v>8</v>
      </c>
      <c r="C36" s="34" t="s">
        <v>32</v>
      </c>
      <c r="D36" s="38">
        <v>12757.75</v>
      </c>
      <c r="E36" s="38"/>
      <c r="F36" s="38">
        <f t="shared" si="2"/>
        <v>12757.75</v>
      </c>
      <c r="G36" s="37">
        <v>4.1000000000000003E-3</v>
      </c>
      <c r="H36" s="8">
        <f t="shared" si="3"/>
        <v>52.306775000000002</v>
      </c>
    </row>
    <row r="37" spans="2:8" ht="19.5" customHeight="1">
      <c r="B37" s="24" t="s">
        <v>8</v>
      </c>
      <c r="C37" s="34" t="s">
        <v>33</v>
      </c>
      <c r="D37" s="38">
        <v>10347.5</v>
      </c>
      <c r="E37" s="38"/>
      <c r="F37" s="38">
        <f t="shared" si="2"/>
        <v>10347.5</v>
      </c>
      <c r="G37" s="37">
        <v>4.1000000000000003E-3</v>
      </c>
      <c r="H37" s="8">
        <f t="shared" si="3"/>
        <v>42.424750000000003</v>
      </c>
    </row>
    <row r="38" spans="2:8" ht="19.5" customHeight="1">
      <c r="B38" s="24" t="s">
        <v>8</v>
      </c>
      <c r="C38" s="34" t="s">
        <v>34</v>
      </c>
      <c r="D38" s="38">
        <v>31389.25</v>
      </c>
      <c r="E38" s="38"/>
      <c r="F38" s="38">
        <f t="shared" si="2"/>
        <v>31389.25</v>
      </c>
      <c r="G38" s="37">
        <v>4.1000000000000003E-3</v>
      </c>
      <c r="H38" s="8">
        <f t="shared" si="3"/>
        <v>128.69592500000002</v>
      </c>
    </row>
    <row r="39" spans="2:8" ht="19.5" customHeight="1">
      <c r="B39" s="24" t="s">
        <v>8</v>
      </c>
      <c r="C39" s="34" t="s">
        <v>35</v>
      </c>
      <c r="D39" s="38">
        <v>23250.5</v>
      </c>
      <c r="E39" s="38"/>
      <c r="F39" s="38">
        <f t="shared" si="2"/>
        <v>23250.5</v>
      </c>
      <c r="G39" s="37">
        <v>4.1000000000000003E-3</v>
      </c>
      <c r="H39" s="8">
        <f t="shared" si="3"/>
        <v>95.327050000000014</v>
      </c>
    </row>
    <row r="40" spans="2:8" ht="19.5" customHeight="1">
      <c r="B40" s="24" t="s">
        <v>8</v>
      </c>
      <c r="C40" s="34" t="s">
        <v>36</v>
      </c>
      <c r="D40" s="38">
        <v>25610</v>
      </c>
      <c r="E40" s="38"/>
      <c r="F40" s="38">
        <f t="shared" si="2"/>
        <v>25610</v>
      </c>
      <c r="G40" s="37">
        <v>4.1000000000000003E-3</v>
      </c>
      <c r="H40" s="8">
        <f t="shared" si="3"/>
        <v>105.001</v>
      </c>
    </row>
    <row r="41" spans="2:8" ht="19.5" customHeight="1">
      <c r="B41" s="24" t="s">
        <v>8</v>
      </c>
      <c r="C41" s="34" t="s">
        <v>37</v>
      </c>
      <c r="D41" s="38">
        <v>16934</v>
      </c>
      <c r="E41" s="38"/>
      <c r="F41" s="38">
        <f t="shared" si="2"/>
        <v>16934</v>
      </c>
      <c r="G41" s="37">
        <v>4.1000000000000003E-3</v>
      </c>
      <c r="H41" s="8">
        <f t="shared" si="3"/>
        <v>69.429400000000001</v>
      </c>
    </row>
    <row r="42" spans="2:8" ht="19.5" customHeight="1">
      <c r="B42" s="24" t="s">
        <v>8</v>
      </c>
      <c r="C42" s="34" t="s">
        <v>38</v>
      </c>
      <c r="D42" s="38">
        <v>34942.75</v>
      </c>
      <c r="E42" s="38"/>
      <c r="F42" s="38">
        <f t="shared" si="2"/>
        <v>34942.75</v>
      </c>
      <c r="G42" s="37">
        <v>4.1000000000000003E-3</v>
      </c>
      <c r="H42" s="8">
        <f t="shared" si="3"/>
        <v>143.265275</v>
      </c>
    </row>
    <row r="43" spans="2:8" ht="19.5" customHeight="1">
      <c r="B43" s="24" t="s">
        <v>8</v>
      </c>
      <c r="C43" s="34" t="s">
        <v>39</v>
      </c>
      <c r="D43" s="38">
        <v>29971.75</v>
      </c>
      <c r="E43" s="38"/>
      <c r="F43" s="38">
        <f t="shared" si="2"/>
        <v>29971.75</v>
      </c>
      <c r="G43" s="37">
        <v>4.1000000000000003E-3</v>
      </c>
      <c r="H43" s="8">
        <f t="shared" si="3"/>
        <v>122.88417500000001</v>
      </c>
    </row>
    <row r="44" spans="2:8" ht="19.5" customHeight="1">
      <c r="B44" s="49" t="s">
        <v>43</v>
      </c>
      <c r="C44" s="50"/>
      <c r="D44" s="51">
        <f>SUM(D32:D43)</f>
        <v>253417.75</v>
      </c>
      <c r="E44" s="51"/>
      <c r="F44" s="51">
        <f>SUM(D44:E44)</f>
        <v>253417.75</v>
      </c>
      <c r="G44" s="50">
        <v>4.1000000000000003E-3</v>
      </c>
      <c r="H44" s="21">
        <f>F44*G44</f>
        <v>1039.0127750000001</v>
      </c>
    </row>
    <row r="45" spans="2:8" s="55" customFormat="1" ht="19.5" customHeight="1">
      <c r="B45" s="63"/>
      <c r="C45" s="63"/>
      <c r="D45" s="64"/>
      <c r="E45" s="64"/>
      <c r="F45" s="64"/>
      <c r="G45" s="63"/>
      <c r="H45" s="65"/>
    </row>
    <row r="46" spans="2:8" ht="18" customHeight="1">
      <c r="B46" s="3" t="s">
        <v>0</v>
      </c>
      <c r="C46" s="4" t="s">
        <v>1</v>
      </c>
      <c r="D46" s="4" t="s">
        <v>7</v>
      </c>
      <c r="E46" s="5" t="s">
        <v>6</v>
      </c>
      <c r="F46" s="5" t="s">
        <v>2</v>
      </c>
      <c r="G46" s="6" t="s">
        <v>3</v>
      </c>
      <c r="H46" s="7" t="s">
        <v>4</v>
      </c>
    </row>
    <row r="47" spans="2:8" ht="19.5" customHeight="1">
      <c r="B47" s="36" t="s">
        <v>26</v>
      </c>
      <c r="C47" s="34" t="s">
        <v>29</v>
      </c>
      <c r="D47" s="38">
        <v>3698.5</v>
      </c>
      <c r="E47" s="38"/>
      <c r="F47" s="38">
        <f t="shared" si="2"/>
        <v>3698.5</v>
      </c>
      <c r="G47" s="37">
        <v>4.1000000000000003E-3</v>
      </c>
      <c r="H47" s="8">
        <f t="shared" si="3"/>
        <v>15.163850000000002</v>
      </c>
    </row>
    <row r="48" spans="2:8" ht="19.5" customHeight="1">
      <c r="B48" s="36" t="s">
        <v>26</v>
      </c>
      <c r="C48" s="34" t="s">
        <v>30</v>
      </c>
      <c r="D48" s="38">
        <v>6030.5</v>
      </c>
      <c r="E48" s="38"/>
      <c r="F48" s="38">
        <f t="shared" si="2"/>
        <v>6030.5</v>
      </c>
      <c r="G48" s="37">
        <v>4.1000000000000003E-3</v>
      </c>
      <c r="H48" s="8">
        <f t="shared" si="3"/>
        <v>24.725050000000003</v>
      </c>
    </row>
    <row r="49" spans="2:8" ht="19.5" customHeight="1">
      <c r="B49" s="36" t="s">
        <v>26</v>
      </c>
      <c r="C49" s="34" t="s">
        <v>40</v>
      </c>
      <c r="D49" s="38">
        <v>10728.5</v>
      </c>
      <c r="E49" s="38"/>
      <c r="F49" s="38">
        <f t="shared" si="2"/>
        <v>10728.5</v>
      </c>
      <c r="G49" s="37">
        <v>4.1000000000000003E-3</v>
      </c>
      <c r="H49" s="8">
        <f t="shared" si="3"/>
        <v>43.986850000000004</v>
      </c>
    </row>
    <row r="50" spans="2:8" ht="19.5" customHeight="1">
      <c r="B50" s="36" t="s">
        <v>26</v>
      </c>
      <c r="C50" s="34" t="s">
        <v>31</v>
      </c>
      <c r="D50" s="38">
        <v>16287</v>
      </c>
      <c r="E50" s="38"/>
      <c r="F50" s="38">
        <f t="shared" si="2"/>
        <v>16287</v>
      </c>
      <c r="G50" s="37">
        <v>4.1000000000000003E-3</v>
      </c>
      <c r="H50" s="8">
        <f t="shared" si="3"/>
        <v>66.776700000000005</v>
      </c>
    </row>
    <row r="51" spans="2:8" ht="19.5" customHeight="1">
      <c r="B51" s="36" t="s">
        <v>26</v>
      </c>
      <c r="C51" s="34" t="s">
        <v>32</v>
      </c>
      <c r="D51" s="38">
        <v>3345.5</v>
      </c>
      <c r="E51" s="38"/>
      <c r="F51" s="38">
        <f t="shared" si="2"/>
        <v>3345.5</v>
      </c>
      <c r="G51" s="37">
        <v>4.1000000000000003E-3</v>
      </c>
      <c r="H51" s="8">
        <f t="shared" si="3"/>
        <v>13.716550000000002</v>
      </c>
    </row>
    <row r="52" spans="2:8" ht="19.5" customHeight="1">
      <c r="B52" s="36" t="s">
        <v>26</v>
      </c>
      <c r="C52" s="34" t="s">
        <v>33</v>
      </c>
      <c r="D52" s="38">
        <v>4430.25</v>
      </c>
      <c r="E52" s="38"/>
      <c r="F52" s="38">
        <f t="shared" si="2"/>
        <v>4430.25</v>
      </c>
      <c r="G52" s="37">
        <v>4.1000000000000003E-3</v>
      </c>
      <c r="H52" s="8">
        <f t="shared" si="3"/>
        <v>18.164025000000002</v>
      </c>
    </row>
    <row r="53" spans="2:8" ht="19.5" customHeight="1">
      <c r="B53" s="36" t="s">
        <v>26</v>
      </c>
      <c r="C53" s="34" t="s">
        <v>34</v>
      </c>
      <c r="D53" s="38">
        <v>9920.75</v>
      </c>
      <c r="E53" s="38"/>
      <c r="F53" s="38">
        <f t="shared" si="2"/>
        <v>9920.75</v>
      </c>
      <c r="G53" s="37">
        <v>4.1000000000000003E-3</v>
      </c>
      <c r="H53" s="8">
        <f t="shared" si="3"/>
        <v>40.675075000000007</v>
      </c>
    </row>
    <row r="54" spans="2:8" ht="19.5" customHeight="1">
      <c r="B54" s="36" t="s">
        <v>26</v>
      </c>
      <c r="C54" s="34" t="s">
        <v>35</v>
      </c>
      <c r="D54" s="38">
        <v>4367</v>
      </c>
      <c r="E54" s="38"/>
      <c r="F54" s="38">
        <f t="shared" si="2"/>
        <v>4367</v>
      </c>
      <c r="G54" s="37">
        <v>4.1000000000000003E-3</v>
      </c>
      <c r="H54" s="8">
        <f t="shared" si="3"/>
        <v>17.904700000000002</v>
      </c>
    </row>
    <row r="55" spans="2:8" ht="19.5" customHeight="1">
      <c r="B55" s="36" t="s">
        <v>26</v>
      </c>
      <c r="C55" s="34" t="s">
        <v>36</v>
      </c>
      <c r="D55" s="38">
        <v>4185.25</v>
      </c>
      <c r="E55" s="38"/>
      <c r="F55" s="38">
        <f t="shared" si="2"/>
        <v>4185.25</v>
      </c>
      <c r="G55" s="37">
        <v>4.1000000000000003E-3</v>
      </c>
      <c r="H55" s="8">
        <f t="shared" si="3"/>
        <v>17.159525000000002</v>
      </c>
    </row>
    <row r="56" spans="2:8" ht="19.5" customHeight="1">
      <c r="B56" s="36" t="s">
        <v>26</v>
      </c>
      <c r="C56" s="34" t="s">
        <v>37</v>
      </c>
      <c r="D56" s="38">
        <v>11602.5</v>
      </c>
      <c r="E56" s="38"/>
      <c r="F56" s="38">
        <f t="shared" si="2"/>
        <v>11602.5</v>
      </c>
      <c r="G56" s="37">
        <v>4.1000000000000003E-3</v>
      </c>
      <c r="H56" s="8">
        <f t="shared" si="3"/>
        <v>47.570250000000001</v>
      </c>
    </row>
    <row r="57" spans="2:8" ht="19.5" customHeight="1">
      <c r="B57" s="36" t="s">
        <v>26</v>
      </c>
      <c r="C57" s="34" t="s">
        <v>38</v>
      </c>
      <c r="D57" s="38">
        <v>23087.5</v>
      </c>
      <c r="E57" s="38"/>
      <c r="F57" s="38">
        <f t="shared" si="2"/>
        <v>23087.5</v>
      </c>
      <c r="G57" s="37">
        <v>4.1000000000000003E-3</v>
      </c>
      <c r="H57" s="8">
        <f t="shared" si="3"/>
        <v>94.658750000000012</v>
      </c>
    </row>
    <row r="58" spans="2:8" ht="19.5" customHeight="1">
      <c r="B58" s="36" t="s">
        <v>26</v>
      </c>
      <c r="C58" s="34" t="s">
        <v>39</v>
      </c>
      <c r="D58" s="38">
        <v>11801</v>
      </c>
      <c r="E58" s="38"/>
      <c r="F58" s="38">
        <f t="shared" si="2"/>
        <v>11801</v>
      </c>
      <c r="G58" s="37">
        <v>4.1000000000000003E-3</v>
      </c>
      <c r="H58" s="8">
        <f t="shared" si="3"/>
        <v>48.384100000000004</v>
      </c>
    </row>
    <row r="59" spans="2:8" ht="19.5" customHeight="1">
      <c r="B59" s="56" t="s">
        <v>43</v>
      </c>
      <c r="C59" s="50"/>
      <c r="D59" s="51">
        <f>SUM(D47:D58)</f>
        <v>109484.25</v>
      </c>
      <c r="E59" s="51"/>
      <c r="F59" s="51">
        <f>SUM(F47:F58)</f>
        <v>109484.25</v>
      </c>
      <c r="G59" s="50">
        <v>4.1000000000000003E-3</v>
      </c>
      <c r="H59" s="21">
        <f>SUM(H47:H58)</f>
        <v>448.885425</v>
      </c>
    </row>
    <row r="60" spans="2:8" s="59" customFormat="1" ht="19.5" customHeight="1">
      <c r="B60" s="67"/>
      <c r="C60" s="67"/>
      <c r="D60" s="68"/>
      <c r="E60" s="68"/>
      <c r="F60" s="68"/>
      <c r="G60" s="67"/>
      <c r="H60" s="69"/>
    </row>
    <row r="61" spans="2:8" ht="18" customHeight="1">
      <c r="B61" s="3" t="s">
        <v>0</v>
      </c>
      <c r="C61" s="4" t="s">
        <v>1</v>
      </c>
      <c r="D61" s="4" t="s">
        <v>7</v>
      </c>
      <c r="E61" s="5" t="s">
        <v>6</v>
      </c>
      <c r="F61" s="5" t="s">
        <v>2</v>
      </c>
      <c r="G61" s="6" t="s">
        <v>3</v>
      </c>
      <c r="H61" s="7" t="s">
        <v>4</v>
      </c>
    </row>
    <row r="62" spans="2:8" ht="19.5" customHeight="1">
      <c r="B62" s="40" t="s">
        <v>27</v>
      </c>
      <c r="C62" s="34" t="s">
        <v>29</v>
      </c>
      <c r="D62" s="38">
        <v>1098</v>
      </c>
      <c r="E62" s="38"/>
      <c r="F62" s="38">
        <f t="shared" si="2"/>
        <v>1098</v>
      </c>
      <c r="G62" s="37">
        <v>4.1000000000000003E-3</v>
      </c>
      <c r="H62" s="8">
        <f t="shared" si="3"/>
        <v>4.5018000000000002</v>
      </c>
    </row>
    <row r="63" spans="2:8" ht="19.5" customHeight="1">
      <c r="B63" s="40" t="s">
        <v>27</v>
      </c>
      <c r="C63" s="34" t="s">
        <v>30</v>
      </c>
      <c r="D63" s="38">
        <v>1220</v>
      </c>
      <c r="E63" s="38"/>
      <c r="F63" s="38">
        <f t="shared" si="2"/>
        <v>1220</v>
      </c>
      <c r="G63" s="37">
        <v>4.1000000000000003E-3</v>
      </c>
      <c r="H63" s="8">
        <f t="shared" si="3"/>
        <v>5.0020000000000007</v>
      </c>
    </row>
    <row r="64" spans="2:8" ht="19.5" customHeight="1">
      <c r="B64" s="40" t="s">
        <v>27</v>
      </c>
      <c r="C64" s="34" t="s">
        <v>40</v>
      </c>
      <c r="D64" s="38">
        <v>61</v>
      </c>
      <c r="E64" s="38"/>
      <c r="F64" s="38">
        <f t="shared" si="2"/>
        <v>61</v>
      </c>
      <c r="G64" s="37">
        <v>4.1000000000000003E-3</v>
      </c>
      <c r="H64" s="8">
        <f t="shared" si="3"/>
        <v>0.25010000000000004</v>
      </c>
    </row>
    <row r="65" spans="1:8" ht="19.5" customHeight="1">
      <c r="B65" s="40" t="s">
        <v>27</v>
      </c>
      <c r="C65" s="34" t="s">
        <v>31</v>
      </c>
      <c r="D65" s="38">
        <v>2318</v>
      </c>
      <c r="E65" s="38"/>
      <c r="F65" s="38">
        <f t="shared" si="2"/>
        <v>2318</v>
      </c>
      <c r="G65" s="37">
        <v>4.1000000000000003E-3</v>
      </c>
      <c r="H65" s="8">
        <f t="shared" si="3"/>
        <v>9.5038</v>
      </c>
    </row>
    <row r="66" spans="1:8" ht="19.5" customHeight="1">
      <c r="B66" s="40" t="s">
        <v>27</v>
      </c>
      <c r="C66" s="34" t="s">
        <v>32</v>
      </c>
      <c r="D66" s="38">
        <v>1579.5</v>
      </c>
      <c r="E66" s="38"/>
      <c r="F66" s="38">
        <f t="shared" si="2"/>
        <v>1579.5</v>
      </c>
      <c r="G66" s="37">
        <v>4.1000000000000003E-3</v>
      </c>
      <c r="H66" s="8">
        <f t="shared" si="3"/>
        <v>6.475950000000001</v>
      </c>
    </row>
    <row r="67" spans="1:8" ht="19.5" customHeight="1">
      <c r="B67" s="40" t="s">
        <v>27</v>
      </c>
      <c r="C67" s="34" t="s">
        <v>33</v>
      </c>
      <c r="D67" s="38">
        <v>2562</v>
      </c>
      <c r="E67" s="38"/>
      <c r="F67" s="38">
        <f t="shared" si="2"/>
        <v>2562</v>
      </c>
      <c r="G67" s="37">
        <v>4.1000000000000003E-3</v>
      </c>
      <c r="H67" s="8">
        <f t="shared" si="3"/>
        <v>10.504200000000001</v>
      </c>
    </row>
    <row r="68" spans="1:8" ht="19.5" customHeight="1">
      <c r="B68" s="40" t="s">
        <v>27</v>
      </c>
      <c r="C68" s="34" t="s">
        <v>34</v>
      </c>
      <c r="D68" s="38">
        <v>3444.5</v>
      </c>
      <c r="E68" s="38"/>
      <c r="F68" s="38">
        <f t="shared" si="2"/>
        <v>3444.5</v>
      </c>
      <c r="G68" s="37">
        <v>4.1000000000000003E-3</v>
      </c>
      <c r="H68" s="8">
        <f t="shared" si="3"/>
        <v>14.122450000000001</v>
      </c>
    </row>
    <row r="69" spans="1:8" ht="19.5" customHeight="1">
      <c r="B69" s="40" t="s">
        <v>27</v>
      </c>
      <c r="C69" s="34" t="s">
        <v>35</v>
      </c>
      <c r="D69" s="38">
        <v>6492.5</v>
      </c>
      <c r="E69" s="38"/>
      <c r="F69" s="38">
        <f t="shared" si="2"/>
        <v>6492.5</v>
      </c>
      <c r="G69" s="37">
        <v>4.1000000000000003E-3</v>
      </c>
      <c r="H69" s="8">
        <f t="shared" si="3"/>
        <v>26.619250000000001</v>
      </c>
    </row>
    <row r="70" spans="1:8" ht="19.5" customHeight="1">
      <c r="B70" s="40" t="s">
        <v>27</v>
      </c>
      <c r="C70" s="34" t="s">
        <v>36</v>
      </c>
      <c r="D70" s="38">
        <v>1526</v>
      </c>
      <c r="E70" s="38"/>
      <c r="F70" s="38">
        <f t="shared" si="2"/>
        <v>1526</v>
      </c>
      <c r="G70" s="37">
        <v>4.1000000000000003E-3</v>
      </c>
      <c r="H70" s="8">
        <f t="shared" si="3"/>
        <v>6.2566000000000006</v>
      </c>
    </row>
    <row r="71" spans="1:8" ht="19.5" customHeight="1">
      <c r="B71" s="40" t="s">
        <v>27</v>
      </c>
      <c r="C71" s="34" t="s">
        <v>37</v>
      </c>
      <c r="D71" s="38">
        <v>2461.25</v>
      </c>
      <c r="E71" s="38"/>
      <c r="F71" s="38">
        <f t="shared" si="2"/>
        <v>2461.25</v>
      </c>
      <c r="G71" s="37">
        <v>4.1000000000000003E-3</v>
      </c>
      <c r="H71" s="8">
        <f t="shared" si="3"/>
        <v>10.091125000000002</v>
      </c>
    </row>
    <row r="72" spans="1:8" ht="19.5" customHeight="1">
      <c r="B72" s="40" t="s">
        <v>27</v>
      </c>
      <c r="C72" s="34" t="s">
        <v>38</v>
      </c>
      <c r="D72" s="38">
        <v>2048</v>
      </c>
      <c r="E72" s="38"/>
      <c r="F72" s="38">
        <f t="shared" si="2"/>
        <v>2048</v>
      </c>
      <c r="G72" s="37">
        <v>4.1000000000000003E-3</v>
      </c>
      <c r="H72" s="8">
        <f t="shared" si="3"/>
        <v>8.3968000000000007</v>
      </c>
    </row>
    <row r="73" spans="1:8" ht="19.5" customHeight="1">
      <c r="B73" s="40" t="s">
        <v>27</v>
      </c>
      <c r="C73" s="34" t="s">
        <v>39</v>
      </c>
      <c r="D73" s="38">
        <v>3457.25</v>
      </c>
      <c r="E73" s="38"/>
      <c r="F73" s="38">
        <f t="shared" si="2"/>
        <v>3457.25</v>
      </c>
      <c r="G73" s="37">
        <v>4.1000000000000003E-3</v>
      </c>
      <c r="H73" s="8">
        <f t="shared" si="3"/>
        <v>14.174725</v>
      </c>
    </row>
    <row r="74" spans="1:8" ht="19.5" customHeight="1">
      <c r="A74" s="57"/>
      <c r="B74" s="58" t="s">
        <v>43</v>
      </c>
      <c r="C74" s="50"/>
      <c r="D74" s="51">
        <f>SUM(D62:D73)</f>
        <v>28268</v>
      </c>
      <c r="E74" s="51"/>
      <c r="F74" s="51">
        <f>SUM(F62:F73)</f>
        <v>28268</v>
      </c>
      <c r="G74" s="50">
        <v>4.1000000000000003E-3</v>
      </c>
      <c r="H74" s="21">
        <f>SUM(H62:H73)</f>
        <v>115.89880000000001</v>
      </c>
    </row>
    <row r="75" spans="1:8" s="55" customFormat="1" ht="12.75" customHeight="1">
      <c r="B75" s="67"/>
      <c r="C75" s="67"/>
      <c r="D75" s="70"/>
      <c r="E75" s="70"/>
      <c r="F75" s="70"/>
      <c r="G75" s="71"/>
      <c r="H75" s="66"/>
    </row>
    <row r="76" spans="1:8" ht="18" customHeight="1">
      <c r="B76" s="3" t="s">
        <v>0</v>
      </c>
      <c r="C76" s="4" t="s">
        <v>1</v>
      </c>
      <c r="D76" s="4" t="s">
        <v>7</v>
      </c>
      <c r="E76" s="5" t="s">
        <v>6</v>
      </c>
      <c r="F76" s="5" t="s">
        <v>2</v>
      </c>
      <c r="G76" s="6" t="s">
        <v>3</v>
      </c>
      <c r="H76" s="7" t="s">
        <v>4</v>
      </c>
    </row>
    <row r="77" spans="1:8" ht="19.5" customHeight="1">
      <c r="B77" s="35" t="s">
        <v>28</v>
      </c>
      <c r="C77" s="34" t="s">
        <v>29</v>
      </c>
      <c r="D77" s="38"/>
      <c r="E77" s="38"/>
      <c r="F77" s="38">
        <f t="shared" si="2"/>
        <v>0</v>
      </c>
      <c r="G77" s="37">
        <v>4.1000000000000003E-3</v>
      </c>
      <c r="H77" s="8">
        <f t="shared" si="3"/>
        <v>0</v>
      </c>
    </row>
    <row r="78" spans="1:8" ht="19.5" customHeight="1">
      <c r="B78" s="35" t="s">
        <v>28</v>
      </c>
      <c r="C78" s="34" t="s">
        <v>30</v>
      </c>
      <c r="D78" s="38"/>
      <c r="E78" s="38"/>
      <c r="F78" s="38">
        <f t="shared" si="2"/>
        <v>0</v>
      </c>
      <c r="G78" s="37">
        <v>4.1000000000000003E-3</v>
      </c>
      <c r="H78" s="8">
        <f t="shared" si="3"/>
        <v>0</v>
      </c>
    </row>
    <row r="79" spans="1:8" ht="19.5" customHeight="1">
      <c r="B79" s="35" t="s">
        <v>28</v>
      </c>
      <c r="C79" s="34" t="s">
        <v>40</v>
      </c>
      <c r="D79" s="38"/>
      <c r="E79" s="38"/>
      <c r="F79" s="38">
        <f t="shared" si="2"/>
        <v>0</v>
      </c>
      <c r="G79" s="37">
        <v>4.1000000000000003E-3</v>
      </c>
      <c r="H79" s="8">
        <f t="shared" si="3"/>
        <v>0</v>
      </c>
    </row>
    <row r="80" spans="1:8" ht="19.5" customHeight="1">
      <c r="B80" s="35" t="s">
        <v>28</v>
      </c>
      <c r="C80" s="34" t="s">
        <v>31</v>
      </c>
      <c r="D80" s="38">
        <v>827.25</v>
      </c>
      <c r="E80" s="38"/>
      <c r="F80" s="38">
        <f t="shared" si="2"/>
        <v>827.25</v>
      </c>
      <c r="G80" s="37">
        <v>4.1000000000000003E-3</v>
      </c>
      <c r="H80" s="8">
        <f t="shared" si="3"/>
        <v>3.3917250000000001</v>
      </c>
    </row>
    <row r="81" spans="2:8" ht="19.5" customHeight="1">
      <c r="B81" s="35" t="s">
        <v>28</v>
      </c>
      <c r="C81" s="34" t="s">
        <v>32</v>
      </c>
      <c r="D81" s="38">
        <v>244</v>
      </c>
      <c r="E81" s="38"/>
      <c r="F81" s="38">
        <f t="shared" si="2"/>
        <v>244</v>
      </c>
      <c r="G81" s="37">
        <v>4.1000000000000003E-3</v>
      </c>
      <c r="H81" s="8">
        <f t="shared" si="3"/>
        <v>1.0004000000000002</v>
      </c>
    </row>
    <row r="82" spans="2:8" ht="19.5" customHeight="1">
      <c r="B82" s="35" t="s">
        <v>28</v>
      </c>
      <c r="C82" s="34" t="s">
        <v>33</v>
      </c>
      <c r="D82" s="38"/>
      <c r="E82" s="38"/>
      <c r="F82" s="38">
        <f t="shared" si="2"/>
        <v>0</v>
      </c>
      <c r="G82" s="37">
        <v>4.1000000000000003E-3</v>
      </c>
      <c r="H82" s="8">
        <f t="shared" si="3"/>
        <v>0</v>
      </c>
    </row>
    <row r="83" spans="2:8" ht="19.5" customHeight="1">
      <c r="B83" s="35" t="s">
        <v>28</v>
      </c>
      <c r="C83" s="34" t="s">
        <v>34</v>
      </c>
      <c r="D83" s="38">
        <v>495</v>
      </c>
      <c r="E83" s="38"/>
      <c r="F83" s="38">
        <f t="shared" si="2"/>
        <v>495</v>
      </c>
      <c r="G83" s="37">
        <v>4.1000000000000003E-3</v>
      </c>
      <c r="H83" s="8">
        <f t="shared" si="3"/>
        <v>2.0295000000000001</v>
      </c>
    </row>
    <row r="84" spans="2:8" ht="19.5" customHeight="1">
      <c r="B84" s="35" t="s">
        <v>28</v>
      </c>
      <c r="C84" s="34" t="s">
        <v>35</v>
      </c>
      <c r="D84" s="38">
        <v>95</v>
      </c>
      <c r="E84" s="38"/>
      <c r="F84" s="38">
        <f t="shared" si="2"/>
        <v>95</v>
      </c>
      <c r="G84" s="37">
        <v>4.1000000000000003E-3</v>
      </c>
      <c r="H84" s="8">
        <f t="shared" si="3"/>
        <v>0.38950000000000001</v>
      </c>
    </row>
    <row r="85" spans="2:8" ht="19.5" customHeight="1">
      <c r="B85" s="35" t="s">
        <v>28</v>
      </c>
      <c r="C85" s="34" t="s">
        <v>36</v>
      </c>
      <c r="D85" s="38">
        <v>305</v>
      </c>
      <c r="E85" s="38"/>
      <c r="F85" s="38">
        <f t="shared" si="2"/>
        <v>305</v>
      </c>
      <c r="G85" s="37">
        <v>4.1000000000000003E-3</v>
      </c>
      <c r="H85" s="8">
        <f t="shared" si="3"/>
        <v>1.2505000000000002</v>
      </c>
    </row>
    <row r="86" spans="2:8" ht="19.5" customHeight="1">
      <c r="B86" s="35" t="s">
        <v>28</v>
      </c>
      <c r="C86" s="34" t="s">
        <v>37</v>
      </c>
      <c r="D86" s="38">
        <v>198.5</v>
      </c>
      <c r="E86" s="38"/>
      <c r="F86" s="38">
        <f t="shared" si="2"/>
        <v>198.5</v>
      </c>
      <c r="G86" s="37">
        <v>4.1000000000000003E-3</v>
      </c>
      <c r="H86" s="8">
        <f t="shared" si="3"/>
        <v>0.81385000000000007</v>
      </c>
    </row>
    <row r="87" spans="2:8" ht="19.5" customHeight="1">
      <c r="B87" s="35" t="s">
        <v>28</v>
      </c>
      <c r="C87" s="34" t="s">
        <v>38</v>
      </c>
      <c r="D87" s="38">
        <v>122</v>
      </c>
      <c r="E87" s="38"/>
      <c r="F87" s="38">
        <f t="shared" si="2"/>
        <v>122</v>
      </c>
      <c r="G87" s="37">
        <v>4.1000000000000003E-3</v>
      </c>
      <c r="H87" s="8">
        <f t="shared" si="3"/>
        <v>0.50020000000000009</v>
      </c>
    </row>
    <row r="88" spans="2:8" ht="19.5" customHeight="1">
      <c r="B88" s="35" t="s">
        <v>28</v>
      </c>
      <c r="C88" s="34" t="s">
        <v>39</v>
      </c>
      <c r="D88" s="38">
        <v>0</v>
      </c>
      <c r="E88" s="38"/>
      <c r="F88" s="38">
        <f t="shared" si="2"/>
        <v>0</v>
      </c>
      <c r="G88" s="37">
        <v>4.1000000000000003E-3</v>
      </c>
      <c r="H88" s="8">
        <f t="shared" si="3"/>
        <v>0</v>
      </c>
    </row>
    <row r="89" spans="2:8" ht="19.5" customHeight="1">
      <c r="B89" s="61" t="s">
        <v>43</v>
      </c>
      <c r="C89" s="50"/>
      <c r="D89" s="51">
        <f>SUM(D77:D88)</f>
        <v>2286.75</v>
      </c>
      <c r="E89" s="51"/>
      <c r="F89" s="51">
        <f>SUM(F77:F88)</f>
        <v>2286.75</v>
      </c>
      <c r="G89" s="50">
        <v>4.1000000000000003E-3</v>
      </c>
      <c r="H89" s="21">
        <f>SUM(H77:H88)</f>
        <v>9.3756750000000011</v>
      </c>
    </row>
    <row r="90" spans="2:8" ht="19.5" customHeight="1">
      <c r="B90" s="62" t="s">
        <v>48</v>
      </c>
      <c r="C90" s="62"/>
      <c r="D90" s="23">
        <f>SUM(D44+D59+D74+D89)</f>
        <v>393456.75</v>
      </c>
      <c r="E90" s="51"/>
      <c r="F90" s="51"/>
      <c r="G90" s="62"/>
      <c r="H90" s="60">
        <f>SUM(H44+H59+H74+H89)</f>
        <v>1613.172675</v>
      </c>
    </row>
    <row r="92" spans="2:8">
      <c r="B92" s="42" t="s">
        <v>41</v>
      </c>
    </row>
    <row r="93" spans="2:8" ht="18" customHeight="1">
      <c r="B93" s="3" t="s">
        <v>0</v>
      </c>
      <c r="C93" s="4" t="s">
        <v>1</v>
      </c>
      <c r="D93" s="4" t="s">
        <v>7</v>
      </c>
      <c r="E93" s="5" t="s">
        <v>6</v>
      </c>
      <c r="F93" s="5" t="s">
        <v>2</v>
      </c>
      <c r="G93" s="6" t="s">
        <v>3</v>
      </c>
      <c r="H93" s="7" t="s">
        <v>4</v>
      </c>
    </row>
    <row r="94" spans="2:8" ht="19.5" customHeight="1">
      <c r="B94" s="24" t="s">
        <v>8</v>
      </c>
      <c r="C94" s="34" t="s">
        <v>29</v>
      </c>
      <c r="D94" s="38"/>
      <c r="E94" s="38"/>
      <c r="F94" s="38">
        <f t="shared" ref="F94:F120" si="4">SUM(D94:E94)</f>
        <v>0</v>
      </c>
      <c r="G94" s="37">
        <v>4.1000000000000003E-3</v>
      </c>
      <c r="H94" s="8">
        <f t="shared" ref="H94:H120" si="5">F94*G94</f>
        <v>0</v>
      </c>
    </row>
    <row r="95" spans="2:8" ht="19.5" customHeight="1">
      <c r="B95" s="24" t="s">
        <v>8</v>
      </c>
      <c r="C95" s="34" t="s">
        <v>30</v>
      </c>
      <c r="D95" s="38">
        <v>5882</v>
      </c>
      <c r="E95" s="38"/>
      <c r="F95" s="38">
        <f t="shared" si="4"/>
        <v>5882</v>
      </c>
      <c r="G95" s="37">
        <v>4.1000000000000003E-3</v>
      </c>
      <c r="H95" s="8">
        <f t="shared" si="5"/>
        <v>24.116200000000003</v>
      </c>
    </row>
    <row r="96" spans="2:8" ht="19.5" customHeight="1">
      <c r="B96" s="24" t="s">
        <v>8</v>
      </c>
      <c r="C96" s="34" t="s">
        <v>40</v>
      </c>
      <c r="D96" s="38">
        <v>16301.5</v>
      </c>
      <c r="E96" s="38"/>
      <c r="F96" s="38">
        <f t="shared" si="4"/>
        <v>16301.5</v>
      </c>
      <c r="G96" s="37">
        <v>4.1000000000000003E-3</v>
      </c>
      <c r="H96" s="8">
        <f t="shared" si="5"/>
        <v>66.836150000000004</v>
      </c>
    </row>
    <row r="97" spans="2:8" ht="19.5" customHeight="1">
      <c r="B97" s="24" t="s">
        <v>8</v>
      </c>
      <c r="C97" s="34" t="s">
        <v>31</v>
      </c>
      <c r="D97" s="38">
        <v>10749.5</v>
      </c>
      <c r="E97" s="38"/>
      <c r="F97" s="38">
        <f t="shared" si="4"/>
        <v>10749.5</v>
      </c>
      <c r="G97" s="37">
        <v>4.1000000000000003E-3</v>
      </c>
      <c r="H97" s="8">
        <f t="shared" si="5"/>
        <v>44.072950000000006</v>
      </c>
    </row>
    <row r="98" spans="2:8" ht="19.5" customHeight="1">
      <c r="B98" s="24" t="s">
        <v>8</v>
      </c>
      <c r="C98" s="34" t="s">
        <v>32</v>
      </c>
      <c r="D98" s="38">
        <v>34940.5</v>
      </c>
      <c r="E98" s="38"/>
      <c r="F98" s="38">
        <f t="shared" si="4"/>
        <v>34940.5</v>
      </c>
      <c r="G98" s="37">
        <v>4.1000000000000003E-3</v>
      </c>
      <c r="H98" s="8">
        <f t="shared" si="5"/>
        <v>143.25605000000002</v>
      </c>
    </row>
    <row r="99" spans="2:8" ht="19.5" customHeight="1">
      <c r="B99" s="24" t="s">
        <v>8</v>
      </c>
      <c r="C99" s="34" t="s">
        <v>33</v>
      </c>
      <c r="D99" s="38">
        <v>19731.75</v>
      </c>
      <c r="E99" s="38"/>
      <c r="F99" s="38">
        <f t="shared" si="4"/>
        <v>19731.75</v>
      </c>
      <c r="G99" s="37">
        <v>4.1000000000000003E-3</v>
      </c>
      <c r="H99" s="8">
        <f t="shared" si="5"/>
        <v>80.900175000000004</v>
      </c>
    </row>
    <row r="100" spans="2:8" ht="19.5" customHeight="1">
      <c r="B100" s="24" t="s">
        <v>8</v>
      </c>
      <c r="C100" s="34" t="s">
        <v>34</v>
      </c>
      <c r="D100" s="38">
        <v>26219.25</v>
      </c>
      <c r="E100" s="38"/>
      <c r="F100" s="38">
        <f t="shared" si="4"/>
        <v>26219.25</v>
      </c>
      <c r="G100" s="37">
        <v>4.1000000000000003E-3</v>
      </c>
      <c r="H100" s="8">
        <f t="shared" si="5"/>
        <v>107.49892500000001</v>
      </c>
    </row>
    <row r="101" spans="2:8" ht="19.5" customHeight="1">
      <c r="B101" s="24" t="s">
        <v>8</v>
      </c>
      <c r="C101" s="34" t="s">
        <v>35</v>
      </c>
      <c r="D101" s="38">
        <v>19400.75</v>
      </c>
      <c r="E101" s="38"/>
      <c r="F101" s="38">
        <f t="shared" si="4"/>
        <v>19400.75</v>
      </c>
      <c r="G101" s="37">
        <v>4.1000000000000003E-3</v>
      </c>
      <c r="H101" s="8">
        <f t="shared" si="5"/>
        <v>79.543075000000002</v>
      </c>
    </row>
    <row r="102" spans="2:8" ht="19.5" customHeight="1">
      <c r="B102" s="24" t="s">
        <v>8</v>
      </c>
      <c r="C102" s="34" t="s">
        <v>36</v>
      </c>
      <c r="D102" s="38">
        <v>23334.25</v>
      </c>
      <c r="E102" s="38"/>
      <c r="F102" s="38">
        <f t="shared" si="4"/>
        <v>23334.25</v>
      </c>
      <c r="G102" s="37">
        <v>4.1000000000000003E-3</v>
      </c>
      <c r="H102" s="8">
        <f t="shared" si="5"/>
        <v>95.670425000000009</v>
      </c>
    </row>
    <row r="103" spans="2:8" ht="19.5" customHeight="1">
      <c r="B103" s="24" t="s">
        <v>8</v>
      </c>
      <c r="C103" s="34" t="s">
        <v>37</v>
      </c>
      <c r="D103" s="38">
        <v>16582.25</v>
      </c>
      <c r="E103" s="38"/>
      <c r="F103" s="38">
        <f t="shared" si="4"/>
        <v>16582.25</v>
      </c>
      <c r="G103" s="37">
        <v>4.1000000000000003E-3</v>
      </c>
      <c r="H103" s="8">
        <f t="shared" si="5"/>
        <v>67.987225000000009</v>
      </c>
    </row>
    <row r="104" spans="2:8" ht="19.5" customHeight="1">
      <c r="B104" s="24" t="s">
        <v>8</v>
      </c>
      <c r="C104" s="34" t="s">
        <v>38</v>
      </c>
      <c r="D104" s="38">
        <v>1665.75</v>
      </c>
      <c r="E104" s="38"/>
      <c r="F104" s="38">
        <f t="shared" si="4"/>
        <v>1665.75</v>
      </c>
      <c r="G104" s="37">
        <v>4.1000000000000003E-3</v>
      </c>
      <c r="H104" s="8">
        <f t="shared" si="5"/>
        <v>6.8295750000000002</v>
      </c>
    </row>
    <row r="105" spans="2:8" ht="19.5" customHeight="1">
      <c r="B105" s="24" t="s">
        <v>8</v>
      </c>
      <c r="C105" s="34" t="s">
        <v>39</v>
      </c>
      <c r="D105" s="38">
        <v>95</v>
      </c>
      <c r="E105" s="38"/>
      <c r="F105" s="38">
        <f t="shared" si="4"/>
        <v>95</v>
      </c>
      <c r="G105" s="37">
        <v>4.1000000000000003E-3</v>
      </c>
      <c r="H105" s="8">
        <f t="shared" si="5"/>
        <v>0.38950000000000001</v>
      </c>
    </row>
    <row r="106" spans="2:8" ht="19.5" customHeight="1">
      <c r="B106" s="49" t="s">
        <v>43</v>
      </c>
      <c r="C106" s="50"/>
      <c r="D106" s="51">
        <f>SUM(D95:D105)</f>
        <v>174902.5</v>
      </c>
      <c r="E106" s="51"/>
      <c r="F106" s="51">
        <f>SUM(F94:F105)</f>
        <v>174902.5</v>
      </c>
      <c r="G106" s="50">
        <v>4.1000000000000003E-3</v>
      </c>
      <c r="H106" s="21">
        <f>SUM(H94:H105)</f>
        <v>717.10025000000007</v>
      </c>
    </row>
    <row r="107" spans="2:8" s="55" customFormat="1" ht="19.5" customHeight="1">
      <c r="B107" s="67"/>
      <c r="C107" s="67"/>
      <c r="D107" s="70"/>
      <c r="E107" s="70"/>
      <c r="F107" s="70"/>
      <c r="G107" s="71"/>
      <c r="H107" s="66"/>
    </row>
    <row r="108" spans="2:8" ht="18" customHeight="1">
      <c r="B108" s="3" t="s">
        <v>0</v>
      </c>
      <c r="C108" s="4" t="s">
        <v>1</v>
      </c>
      <c r="D108" s="4" t="s">
        <v>7</v>
      </c>
      <c r="E108" s="5" t="s">
        <v>6</v>
      </c>
      <c r="F108" s="5" t="s">
        <v>2</v>
      </c>
      <c r="G108" s="6" t="s">
        <v>3</v>
      </c>
      <c r="H108" s="7" t="s">
        <v>4</v>
      </c>
    </row>
    <row r="109" spans="2:8" ht="19.5" customHeight="1">
      <c r="B109" s="36" t="s">
        <v>26</v>
      </c>
      <c r="C109" s="34" t="s">
        <v>29</v>
      </c>
      <c r="D109" s="38"/>
      <c r="E109" s="38"/>
      <c r="F109" s="38">
        <f t="shared" si="4"/>
        <v>0</v>
      </c>
      <c r="G109" s="37">
        <v>4.1000000000000003E-3</v>
      </c>
      <c r="H109" s="8">
        <f t="shared" si="5"/>
        <v>0</v>
      </c>
    </row>
    <row r="110" spans="2:8" ht="19.5" customHeight="1">
      <c r="B110" s="36" t="s">
        <v>26</v>
      </c>
      <c r="C110" s="34" t="s">
        <v>30</v>
      </c>
      <c r="D110" s="38">
        <v>2400.5</v>
      </c>
      <c r="E110" s="38"/>
      <c r="F110" s="38">
        <f t="shared" si="4"/>
        <v>2400.5</v>
      </c>
      <c r="G110" s="37">
        <v>4.1000000000000003E-3</v>
      </c>
      <c r="H110" s="8">
        <f t="shared" si="5"/>
        <v>9.8420500000000004</v>
      </c>
    </row>
    <row r="111" spans="2:8" ht="19.5" customHeight="1">
      <c r="B111" s="36" t="s">
        <v>26</v>
      </c>
      <c r="C111" s="34" t="s">
        <v>40</v>
      </c>
      <c r="D111" s="38">
        <v>4708</v>
      </c>
      <c r="E111" s="38"/>
      <c r="F111" s="38">
        <f t="shared" si="4"/>
        <v>4708</v>
      </c>
      <c r="G111" s="37">
        <v>4.1000000000000003E-3</v>
      </c>
      <c r="H111" s="8">
        <f t="shared" si="5"/>
        <v>19.302800000000001</v>
      </c>
    </row>
    <row r="112" spans="2:8" ht="19.5" customHeight="1">
      <c r="B112" s="36" t="s">
        <v>26</v>
      </c>
      <c r="C112" s="34" t="s">
        <v>31</v>
      </c>
      <c r="D112" s="38">
        <v>8151.5</v>
      </c>
      <c r="E112" s="38"/>
      <c r="F112" s="38">
        <f t="shared" si="4"/>
        <v>8151.5</v>
      </c>
      <c r="G112" s="37">
        <v>4.1000000000000003E-3</v>
      </c>
      <c r="H112" s="8">
        <f t="shared" si="5"/>
        <v>33.421150000000004</v>
      </c>
    </row>
    <row r="113" spans="2:8" ht="19.5" customHeight="1">
      <c r="B113" s="36" t="s">
        <v>26</v>
      </c>
      <c r="C113" s="34" t="s">
        <v>32</v>
      </c>
      <c r="D113" s="38">
        <v>14636.5</v>
      </c>
      <c r="E113" s="38"/>
      <c r="F113" s="38">
        <f t="shared" si="4"/>
        <v>14636.5</v>
      </c>
      <c r="G113" s="37">
        <v>4.1000000000000003E-3</v>
      </c>
      <c r="H113" s="8">
        <f t="shared" si="5"/>
        <v>60.009650000000008</v>
      </c>
    </row>
    <row r="114" spans="2:8" ht="19.5" customHeight="1">
      <c r="B114" s="36" t="s">
        <v>26</v>
      </c>
      <c r="C114" s="34" t="s">
        <v>33</v>
      </c>
      <c r="D114" s="38">
        <v>8637.5</v>
      </c>
      <c r="E114" s="38"/>
      <c r="F114" s="38">
        <f t="shared" si="4"/>
        <v>8637.5</v>
      </c>
      <c r="G114" s="37">
        <v>4.1000000000000003E-3</v>
      </c>
      <c r="H114" s="8">
        <f t="shared" si="5"/>
        <v>35.41375</v>
      </c>
    </row>
    <row r="115" spans="2:8" ht="19.5" customHeight="1">
      <c r="B115" s="36" t="s">
        <v>26</v>
      </c>
      <c r="C115" s="34" t="s">
        <v>34</v>
      </c>
      <c r="D115" s="38">
        <v>23161.5</v>
      </c>
      <c r="E115" s="38"/>
      <c r="F115" s="38">
        <f t="shared" si="4"/>
        <v>23161.5</v>
      </c>
      <c r="G115" s="37">
        <v>4.1000000000000003E-3</v>
      </c>
      <c r="H115" s="8">
        <f t="shared" si="5"/>
        <v>94.962150000000008</v>
      </c>
    </row>
    <row r="116" spans="2:8" ht="19.5" customHeight="1">
      <c r="B116" s="36" t="s">
        <v>26</v>
      </c>
      <c r="C116" s="34" t="s">
        <v>35</v>
      </c>
      <c r="D116" s="38">
        <v>30423.5</v>
      </c>
      <c r="E116" s="38"/>
      <c r="F116" s="38">
        <f t="shared" si="4"/>
        <v>30423.5</v>
      </c>
      <c r="G116" s="37">
        <v>4.1000000000000003E-3</v>
      </c>
      <c r="H116" s="8">
        <f t="shared" si="5"/>
        <v>124.73635000000002</v>
      </c>
    </row>
    <row r="117" spans="2:8" ht="19.5" customHeight="1">
      <c r="B117" s="36" t="s">
        <v>26</v>
      </c>
      <c r="C117" s="34" t="s">
        <v>36</v>
      </c>
      <c r="D117" s="38">
        <v>26793</v>
      </c>
      <c r="E117" s="38"/>
      <c r="F117" s="38">
        <f t="shared" si="4"/>
        <v>26793</v>
      </c>
      <c r="G117" s="37">
        <v>4.1000000000000003E-3</v>
      </c>
      <c r="H117" s="8">
        <f t="shared" si="5"/>
        <v>109.85130000000001</v>
      </c>
    </row>
    <row r="118" spans="2:8" ht="19.5" customHeight="1">
      <c r="B118" s="36" t="s">
        <v>26</v>
      </c>
      <c r="C118" s="34" t="s">
        <v>37</v>
      </c>
      <c r="D118" s="38">
        <v>15316.5</v>
      </c>
      <c r="E118" s="38"/>
      <c r="F118" s="38">
        <f t="shared" si="4"/>
        <v>15316.5</v>
      </c>
      <c r="G118" s="37">
        <v>4.1000000000000003E-3</v>
      </c>
      <c r="H118" s="8">
        <f t="shared" si="5"/>
        <v>62.797650000000004</v>
      </c>
    </row>
    <row r="119" spans="2:8" ht="19.5" customHeight="1">
      <c r="B119" s="36" t="s">
        <v>26</v>
      </c>
      <c r="C119" s="34" t="s">
        <v>38</v>
      </c>
      <c r="D119" s="38">
        <v>2144.5</v>
      </c>
      <c r="E119" s="38"/>
      <c r="F119" s="38">
        <f t="shared" si="4"/>
        <v>2144.5</v>
      </c>
      <c r="G119" s="37">
        <v>4.1000000000000003E-3</v>
      </c>
      <c r="H119" s="8">
        <f t="shared" si="5"/>
        <v>8.7924500000000005</v>
      </c>
    </row>
    <row r="120" spans="2:8" ht="19.5" customHeight="1">
      <c r="B120" s="36" t="s">
        <v>26</v>
      </c>
      <c r="C120" s="34" t="s">
        <v>39</v>
      </c>
      <c r="D120" s="38">
        <v>0</v>
      </c>
      <c r="E120" s="38"/>
      <c r="F120" s="38">
        <f t="shared" si="4"/>
        <v>0</v>
      </c>
      <c r="G120" s="37">
        <v>4.1000000000000003E-3</v>
      </c>
      <c r="H120" s="8">
        <f t="shared" si="5"/>
        <v>0</v>
      </c>
    </row>
    <row r="121" spans="2:8" ht="19.5" customHeight="1">
      <c r="B121" s="56" t="s">
        <v>43</v>
      </c>
      <c r="C121" s="50"/>
      <c r="D121" s="51">
        <f>SUM(D110:D120)</f>
        <v>136373</v>
      </c>
      <c r="E121" s="51"/>
      <c r="F121" s="51">
        <f>SUM(F109:F120)</f>
        <v>136373</v>
      </c>
      <c r="G121" s="50">
        <v>4.1000000000000003E-3</v>
      </c>
      <c r="H121" s="21">
        <f>SUM(H109:H120)</f>
        <v>559.12930000000006</v>
      </c>
    </row>
    <row r="122" spans="2:8" ht="19.5" customHeight="1">
      <c r="B122" s="62" t="s">
        <v>48</v>
      </c>
      <c r="C122" s="62"/>
      <c r="D122" s="23">
        <f>SUM(D106+D121)</f>
        <v>311275.5</v>
      </c>
      <c r="E122" s="51"/>
      <c r="F122" s="51"/>
      <c r="G122" s="62"/>
      <c r="H122" s="60">
        <f>SUM(H106+H121)</f>
        <v>1276.22955</v>
      </c>
    </row>
    <row r="123" spans="2:8" ht="6" customHeight="1">
      <c r="D123" s="2"/>
      <c r="H123" s="2"/>
    </row>
    <row r="124" spans="2:8" ht="19.5" customHeight="1">
      <c r="B124" s="76" t="s">
        <v>49</v>
      </c>
      <c r="C124" s="77"/>
      <c r="D124" s="78">
        <f>SUM(D122+D90)</f>
        <v>704732.25</v>
      </c>
      <c r="E124" s="77"/>
      <c r="F124" s="77"/>
      <c r="G124" s="77"/>
      <c r="H124" s="78">
        <f>SUM(H122+H90)</f>
        <v>2889.4022249999998</v>
      </c>
    </row>
    <row r="126" spans="2:8">
      <c r="B126" s="41" t="s">
        <v>42</v>
      </c>
    </row>
    <row r="127" spans="2:8">
      <c r="B127" s="41" t="s">
        <v>30</v>
      </c>
      <c r="C127">
        <v>1900</v>
      </c>
      <c r="D127" s="75" t="s">
        <v>44</v>
      </c>
    </row>
    <row r="128" spans="2:8">
      <c r="B128" s="41" t="s">
        <v>30</v>
      </c>
      <c r="C128">
        <v>6300</v>
      </c>
      <c r="D128" s="75" t="s">
        <v>46</v>
      </c>
    </row>
    <row r="129" spans="2:4">
      <c r="B129" s="41" t="s">
        <v>30</v>
      </c>
      <c r="C129">
        <v>355.6</v>
      </c>
      <c r="D129" s="75" t="s">
        <v>47</v>
      </c>
    </row>
    <row r="130" spans="2:4">
      <c r="B130" s="41" t="s">
        <v>40</v>
      </c>
      <c r="C130">
        <v>1900</v>
      </c>
      <c r="D130" s="75" t="s">
        <v>44</v>
      </c>
    </row>
    <row r="131" spans="2:4">
      <c r="B131" s="41" t="s">
        <v>31</v>
      </c>
      <c r="C131">
        <v>1900</v>
      </c>
      <c r="D131" s="75" t="s">
        <v>44</v>
      </c>
    </row>
    <row r="132" spans="2:4">
      <c r="B132" s="41" t="s">
        <v>32</v>
      </c>
      <c r="C132">
        <v>1900</v>
      </c>
      <c r="D132" s="75" t="s">
        <v>44</v>
      </c>
    </row>
    <row r="133" spans="2:4">
      <c r="B133" s="41" t="s">
        <v>33</v>
      </c>
      <c r="C133">
        <v>2760</v>
      </c>
      <c r="D133" s="75" t="s">
        <v>44</v>
      </c>
    </row>
    <row r="134" spans="2:4">
      <c r="B134" s="41" t="s">
        <v>34</v>
      </c>
      <c r="C134">
        <v>2760</v>
      </c>
      <c r="D134" s="75" t="s">
        <v>44</v>
      </c>
    </row>
    <row r="135" spans="2:4">
      <c r="B135" s="41" t="s">
        <v>34</v>
      </c>
      <c r="C135">
        <v>1982.4</v>
      </c>
      <c r="D135" s="75" t="s">
        <v>45</v>
      </c>
    </row>
    <row r="136" spans="2:4">
      <c r="B136" s="41" t="s">
        <v>35</v>
      </c>
      <c r="C136">
        <v>2760</v>
      </c>
      <c r="D136" s="75" t="s">
        <v>44</v>
      </c>
    </row>
    <row r="137" spans="2:4">
      <c r="B137" s="41" t="s">
        <v>36</v>
      </c>
      <c r="C137">
        <v>2760</v>
      </c>
      <c r="D137" s="75" t="s">
        <v>44</v>
      </c>
    </row>
    <row r="138" spans="2:4">
      <c r="B138" s="41" t="s">
        <v>37</v>
      </c>
      <c r="C138">
        <v>2760</v>
      </c>
      <c r="D138" s="75" t="s">
        <v>44</v>
      </c>
    </row>
    <row r="139" spans="2:4">
      <c r="B139" s="41" t="s">
        <v>38</v>
      </c>
      <c r="C139">
        <v>0</v>
      </c>
    </row>
    <row r="140" spans="2:4">
      <c r="C140">
        <f>SUM(C127:C139)</f>
        <v>30038</v>
      </c>
    </row>
    <row r="141" spans="2:4">
      <c r="D141" s="2">
        <f>SUM(D124+C140)</f>
        <v>734770.25</v>
      </c>
    </row>
    <row r="145" spans="1:15" s="48" customFormat="1">
      <c r="A145" s="25" t="s">
        <v>13</v>
      </c>
      <c r="B145" s="26"/>
      <c r="C145" s="27">
        <v>43578</v>
      </c>
      <c r="D145" s="26"/>
      <c r="E145" s="28"/>
      <c r="F145" s="29" t="s">
        <v>14</v>
      </c>
      <c r="G145" s="30" t="s">
        <v>13</v>
      </c>
      <c r="H145" s="31">
        <v>43466</v>
      </c>
      <c r="I145" s="32">
        <v>43496</v>
      </c>
      <c r="J145" s="74"/>
      <c r="K145" s="79">
        <v>17490.25</v>
      </c>
      <c r="L145" s="80"/>
      <c r="M145" s="33">
        <v>7.6999999999999999E-2</v>
      </c>
      <c r="N145" s="81">
        <f t="shared" ref="N145" si="6">IF(K145&lt;&gt;"",K145*(1+M145),"")</f>
        <v>18836.999250000001</v>
      </c>
      <c r="O145" s="81"/>
    </row>
    <row r="146" spans="1:15" s="48" customFormat="1">
      <c r="A146" s="25" t="s">
        <v>15</v>
      </c>
      <c r="B146" s="26"/>
      <c r="C146" s="27">
        <v>43587</v>
      </c>
      <c r="D146" s="26"/>
      <c r="E146" s="28"/>
      <c r="F146" s="29" t="s">
        <v>14</v>
      </c>
      <c r="G146" s="30" t="s">
        <v>15</v>
      </c>
      <c r="H146" s="31">
        <v>43497</v>
      </c>
      <c r="I146" s="32">
        <v>43524</v>
      </c>
      <c r="J146" s="74"/>
      <c r="K146" s="79">
        <v>38879.1</v>
      </c>
      <c r="L146" s="80"/>
      <c r="M146" s="33">
        <v>7.6999999999999999E-2</v>
      </c>
      <c r="N146" s="81">
        <f>IF(K146&lt;&gt;"",K146*(1+M146),"")+0.01</f>
        <v>41872.8007</v>
      </c>
      <c r="O146" s="81"/>
    </row>
    <row r="147" spans="1:15" s="48" customFormat="1">
      <c r="A147" s="25" t="s">
        <v>16</v>
      </c>
      <c r="B147" s="26"/>
      <c r="C147" s="27">
        <v>43588</v>
      </c>
      <c r="D147" s="26"/>
      <c r="E147" s="28"/>
      <c r="F147" s="29" t="s">
        <v>14</v>
      </c>
      <c r="G147" s="30" t="s">
        <v>16</v>
      </c>
      <c r="H147" s="31">
        <v>43525</v>
      </c>
      <c r="I147" s="32">
        <v>43555</v>
      </c>
      <c r="J147" s="74"/>
      <c r="K147" s="79">
        <v>40738</v>
      </c>
      <c r="L147" s="80"/>
      <c r="M147" s="33">
        <v>7.6999999999999999E-2</v>
      </c>
      <c r="N147" s="81">
        <f>IF(K147&lt;&gt;"",K147*(1+M147),"")+0.02</f>
        <v>43874.845999999998</v>
      </c>
      <c r="O147" s="81"/>
    </row>
    <row r="148" spans="1:15" s="48" customFormat="1">
      <c r="A148" s="25" t="s">
        <v>17</v>
      </c>
      <c r="B148" s="26"/>
      <c r="C148" s="27">
        <v>43620</v>
      </c>
      <c r="D148" s="26"/>
      <c r="E148" s="28"/>
      <c r="F148" s="29" t="s">
        <v>14</v>
      </c>
      <c r="G148" s="30" t="s">
        <v>17</v>
      </c>
      <c r="H148" s="31">
        <v>43556</v>
      </c>
      <c r="I148" s="32">
        <v>43585</v>
      </c>
      <c r="J148" s="74"/>
      <c r="K148" s="79">
        <v>73924.25</v>
      </c>
      <c r="L148" s="80"/>
      <c r="M148" s="33">
        <v>7.6999999999999999E-2</v>
      </c>
      <c r="N148" s="81">
        <f>IF(K148&lt;&gt;"",K148*(1+M148),"")-0.02</f>
        <v>79616.397249999995</v>
      </c>
      <c r="O148" s="81"/>
    </row>
    <row r="149" spans="1:15" s="48" customFormat="1">
      <c r="A149" s="25" t="s">
        <v>18</v>
      </c>
      <c r="B149" s="26"/>
      <c r="C149" s="27">
        <v>43630</v>
      </c>
      <c r="D149" s="26"/>
      <c r="E149" s="28"/>
      <c r="F149" s="29" t="s">
        <v>14</v>
      </c>
      <c r="G149" s="30" t="s">
        <v>18</v>
      </c>
      <c r="H149" s="31">
        <v>43586</v>
      </c>
      <c r="I149" s="32">
        <v>43616</v>
      </c>
      <c r="J149" s="74"/>
      <c r="K149" s="79">
        <v>69403.75</v>
      </c>
      <c r="L149" s="80"/>
      <c r="M149" s="33">
        <v>7.6999999999999999E-2</v>
      </c>
      <c r="N149" s="81">
        <f>IF(K149&lt;&gt;"",K149*(1+M149),"")+0.01</f>
        <v>74747.84874999999</v>
      </c>
      <c r="O149" s="81"/>
    </row>
    <row r="150" spans="1:15" s="48" customFormat="1">
      <c r="A150" s="25" t="s">
        <v>19</v>
      </c>
      <c r="B150" s="26"/>
      <c r="C150" s="27">
        <v>43685</v>
      </c>
      <c r="D150" s="26"/>
      <c r="E150" s="28"/>
      <c r="F150" s="29" t="s">
        <v>14</v>
      </c>
      <c r="G150" s="30" t="s">
        <v>19</v>
      </c>
      <c r="H150" s="31">
        <v>43617</v>
      </c>
      <c r="I150" s="32">
        <v>43646</v>
      </c>
      <c r="J150" s="74"/>
      <c r="K150" s="79">
        <v>48469</v>
      </c>
      <c r="L150" s="80"/>
      <c r="M150" s="33">
        <v>7.6999999999999999E-2</v>
      </c>
      <c r="N150" s="81">
        <f>IF(K150&lt;&gt;"",K150*(1+M150),"")-0.01</f>
        <v>52201.102999999996</v>
      </c>
      <c r="O150" s="81"/>
    </row>
    <row r="151" spans="1:15" s="48" customFormat="1">
      <c r="A151" s="25" t="s">
        <v>20</v>
      </c>
      <c r="B151" s="26"/>
      <c r="C151" s="27">
        <v>43752</v>
      </c>
      <c r="D151" s="26"/>
      <c r="E151" s="28"/>
      <c r="F151" s="29" t="s">
        <v>14</v>
      </c>
      <c r="G151" s="30" t="s">
        <v>20</v>
      </c>
      <c r="H151" s="31">
        <v>43647</v>
      </c>
      <c r="I151" s="32">
        <v>43677</v>
      </c>
      <c r="J151" s="74"/>
      <c r="K151" s="79">
        <v>99372.65</v>
      </c>
      <c r="L151" s="80"/>
      <c r="M151" s="33">
        <v>7.6999999999999999E-2</v>
      </c>
      <c r="N151" s="81">
        <f>IF(K151&lt;&gt;"",K151*(1+M151),"")+0.01</f>
        <v>107024.35404999998</v>
      </c>
      <c r="O151" s="81"/>
    </row>
    <row r="152" spans="1:15" s="48" customFormat="1">
      <c r="A152" s="25" t="s">
        <v>21</v>
      </c>
      <c r="B152" s="26"/>
      <c r="C152" s="27">
        <v>43753</v>
      </c>
      <c r="D152" s="26"/>
      <c r="E152" s="28"/>
      <c r="F152" s="29" t="s">
        <v>14</v>
      </c>
      <c r="G152" s="30" t="s">
        <v>21</v>
      </c>
      <c r="H152" s="31">
        <v>43678</v>
      </c>
      <c r="I152" s="32">
        <v>43708</v>
      </c>
      <c r="J152" s="74"/>
      <c r="K152" s="79">
        <v>86789.25</v>
      </c>
      <c r="L152" s="80"/>
      <c r="M152" s="33">
        <v>7.6999999999999999E-2</v>
      </c>
      <c r="N152" s="81">
        <f>IF(K152&lt;&gt;"",K152*(1+M152),"")-0.02</f>
        <v>93472.00224999999</v>
      </c>
      <c r="O152" s="81"/>
    </row>
    <row r="153" spans="1:15" s="48" customFormat="1">
      <c r="A153" s="25" t="s">
        <v>22</v>
      </c>
      <c r="B153" s="26"/>
      <c r="C153" s="27">
        <v>43766</v>
      </c>
      <c r="D153" s="26"/>
      <c r="E153" s="28"/>
      <c r="F153" s="29" t="s">
        <v>14</v>
      </c>
      <c r="G153" s="30" t="s">
        <v>22</v>
      </c>
      <c r="H153" s="31">
        <v>43709</v>
      </c>
      <c r="I153" s="32">
        <v>43738</v>
      </c>
      <c r="J153" s="74"/>
      <c r="K153" s="79">
        <v>84513.5</v>
      </c>
      <c r="L153" s="80"/>
      <c r="M153" s="33">
        <v>7.6999999999999999E-2</v>
      </c>
      <c r="N153" s="81">
        <f>IF(K153&lt;&gt;"",K153*(1+M153),"")+0.01</f>
        <v>91021.049499999994</v>
      </c>
      <c r="O153" s="81"/>
    </row>
    <row r="154" spans="1:15" s="48" customFormat="1">
      <c r="A154" s="25" t="s">
        <v>23</v>
      </c>
      <c r="B154" s="26"/>
      <c r="C154" s="27">
        <v>43788</v>
      </c>
      <c r="D154" s="26"/>
      <c r="E154" s="28"/>
      <c r="F154" s="29" t="s">
        <v>14</v>
      </c>
      <c r="G154" s="30" t="s">
        <v>23</v>
      </c>
      <c r="H154" s="31">
        <v>43739</v>
      </c>
      <c r="I154" s="32">
        <v>43769</v>
      </c>
      <c r="J154" s="74"/>
      <c r="K154" s="79">
        <v>65855</v>
      </c>
      <c r="L154" s="80"/>
      <c r="M154" s="33">
        <v>7.6999999999999999E-2</v>
      </c>
      <c r="N154" s="81">
        <f>IF(K154&lt;&gt;"",K154*(1+M154),"")+0.01</f>
        <v>70925.844999999987</v>
      </c>
      <c r="O154" s="81"/>
    </row>
    <row r="155" spans="1:15" s="48" customFormat="1">
      <c r="A155" s="25" t="s">
        <v>24</v>
      </c>
      <c r="B155" s="26"/>
      <c r="C155" s="27">
        <v>43819</v>
      </c>
      <c r="D155" s="26"/>
      <c r="E155" s="28"/>
      <c r="F155" s="29" t="s">
        <v>14</v>
      </c>
      <c r="G155" s="30" t="s">
        <v>24</v>
      </c>
      <c r="H155" s="31">
        <v>43770</v>
      </c>
      <c r="I155" s="32">
        <v>43799</v>
      </c>
      <c r="J155" s="74"/>
      <c r="K155" s="79">
        <v>64010.5</v>
      </c>
      <c r="L155" s="80"/>
      <c r="M155" s="33">
        <v>7.6999999999999999E-2</v>
      </c>
      <c r="N155" s="81">
        <f>IF(K155&lt;&gt;"",K155*(1+M155),"")-0.01</f>
        <v>68939.298500000004</v>
      </c>
      <c r="O155" s="81"/>
    </row>
    <row r="156" spans="1:15" s="48" customFormat="1">
      <c r="A156" s="25" t="s">
        <v>25</v>
      </c>
      <c r="B156" s="26"/>
      <c r="C156" s="27">
        <v>43854</v>
      </c>
      <c r="D156" s="26"/>
      <c r="E156" s="28"/>
      <c r="F156" s="29" t="s">
        <v>14</v>
      </c>
      <c r="G156" s="30" t="s">
        <v>25</v>
      </c>
      <c r="H156" s="31">
        <v>43800</v>
      </c>
      <c r="I156" s="32">
        <v>43830</v>
      </c>
      <c r="J156" s="74"/>
      <c r="K156" s="79">
        <v>45325</v>
      </c>
      <c r="L156" s="80"/>
      <c r="M156" s="33">
        <v>7.6999999999999999E-2</v>
      </c>
      <c r="N156" s="81">
        <f>IF(K156&lt;&gt;"",K156*(1+M156),"")+0.02</f>
        <v>48815.044999999998</v>
      </c>
      <c r="O156" s="81"/>
    </row>
  </sheetData>
  <mergeCells count="24">
    <mergeCell ref="K145:L145"/>
    <mergeCell ref="N145:O145"/>
    <mergeCell ref="K146:L146"/>
    <mergeCell ref="N146:O146"/>
    <mergeCell ref="K147:L147"/>
    <mergeCell ref="N147:O147"/>
    <mergeCell ref="K148:L148"/>
    <mergeCell ref="N148:O148"/>
    <mergeCell ref="K149:L149"/>
    <mergeCell ref="N149:O149"/>
    <mergeCell ref="K150:L150"/>
    <mergeCell ref="N150:O150"/>
    <mergeCell ref="K151:L151"/>
    <mergeCell ref="N151:O151"/>
    <mergeCell ref="K152:L152"/>
    <mergeCell ref="N152:O152"/>
    <mergeCell ref="K153:L153"/>
    <mergeCell ref="N153:O153"/>
    <mergeCell ref="K154:L154"/>
    <mergeCell ref="N154:O154"/>
    <mergeCell ref="K155:L155"/>
    <mergeCell ref="N155:O155"/>
    <mergeCell ref="K156:L156"/>
    <mergeCell ref="N156:O156"/>
  </mergeCells>
  <phoneticPr fontId="2" type="noConversion"/>
  <dataValidations count="2">
    <dataValidation type="list" allowBlank="1" showInputMessage="1" showErrorMessage="1" sqref="F145:F156">
      <formula1>Abrechnungsart</formula1>
    </dataValidation>
    <dataValidation type="list" allowBlank="1" showInputMessage="1" showErrorMessage="1" sqref="J145:J156">
      <formula1>"Honorar usw.,Nebenkosten,Teuerung,"</formula1>
    </dataValidation>
  </dataValidations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  <rowBreaks count="1" manualBreakCount="1">
    <brk id="2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M24"/>
  <sheetViews>
    <sheetView workbookViewId="0">
      <selection activeCell="H8" sqref="H8"/>
    </sheetView>
  </sheetViews>
  <sheetFormatPr baseColWidth="10" defaultRowHeight="12.75" outlineLevelCol="1"/>
  <cols>
    <col min="1" max="1" width="6.85546875" customWidth="1"/>
    <col min="2" max="2" width="13.28515625" customWidth="1"/>
    <col min="3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11</v>
      </c>
      <c r="I2" s="18"/>
    </row>
    <row r="3" spans="2:13" ht="25.5" customHeight="1">
      <c r="I3"/>
      <c r="L3" s="14"/>
      <c r="M3" s="14"/>
    </row>
    <row r="4" spans="2:13" ht="15.75">
      <c r="B4" s="11" t="s">
        <v>12</v>
      </c>
    </row>
    <row r="5" spans="2:13" ht="15.75">
      <c r="B5" s="11" t="s">
        <v>9</v>
      </c>
      <c r="D5" s="2"/>
      <c r="E5" s="2"/>
    </row>
    <row r="6" spans="2:13" s="16" customFormat="1" ht="12" customHeight="1">
      <c r="B6" s="44"/>
      <c r="C6" s="44"/>
      <c r="D6" s="45"/>
      <c r="E6" s="45"/>
      <c r="F6" s="45"/>
      <c r="G6" s="43"/>
      <c r="H6" s="43"/>
      <c r="I6" s="12"/>
      <c r="J6" s="17"/>
      <c r="K6" s="17"/>
    </row>
    <row r="7" spans="2:13" s="59" customFormat="1" ht="19.5" customHeight="1">
      <c r="B7" s="103" t="s">
        <v>50</v>
      </c>
      <c r="D7" s="104"/>
      <c r="E7" s="104"/>
      <c r="F7" s="104"/>
      <c r="H7" s="105"/>
    </row>
    <row r="8" spans="2:13" s="59" customFormat="1" ht="19.5" customHeight="1">
      <c r="B8" s="90"/>
      <c r="C8" s="86"/>
      <c r="D8" s="96"/>
      <c r="E8" s="96"/>
      <c r="F8" s="96"/>
      <c r="G8" s="86"/>
      <c r="H8" s="97"/>
    </row>
    <row r="9" spans="2:13" ht="18" customHeight="1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 ht="19.5" customHeight="1">
      <c r="B10" s="85" t="s">
        <v>51</v>
      </c>
      <c r="C10" s="34" t="s">
        <v>29</v>
      </c>
      <c r="D10" s="38">
        <v>1098</v>
      </c>
      <c r="E10" s="38"/>
      <c r="F10" s="38">
        <f t="shared" ref="F10:F21" si="0">SUM(D10:E10)</f>
        <v>1098</v>
      </c>
      <c r="G10" s="37">
        <v>4.1000000000000003E-3</v>
      </c>
      <c r="H10" s="8">
        <f t="shared" ref="H10:H21" si="1">F10*G10</f>
        <v>4.5018000000000002</v>
      </c>
    </row>
    <row r="11" spans="2:13" ht="19.5" customHeight="1">
      <c r="B11" s="85" t="s">
        <v>52</v>
      </c>
      <c r="C11" s="34" t="s">
        <v>30</v>
      </c>
      <c r="D11" s="38">
        <v>1220</v>
      </c>
      <c r="E11" s="38"/>
      <c r="F11" s="38">
        <f t="shared" si="0"/>
        <v>1220</v>
      </c>
      <c r="G11" s="37">
        <v>4.1000000000000003E-3</v>
      </c>
      <c r="H11" s="8">
        <f t="shared" si="1"/>
        <v>5.0020000000000007</v>
      </c>
    </row>
    <row r="12" spans="2:13" ht="19.5" customHeight="1">
      <c r="B12" s="85" t="s">
        <v>53</v>
      </c>
      <c r="C12" s="34" t="s">
        <v>40</v>
      </c>
      <c r="D12" s="38">
        <v>61</v>
      </c>
      <c r="E12" s="38"/>
      <c r="F12" s="38">
        <f t="shared" si="0"/>
        <v>61</v>
      </c>
      <c r="G12" s="37">
        <v>4.1000000000000003E-3</v>
      </c>
      <c r="H12" s="8">
        <f t="shared" si="1"/>
        <v>0.25010000000000004</v>
      </c>
    </row>
    <row r="13" spans="2:13" ht="19.5" customHeight="1">
      <c r="B13" s="85" t="s">
        <v>54</v>
      </c>
      <c r="C13" s="34" t="s">
        <v>31</v>
      </c>
      <c r="D13" s="38">
        <v>2318</v>
      </c>
      <c r="E13" s="38"/>
      <c r="F13" s="38">
        <f t="shared" si="0"/>
        <v>2318</v>
      </c>
      <c r="G13" s="37">
        <v>4.1000000000000003E-3</v>
      </c>
      <c r="H13" s="8">
        <f t="shared" si="1"/>
        <v>9.5038</v>
      </c>
    </row>
    <row r="14" spans="2:13" ht="19.5" customHeight="1">
      <c r="B14" s="85" t="s">
        <v>55</v>
      </c>
      <c r="C14" s="34" t="s">
        <v>32</v>
      </c>
      <c r="D14" s="38">
        <v>1579.5</v>
      </c>
      <c r="E14" s="38"/>
      <c r="F14" s="38">
        <f t="shared" si="0"/>
        <v>1579.5</v>
      </c>
      <c r="G14" s="37">
        <v>4.1000000000000003E-3</v>
      </c>
      <c r="H14" s="8">
        <f t="shared" si="1"/>
        <v>6.475950000000001</v>
      </c>
    </row>
    <row r="15" spans="2:13" ht="19.5" customHeight="1">
      <c r="B15" s="85" t="s">
        <v>56</v>
      </c>
      <c r="C15" s="34" t="s">
        <v>33</v>
      </c>
      <c r="D15" s="38">
        <v>2562</v>
      </c>
      <c r="E15" s="38"/>
      <c r="F15" s="38">
        <f t="shared" si="0"/>
        <v>2562</v>
      </c>
      <c r="G15" s="37">
        <v>4.1000000000000003E-3</v>
      </c>
      <c r="H15" s="8">
        <f t="shared" si="1"/>
        <v>10.504200000000001</v>
      </c>
    </row>
    <row r="16" spans="2:13" ht="19.5" customHeight="1">
      <c r="B16" s="85" t="s">
        <v>57</v>
      </c>
      <c r="C16" s="34" t="s">
        <v>34</v>
      </c>
      <c r="D16" s="38">
        <v>3444.5</v>
      </c>
      <c r="E16" s="38"/>
      <c r="F16" s="38">
        <f t="shared" si="0"/>
        <v>3444.5</v>
      </c>
      <c r="G16" s="37">
        <v>4.1000000000000003E-3</v>
      </c>
      <c r="H16" s="8">
        <f t="shared" si="1"/>
        <v>14.122450000000001</v>
      </c>
    </row>
    <row r="17" spans="1:8" ht="19.5" customHeight="1">
      <c r="B17" s="85" t="s">
        <v>58</v>
      </c>
      <c r="C17" s="34" t="s">
        <v>35</v>
      </c>
      <c r="D17" s="38">
        <v>6492.5</v>
      </c>
      <c r="E17" s="38"/>
      <c r="F17" s="38">
        <f t="shared" si="0"/>
        <v>6492.5</v>
      </c>
      <c r="G17" s="37">
        <v>4.1000000000000003E-3</v>
      </c>
      <c r="H17" s="8">
        <f t="shared" si="1"/>
        <v>26.619250000000001</v>
      </c>
    </row>
    <row r="18" spans="1:8" ht="19.5" customHeight="1">
      <c r="B18" s="85" t="s">
        <v>60</v>
      </c>
      <c r="C18" s="34" t="s">
        <v>36</v>
      </c>
      <c r="D18" s="38">
        <v>1526</v>
      </c>
      <c r="E18" s="38"/>
      <c r="F18" s="38">
        <f t="shared" si="0"/>
        <v>1526</v>
      </c>
      <c r="G18" s="37">
        <v>4.1000000000000003E-3</v>
      </c>
      <c r="H18" s="8">
        <f t="shared" si="1"/>
        <v>6.2566000000000006</v>
      </c>
    </row>
    <row r="19" spans="1:8" ht="19.5" customHeight="1">
      <c r="B19" s="85" t="s">
        <v>59</v>
      </c>
      <c r="C19" s="34" t="s">
        <v>37</v>
      </c>
      <c r="D19" s="38">
        <v>2461.25</v>
      </c>
      <c r="E19" s="38"/>
      <c r="F19" s="38">
        <f t="shared" si="0"/>
        <v>2461.25</v>
      </c>
      <c r="G19" s="37">
        <v>4.1000000000000003E-3</v>
      </c>
      <c r="H19" s="8">
        <f t="shared" si="1"/>
        <v>10.091125000000002</v>
      </c>
    </row>
    <row r="20" spans="1:8" ht="19.5" customHeight="1">
      <c r="B20" s="85" t="s">
        <v>61</v>
      </c>
      <c r="C20" s="34" t="s">
        <v>38</v>
      </c>
      <c r="D20" s="38">
        <v>2048</v>
      </c>
      <c r="E20" s="38"/>
      <c r="F20" s="38">
        <f t="shared" si="0"/>
        <v>2048</v>
      </c>
      <c r="G20" s="37">
        <v>4.1000000000000003E-3</v>
      </c>
      <c r="H20" s="8">
        <f t="shared" si="1"/>
        <v>8.3968000000000007</v>
      </c>
    </row>
    <row r="21" spans="1:8" ht="19.5" customHeight="1">
      <c r="B21" s="85" t="s">
        <v>62</v>
      </c>
      <c r="C21" s="34" t="s">
        <v>39</v>
      </c>
      <c r="D21" s="38">
        <v>3457.25</v>
      </c>
      <c r="E21" s="38"/>
      <c r="F21" s="38">
        <f t="shared" si="0"/>
        <v>3457.25</v>
      </c>
      <c r="G21" s="37">
        <v>4.1000000000000003E-3</v>
      </c>
      <c r="H21" s="8">
        <f t="shared" si="1"/>
        <v>14.174725</v>
      </c>
    </row>
    <row r="22" spans="1:8" ht="19.5" customHeight="1">
      <c r="A22" s="57"/>
      <c r="B22" s="58" t="s">
        <v>43</v>
      </c>
      <c r="C22" s="50"/>
      <c r="D22" s="51">
        <f>SUM(D10:D21)</f>
        <v>28268</v>
      </c>
      <c r="E22" s="51"/>
      <c r="F22" s="51">
        <f>SUM(F10:F21)</f>
        <v>28268</v>
      </c>
      <c r="G22" s="50">
        <v>4.1000000000000003E-3</v>
      </c>
      <c r="H22" s="21">
        <f>SUM(H10:H21)</f>
        <v>115.89880000000001</v>
      </c>
    </row>
    <row r="23" spans="1:8" s="55" customFormat="1" ht="12.75" customHeight="1">
      <c r="B23" s="99"/>
      <c r="C23" s="99"/>
      <c r="D23" s="100"/>
      <c r="E23" s="100"/>
      <c r="F23" s="100"/>
      <c r="G23" s="101"/>
      <c r="H23" s="102"/>
    </row>
    <row r="24" spans="1:8">
      <c r="A24" s="14"/>
      <c r="B24" s="14"/>
      <c r="C24" s="14"/>
      <c r="D24" s="14"/>
      <c r="E24" s="14"/>
      <c r="F24" s="14"/>
      <c r="G24" s="14"/>
      <c r="H24" s="14"/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16"/>
  <sheetViews>
    <sheetView tabSelected="1" workbookViewId="0">
      <selection activeCell="H17" sqref="H17"/>
    </sheetView>
  </sheetViews>
  <sheetFormatPr baseColWidth="10" defaultRowHeight="12.75" outlineLevelCol="1"/>
  <cols>
    <col min="1" max="1" width="6.85546875" customWidth="1"/>
    <col min="2" max="3" width="15.85546875" customWidth="1"/>
    <col min="4" max="4" width="14.28515625" hidden="1" customWidth="1" outlineLevel="1"/>
    <col min="5" max="5" width="11.85546875" hidden="1" customWidth="1" outlineLevel="1"/>
    <col min="6" max="6" width="16.5703125" customWidth="1" collapsed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11</v>
      </c>
      <c r="I2" s="18"/>
    </row>
    <row r="3" spans="2:13" ht="25.5" customHeight="1">
      <c r="I3"/>
      <c r="L3" s="14"/>
      <c r="M3" s="14"/>
    </row>
    <row r="4" spans="2:13" ht="15.75">
      <c r="B4" s="11" t="s">
        <v>12</v>
      </c>
    </row>
    <row r="5" spans="2:13" ht="15.75">
      <c r="B5" s="11" t="s">
        <v>9</v>
      </c>
      <c r="D5" s="2"/>
      <c r="E5" s="2"/>
    </row>
    <row r="6" spans="2:13" s="16" customFormat="1" ht="12" customHeight="1">
      <c r="B6" s="44"/>
      <c r="C6" s="44"/>
      <c r="D6" s="45"/>
      <c r="E6" s="45"/>
      <c r="F6" s="45"/>
      <c r="G6" s="43"/>
      <c r="H6" s="43"/>
      <c r="I6" s="12"/>
      <c r="J6" s="17"/>
      <c r="K6" s="17"/>
    </row>
    <row r="7" spans="2:13" s="55" customFormat="1" ht="12.75" customHeight="1">
      <c r="B7" s="103" t="s">
        <v>63</v>
      </c>
      <c r="C7" s="59"/>
      <c r="D7" s="106"/>
      <c r="E7" s="106"/>
      <c r="F7" s="106"/>
      <c r="H7" s="107"/>
    </row>
    <row r="8" spans="2:13" s="55" customFormat="1" ht="12.75" customHeight="1">
      <c r="B8" s="98"/>
      <c r="C8" s="86"/>
      <c r="D8" s="87"/>
      <c r="E8" s="87"/>
      <c r="F8" s="87"/>
      <c r="G8" s="88"/>
      <c r="H8" s="89"/>
    </row>
    <row r="9" spans="2:13" ht="18" customHeight="1">
      <c r="B9" s="3" t="s">
        <v>0</v>
      </c>
      <c r="C9" s="4" t="s">
        <v>1</v>
      </c>
      <c r="D9" s="4" t="s">
        <v>7</v>
      </c>
      <c r="E9" s="5" t="s">
        <v>6</v>
      </c>
      <c r="F9" s="5" t="s">
        <v>2</v>
      </c>
      <c r="G9" s="6" t="s">
        <v>3</v>
      </c>
      <c r="H9" s="7" t="s">
        <v>4</v>
      </c>
    </row>
    <row r="10" spans="2:13" ht="19.5" customHeight="1">
      <c r="B10" s="91" t="s">
        <v>66</v>
      </c>
      <c r="C10" s="92" t="s">
        <v>64</v>
      </c>
      <c r="D10" s="38">
        <v>1071.25</v>
      </c>
      <c r="E10" s="38"/>
      <c r="F10" s="38">
        <f>SUM(D10:E10)</f>
        <v>1071.25</v>
      </c>
      <c r="G10" s="37">
        <v>4.1000000000000003E-3</v>
      </c>
      <c r="H10" s="8">
        <f>F10*G10</f>
        <v>4.3921250000000001</v>
      </c>
    </row>
    <row r="11" spans="2:13" ht="19.5" customHeight="1">
      <c r="B11" s="91" t="s">
        <v>65</v>
      </c>
      <c r="C11" s="34" t="s">
        <v>34</v>
      </c>
      <c r="D11" s="38">
        <v>495</v>
      </c>
      <c r="E11" s="38"/>
      <c r="F11" s="38">
        <f>SUM(D11:E11)</f>
        <v>495</v>
      </c>
      <c r="G11" s="37">
        <v>4.1000000000000003E-3</v>
      </c>
      <c r="H11" s="8">
        <f>F11*G11</f>
        <v>2.0295000000000001</v>
      </c>
    </row>
    <row r="12" spans="2:13" ht="19.5" customHeight="1">
      <c r="B12" s="91" t="s">
        <v>67</v>
      </c>
      <c r="C12" s="34" t="s">
        <v>35</v>
      </c>
      <c r="D12" s="38">
        <v>95</v>
      </c>
      <c r="E12" s="38"/>
      <c r="F12" s="38">
        <f>SUM(D12:E12)</f>
        <v>95</v>
      </c>
      <c r="G12" s="37">
        <v>4.1000000000000003E-3</v>
      </c>
      <c r="H12" s="8">
        <f>F12*G12</f>
        <v>0.38950000000000001</v>
      </c>
    </row>
    <row r="13" spans="2:13" ht="19.5" customHeight="1">
      <c r="B13" s="91" t="s">
        <v>68</v>
      </c>
      <c r="C13" s="34" t="s">
        <v>36</v>
      </c>
      <c r="D13" s="38">
        <v>305</v>
      </c>
      <c r="E13" s="38"/>
      <c r="F13" s="38">
        <f>SUM(D13:E13)</f>
        <v>305</v>
      </c>
      <c r="G13" s="37">
        <v>4.1000000000000003E-3</v>
      </c>
      <c r="H13" s="8">
        <f>F13*G13</f>
        <v>1.2505000000000002</v>
      </c>
    </row>
    <row r="14" spans="2:13" ht="19.5" customHeight="1">
      <c r="B14" s="91" t="s">
        <v>69</v>
      </c>
      <c r="C14" s="34" t="s">
        <v>37</v>
      </c>
      <c r="D14" s="38">
        <v>198.5</v>
      </c>
      <c r="E14" s="38"/>
      <c r="F14" s="38">
        <f>SUM(D14:E14)</f>
        <v>198.5</v>
      </c>
      <c r="G14" s="37">
        <v>4.1000000000000003E-3</v>
      </c>
      <c r="H14" s="8">
        <f>F14*G14</f>
        <v>0.81385000000000007</v>
      </c>
    </row>
    <row r="15" spans="2:13" ht="19.5" customHeight="1">
      <c r="B15" s="91" t="s">
        <v>70</v>
      </c>
      <c r="C15" s="34" t="s">
        <v>38</v>
      </c>
      <c r="D15" s="38">
        <v>122</v>
      </c>
      <c r="E15" s="38"/>
      <c r="F15" s="38">
        <f>SUM(D15:E15)</f>
        <v>122</v>
      </c>
      <c r="G15" s="37">
        <v>4.1000000000000003E-3</v>
      </c>
      <c r="H15" s="8">
        <f>F15*G15</f>
        <v>0.50020000000000009</v>
      </c>
    </row>
    <row r="16" spans="2:13" ht="19.5" customHeight="1">
      <c r="B16" s="61" t="s">
        <v>43</v>
      </c>
      <c r="C16" s="50"/>
      <c r="D16" s="51">
        <f>SUM(D10:D15)</f>
        <v>2286.75</v>
      </c>
      <c r="E16" s="51"/>
      <c r="F16" s="51">
        <f>SUM(F10:F15)</f>
        <v>2286.75</v>
      </c>
      <c r="G16" s="50">
        <v>4.1000000000000003E-3</v>
      </c>
      <c r="H16" s="21">
        <f>SUM(H10:H15)+0.02</f>
        <v>9.3956750000000007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40"/>
  <sheetViews>
    <sheetView workbookViewId="0">
      <selection activeCell="K11" sqref="K11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11</v>
      </c>
      <c r="I2" s="18"/>
    </row>
    <row r="3" spans="2:13" ht="25.5" customHeight="1">
      <c r="I3"/>
      <c r="L3" s="14"/>
      <c r="M3" s="14"/>
    </row>
    <row r="4" spans="2:13" ht="15.75">
      <c r="B4" s="11" t="s">
        <v>12</v>
      </c>
    </row>
    <row r="5" spans="2:13" ht="15.75">
      <c r="B5" s="11" t="s">
        <v>9</v>
      </c>
      <c r="D5" s="2"/>
      <c r="E5" s="2"/>
    </row>
    <row r="6" spans="2:13" s="16" customFormat="1" ht="12" customHeight="1">
      <c r="B6" s="44"/>
      <c r="C6" s="44"/>
      <c r="D6" s="45"/>
      <c r="E6" s="45"/>
      <c r="F6" s="45"/>
      <c r="G6" s="43"/>
      <c r="H6" s="43"/>
      <c r="I6" s="12"/>
      <c r="J6" s="17"/>
      <c r="K6" s="17"/>
    </row>
    <row r="7" spans="2:13">
      <c r="I7" s="13"/>
    </row>
    <row r="8" spans="2:13" ht="18" customHeight="1">
      <c r="B8" s="3" t="s">
        <v>0</v>
      </c>
      <c r="C8" s="4" t="s">
        <v>1</v>
      </c>
      <c r="D8" s="4" t="s">
        <v>7</v>
      </c>
      <c r="E8" s="5" t="s">
        <v>6</v>
      </c>
      <c r="F8" s="5" t="s">
        <v>2</v>
      </c>
      <c r="G8" s="6" t="s">
        <v>3</v>
      </c>
      <c r="H8" s="7" t="s">
        <v>4</v>
      </c>
    </row>
    <row r="9" spans="2:13" ht="19.5" customHeight="1">
      <c r="B9" s="24" t="s">
        <v>8</v>
      </c>
      <c r="C9" s="34" t="s">
        <v>29</v>
      </c>
      <c r="D9" s="38">
        <v>12693.75</v>
      </c>
      <c r="E9" s="38"/>
      <c r="F9" s="54">
        <f>SUM(D9:E9)</f>
        <v>12693.75</v>
      </c>
      <c r="G9" s="72">
        <v>4.1000000000000003E-3</v>
      </c>
      <c r="H9" s="8">
        <f>F9*G9</f>
        <v>52.044375000000002</v>
      </c>
    </row>
    <row r="10" spans="2:13" ht="19.5" customHeight="1">
      <c r="B10" s="24" t="s">
        <v>8</v>
      </c>
      <c r="C10" s="34" t="s">
        <v>30</v>
      </c>
      <c r="D10" s="38">
        <v>14790.5</v>
      </c>
      <c r="E10" s="38"/>
      <c r="F10" s="38">
        <f t="shared" ref="F10:F20" si="0">SUM(D10:E10)</f>
        <v>14790.5</v>
      </c>
      <c r="G10" s="37">
        <v>4.1000000000000003E-3</v>
      </c>
      <c r="H10" s="8">
        <f t="shared" ref="H10:H20" si="1">F10*G10</f>
        <v>60.641050000000007</v>
      </c>
    </row>
    <row r="11" spans="2:13" ht="19.5" customHeight="1">
      <c r="B11" s="24" t="s">
        <v>8</v>
      </c>
      <c r="C11" s="34" t="s">
        <v>40</v>
      </c>
      <c r="D11" s="38">
        <v>7039</v>
      </c>
      <c r="E11" s="38"/>
      <c r="F11" s="38">
        <f t="shared" si="0"/>
        <v>7039</v>
      </c>
      <c r="G11" s="37">
        <v>4.1000000000000003E-3</v>
      </c>
      <c r="H11" s="8">
        <f t="shared" si="1"/>
        <v>28.859900000000003</v>
      </c>
    </row>
    <row r="12" spans="2:13" ht="19.5" customHeight="1">
      <c r="B12" s="24" t="s">
        <v>8</v>
      </c>
      <c r="C12" s="34" t="s">
        <v>31</v>
      </c>
      <c r="D12" s="38">
        <v>33691</v>
      </c>
      <c r="E12" s="38"/>
      <c r="F12" s="38">
        <f t="shared" si="0"/>
        <v>33691</v>
      </c>
      <c r="G12" s="37">
        <v>4.1000000000000003E-3</v>
      </c>
      <c r="H12" s="8">
        <f t="shared" si="1"/>
        <v>138.13310000000001</v>
      </c>
    </row>
    <row r="13" spans="2:13" ht="19.5" customHeight="1">
      <c r="B13" s="24" t="s">
        <v>8</v>
      </c>
      <c r="C13" s="34" t="s">
        <v>32</v>
      </c>
      <c r="D13" s="38">
        <v>12757.75</v>
      </c>
      <c r="E13" s="38"/>
      <c r="F13" s="38">
        <f t="shared" si="0"/>
        <v>12757.75</v>
      </c>
      <c r="G13" s="37">
        <v>4.1000000000000003E-3</v>
      </c>
      <c r="H13" s="8">
        <f t="shared" si="1"/>
        <v>52.306775000000002</v>
      </c>
    </row>
    <row r="14" spans="2:13" ht="19.5" customHeight="1">
      <c r="B14" s="24" t="s">
        <v>8</v>
      </c>
      <c r="C14" s="34" t="s">
        <v>33</v>
      </c>
      <c r="D14" s="38">
        <v>10347.5</v>
      </c>
      <c r="E14" s="38"/>
      <c r="F14" s="38">
        <f t="shared" si="0"/>
        <v>10347.5</v>
      </c>
      <c r="G14" s="37">
        <v>4.1000000000000003E-3</v>
      </c>
      <c r="H14" s="8">
        <f t="shared" si="1"/>
        <v>42.424750000000003</v>
      </c>
    </row>
    <row r="15" spans="2:13" ht="19.5" customHeight="1">
      <c r="B15" s="24" t="s">
        <v>8</v>
      </c>
      <c r="C15" s="34" t="s">
        <v>34</v>
      </c>
      <c r="D15" s="38">
        <v>31389.25</v>
      </c>
      <c r="E15" s="38"/>
      <c r="F15" s="38">
        <f t="shared" si="0"/>
        <v>31389.25</v>
      </c>
      <c r="G15" s="37">
        <v>4.1000000000000003E-3</v>
      </c>
      <c r="H15" s="8">
        <f t="shared" si="1"/>
        <v>128.69592500000002</v>
      </c>
    </row>
    <row r="16" spans="2:13" ht="19.5" customHeight="1">
      <c r="B16" s="24" t="s">
        <v>8</v>
      </c>
      <c r="C16" s="34" t="s">
        <v>35</v>
      </c>
      <c r="D16" s="38">
        <v>23250.5</v>
      </c>
      <c r="E16" s="38"/>
      <c r="F16" s="38">
        <f t="shared" si="0"/>
        <v>23250.5</v>
      </c>
      <c r="G16" s="37">
        <v>4.1000000000000003E-3</v>
      </c>
      <c r="H16" s="8">
        <f t="shared" si="1"/>
        <v>95.327050000000014</v>
      </c>
    </row>
    <row r="17" spans="2:8" ht="19.5" customHeight="1">
      <c r="B17" s="24" t="s">
        <v>8</v>
      </c>
      <c r="C17" s="34" t="s">
        <v>36</v>
      </c>
      <c r="D17" s="38">
        <v>25610</v>
      </c>
      <c r="E17" s="38"/>
      <c r="F17" s="38">
        <f t="shared" si="0"/>
        <v>25610</v>
      </c>
      <c r="G17" s="37">
        <v>4.1000000000000003E-3</v>
      </c>
      <c r="H17" s="8">
        <f t="shared" si="1"/>
        <v>105.001</v>
      </c>
    </row>
    <row r="18" spans="2:8" ht="19.5" customHeight="1">
      <c r="B18" s="24" t="s">
        <v>8</v>
      </c>
      <c r="C18" s="34" t="s">
        <v>37</v>
      </c>
      <c r="D18" s="38">
        <v>16934</v>
      </c>
      <c r="E18" s="38"/>
      <c r="F18" s="38">
        <f t="shared" si="0"/>
        <v>16934</v>
      </c>
      <c r="G18" s="37">
        <v>4.1000000000000003E-3</v>
      </c>
      <c r="H18" s="8">
        <f t="shared" si="1"/>
        <v>69.429400000000001</v>
      </c>
    </row>
    <row r="19" spans="2:8" ht="19.5" customHeight="1">
      <c r="B19" s="24" t="s">
        <v>8</v>
      </c>
      <c r="C19" s="34" t="s">
        <v>38</v>
      </c>
      <c r="D19" s="38">
        <v>34942.75</v>
      </c>
      <c r="E19" s="38"/>
      <c r="F19" s="38">
        <f t="shared" si="0"/>
        <v>34942.75</v>
      </c>
      <c r="G19" s="37">
        <v>4.1000000000000003E-3</v>
      </c>
      <c r="H19" s="8">
        <f t="shared" si="1"/>
        <v>143.265275</v>
      </c>
    </row>
    <row r="20" spans="2:8" ht="19.5" customHeight="1">
      <c r="B20" s="24" t="s">
        <v>8</v>
      </c>
      <c r="C20" s="34" t="s">
        <v>39</v>
      </c>
      <c r="D20" s="38">
        <v>29971.75</v>
      </c>
      <c r="E20" s="38"/>
      <c r="F20" s="38">
        <f t="shared" si="0"/>
        <v>29971.75</v>
      </c>
      <c r="G20" s="37">
        <v>4.1000000000000003E-3</v>
      </c>
      <c r="H20" s="8">
        <f t="shared" si="1"/>
        <v>122.88417500000001</v>
      </c>
    </row>
    <row r="21" spans="2:8" ht="19.5" customHeight="1">
      <c r="B21" s="49" t="s">
        <v>43</v>
      </c>
      <c r="C21" s="50"/>
      <c r="D21" s="51">
        <f>SUM(D9:D20)</f>
        <v>253417.75</v>
      </c>
      <c r="E21" s="51"/>
      <c r="F21" s="51">
        <f>SUM(D21:E21)</f>
        <v>253417.75</v>
      </c>
      <c r="G21" s="50">
        <v>4.1000000000000003E-3</v>
      </c>
      <c r="H21" s="21">
        <f>F21*G21</f>
        <v>1039.0127750000001</v>
      </c>
    </row>
    <row r="22" spans="2:8" s="55" customFormat="1" ht="19.5" customHeight="1">
      <c r="B22" s="93"/>
      <c r="C22" s="93"/>
      <c r="D22" s="94"/>
      <c r="E22" s="94"/>
      <c r="F22" s="94"/>
      <c r="G22" s="93"/>
      <c r="H22" s="95"/>
    </row>
    <row r="23" spans="2:8">
      <c r="B23" s="14"/>
      <c r="C23" s="14"/>
      <c r="D23" s="14"/>
      <c r="E23" s="14"/>
      <c r="F23" s="14"/>
      <c r="G23" s="14"/>
      <c r="H23" s="14"/>
    </row>
    <row r="24" spans="2:8">
      <c r="B24" s="42" t="s">
        <v>41</v>
      </c>
    </row>
    <row r="25" spans="2:8" ht="18" customHeight="1">
      <c r="B25" s="3" t="s">
        <v>0</v>
      </c>
      <c r="C25" s="4" t="s">
        <v>1</v>
      </c>
      <c r="D25" s="4" t="s">
        <v>7</v>
      </c>
      <c r="E25" s="5" t="s">
        <v>6</v>
      </c>
      <c r="F25" s="5" t="s">
        <v>2</v>
      </c>
      <c r="G25" s="6" t="s">
        <v>3</v>
      </c>
      <c r="H25" s="7" t="s">
        <v>4</v>
      </c>
    </row>
    <row r="26" spans="2:8" ht="19.5" customHeight="1">
      <c r="B26" s="24" t="s">
        <v>8</v>
      </c>
      <c r="C26" s="34" t="s">
        <v>29</v>
      </c>
      <c r="D26" s="38"/>
      <c r="E26" s="38"/>
      <c r="F26" s="38">
        <f t="shared" ref="F26:F37" si="2">SUM(D26:E26)</f>
        <v>0</v>
      </c>
      <c r="G26" s="37">
        <v>4.1000000000000003E-3</v>
      </c>
      <c r="H26" s="8">
        <f t="shared" ref="H26:H37" si="3">F26*G26</f>
        <v>0</v>
      </c>
    </row>
    <row r="27" spans="2:8" ht="19.5" customHeight="1">
      <c r="B27" s="24" t="s">
        <v>8</v>
      </c>
      <c r="C27" s="34" t="s">
        <v>30</v>
      </c>
      <c r="D27" s="38">
        <v>5882</v>
      </c>
      <c r="E27" s="38"/>
      <c r="F27" s="38">
        <f t="shared" si="2"/>
        <v>5882</v>
      </c>
      <c r="G27" s="37">
        <v>4.1000000000000003E-3</v>
      </c>
      <c r="H27" s="8">
        <f t="shared" si="3"/>
        <v>24.116200000000003</v>
      </c>
    </row>
    <row r="28" spans="2:8" ht="19.5" customHeight="1">
      <c r="B28" s="24" t="s">
        <v>8</v>
      </c>
      <c r="C28" s="34" t="s">
        <v>40</v>
      </c>
      <c r="D28" s="38">
        <v>16301.5</v>
      </c>
      <c r="E28" s="38"/>
      <c r="F28" s="38">
        <f t="shared" si="2"/>
        <v>16301.5</v>
      </c>
      <c r="G28" s="37">
        <v>4.1000000000000003E-3</v>
      </c>
      <c r="H28" s="8">
        <f t="shared" si="3"/>
        <v>66.836150000000004</v>
      </c>
    </row>
    <row r="29" spans="2:8" ht="19.5" customHeight="1">
      <c r="B29" s="24" t="s">
        <v>8</v>
      </c>
      <c r="C29" s="34" t="s">
        <v>31</v>
      </c>
      <c r="D29" s="38">
        <v>10749.5</v>
      </c>
      <c r="E29" s="38"/>
      <c r="F29" s="38">
        <f t="shared" si="2"/>
        <v>10749.5</v>
      </c>
      <c r="G29" s="37">
        <v>4.1000000000000003E-3</v>
      </c>
      <c r="H29" s="8">
        <f t="shared" si="3"/>
        <v>44.072950000000006</v>
      </c>
    </row>
    <row r="30" spans="2:8" ht="19.5" customHeight="1">
      <c r="B30" s="24" t="s">
        <v>8</v>
      </c>
      <c r="C30" s="34" t="s">
        <v>32</v>
      </c>
      <c r="D30" s="38">
        <v>34940.5</v>
      </c>
      <c r="E30" s="38"/>
      <c r="F30" s="38">
        <f t="shared" si="2"/>
        <v>34940.5</v>
      </c>
      <c r="G30" s="37">
        <v>4.1000000000000003E-3</v>
      </c>
      <c r="H30" s="8">
        <f t="shared" si="3"/>
        <v>143.25605000000002</v>
      </c>
    </row>
    <row r="31" spans="2:8" ht="19.5" customHeight="1">
      <c r="B31" s="24" t="s">
        <v>8</v>
      </c>
      <c r="C31" s="34" t="s">
        <v>33</v>
      </c>
      <c r="D31" s="38">
        <v>19731.75</v>
      </c>
      <c r="E31" s="38"/>
      <c r="F31" s="38">
        <f t="shared" si="2"/>
        <v>19731.75</v>
      </c>
      <c r="G31" s="37">
        <v>4.1000000000000003E-3</v>
      </c>
      <c r="H31" s="8">
        <f t="shared" si="3"/>
        <v>80.900175000000004</v>
      </c>
    </row>
    <row r="32" spans="2:8" ht="19.5" customHeight="1">
      <c r="B32" s="24" t="s">
        <v>8</v>
      </c>
      <c r="C32" s="34" t="s">
        <v>34</v>
      </c>
      <c r="D32" s="38">
        <v>26219.25</v>
      </c>
      <c r="E32" s="38"/>
      <c r="F32" s="38">
        <f t="shared" si="2"/>
        <v>26219.25</v>
      </c>
      <c r="G32" s="37">
        <v>4.1000000000000003E-3</v>
      </c>
      <c r="H32" s="8">
        <f t="shared" si="3"/>
        <v>107.49892500000001</v>
      </c>
    </row>
    <row r="33" spans="2:8" ht="19.5" customHeight="1">
      <c r="B33" s="24" t="s">
        <v>8</v>
      </c>
      <c r="C33" s="34" t="s">
        <v>35</v>
      </c>
      <c r="D33" s="38">
        <v>19400.75</v>
      </c>
      <c r="E33" s="38"/>
      <c r="F33" s="38">
        <f t="shared" si="2"/>
        <v>19400.75</v>
      </c>
      <c r="G33" s="37">
        <v>4.1000000000000003E-3</v>
      </c>
      <c r="H33" s="8">
        <f t="shared" si="3"/>
        <v>79.543075000000002</v>
      </c>
    </row>
    <row r="34" spans="2:8" ht="19.5" customHeight="1">
      <c r="B34" s="24" t="s">
        <v>8</v>
      </c>
      <c r="C34" s="34" t="s">
        <v>36</v>
      </c>
      <c r="D34" s="38">
        <v>23334.25</v>
      </c>
      <c r="E34" s="38"/>
      <c r="F34" s="38">
        <f t="shared" si="2"/>
        <v>23334.25</v>
      </c>
      <c r="G34" s="37">
        <v>4.1000000000000003E-3</v>
      </c>
      <c r="H34" s="8">
        <f t="shared" si="3"/>
        <v>95.670425000000009</v>
      </c>
    </row>
    <row r="35" spans="2:8" ht="19.5" customHeight="1">
      <c r="B35" s="24" t="s">
        <v>8</v>
      </c>
      <c r="C35" s="34" t="s">
        <v>37</v>
      </c>
      <c r="D35" s="38">
        <v>16582.25</v>
      </c>
      <c r="E35" s="38"/>
      <c r="F35" s="38">
        <f t="shared" si="2"/>
        <v>16582.25</v>
      </c>
      <c r="G35" s="37">
        <v>4.1000000000000003E-3</v>
      </c>
      <c r="H35" s="8">
        <f t="shared" si="3"/>
        <v>67.987225000000009</v>
      </c>
    </row>
    <row r="36" spans="2:8" ht="19.5" customHeight="1">
      <c r="B36" s="24" t="s">
        <v>8</v>
      </c>
      <c r="C36" s="34" t="s">
        <v>38</v>
      </c>
      <c r="D36" s="38">
        <v>1665.75</v>
      </c>
      <c r="E36" s="38"/>
      <c r="F36" s="38">
        <f t="shared" si="2"/>
        <v>1665.75</v>
      </c>
      <c r="G36" s="37">
        <v>4.1000000000000003E-3</v>
      </c>
      <c r="H36" s="8">
        <f t="shared" si="3"/>
        <v>6.8295750000000002</v>
      </c>
    </row>
    <row r="37" spans="2:8" ht="19.5" customHeight="1">
      <c r="B37" s="24" t="s">
        <v>8</v>
      </c>
      <c r="C37" s="34" t="s">
        <v>39</v>
      </c>
      <c r="D37" s="38">
        <v>95</v>
      </c>
      <c r="E37" s="38"/>
      <c r="F37" s="38">
        <f t="shared" si="2"/>
        <v>95</v>
      </c>
      <c r="G37" s="37">
        <v>4.1000000000000003E-3</v>
      </c>
      <c r="H37" s="8">
        <f t="shared" si="3"/>
        <v>0.38950000000000001</v>
      </c>
    </row>
    <row r="38" spans="2:8" ht="19.5" customHeight="1">
      <c r="B38" s="49" t="s">
        <v>43</v>
      </c>
      <c r="C38" s="50"/>
      <c r="D38" s="51">
        <f>SUM(D27:D37)</f>
        <v>174902.5</v>
      </c>
      <c r="E38" s="51"/>
      <c r="F38" s="51">
        <f>SUM(F26:F37)</f>
        <v>174902.5</v>
      </c>
      <c r="G38" s="50">
        <v>4.1000000000000003E-3</v>
      </c>
      <c r="H38" s="21">
        <f>SUM(H26:H37)</f>
        <v>717.10025000000007</v>
      </c>
    </row>
    <row r="39" spans="2:8" s="55" customFormat="1" ht="11.25" customHeight="1">
      <c r="B39" s="67"/>
      <c r="C39" s="67"/>
      <c r="D39" s="70"/>
      <c r="E39" s="70"/>
      <c r="F39" s="70"/>
      <c r="G39" s="71"/>
      <c r="H39" s="66"/>
    </row>
    <row r="40" spans="2:8" ht="19.5" customHeight="1">
      <c r="B40" s="76" t="s">
        <v>49</v>
      </c>
      <c r="C40" s="77"/>
      <c r="D40" s="78">
        <f>SUM(D38+D21)</f>
        <v>428320.25</v>
      </c>
      <c r="E40" s="78"/>
      <c r="F40" s="78"/>
      <c r="G40" s="78"/>
      <c r="H40" s="78">
        <f t="shared" ref="H40" si="4">SUM(H38+H21)</f>
        <v>1756.1130250000001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M38"/>
  <sheetViews>
    <sheetView workbookViewId="0">
      <selection activeCell="K11" sqref="K11"/>
    </sheetView>
  </sheetViews>
  <sheetFormatPr baseColWidth="10" defaultRowHeight="12.75"/>
  <cols>
    <col min="1" max="1" width="6.85546875" customWidth="1"/>
    <col min="2" max="2" width="13.28515625" customWidth="1"/>
    <col min="3" max="3" width="15.85546875" customWidth="1"/>
    <col min="4" max="4" width="14.28515625" customWidth="1"/>
    <col min="5" max="5" width="11.85546875" bestFit="1" customWidth="1"/>
    <col min="6" max="6" width="16.5703125" customWidth="1"/>
    <col min="7" max="7" width="15.42578125" bestFit="1" customWidth="1"/>
    <col min="8" max="8" width="14.7109375" bestFit="1" customWidth="1"/>
    <col min="9" max="9" width="22.5703125" style="14" customWidth="1"/>
    <col min="10" max="10" width="19.5703125" style="14" customWidth="1"/>
    <col min="11" max="11" width="10.7109375" style="14" customWidth="1"/>
  </cols>
  <sheetData>
    <row r="1" spans="2:13" ht="13.5" customHeight="1">
      <c r="I1"/>
      <c r="J1"/>
      <c r="K1"/>
    </row>
    <row r="2" spans="2:13" s="16" customFormat="1" ht="15.75">
      <c r="B2" s="20" t="s">
        <v>11</v>
      </c>
      <c r="I2" s="18"/>
    </row>
    <row r="3" spans="2:13" ht="25.5" customHeight="1">
      <c r="I3"/>
      <c r="L3" s="14"/>
      <c r="M3" s="14"/>
    </row>
    <row r="4" spans="2:13" ht="15.75">
      <c r="B4" s="11" t="s">
        <v>12</v>
      </c>
    </row>
    <row r="5" spans="2:13" ht="15.75">
      <c r="B5" s="11" t="s">
        <v>9</v>
      </c>
      <c r="D5" s="2"/>
      <c r="E5" s="2"/>
    </row>
    <row r="6" spans="2:13" s="16" customFormat="1" ht="12" customHeight="1">
      <c r="B6" s="44"/>
      <c r="C6" s="44"/>
      <c r="D6" s="45"/>
      <c r="E6" s="45"/>
      <c r="F6" s="45"/>
      <c r="G6" s="43"/>
      <c r="H6" s="43"/>
      <c r="I6" s="12"/>
      <c r="J6" s="17"/>
      <c r="K6" s="17"/>
    </row>
    <row r="7" spans="2:13" ht="18" customHeight="1">
      <c r="B7" s="3" t="s">
        <v>0</v>
      </c>
      <c r="C7" s="4" t="s">
        <v>1</v>
      </c>
      <c r="D7" s="4" t="s">
        <v>7</v>
      </c>
      <c r="E7" s="5" t="s">
        <v>6</v>
      </c>
      <c r="F7" s="5" t="s">
        <v>2</v>
      </c>
      <c r="G7" s="6" t="s">
        <v>3</v>
      </c>
      <c r="H7" s="7" t="s">
        <v>4</v>
      </c>
    </row>
    <row r="8" spans="2:13" ht="19.5" customHeight="1">
      <c r="B8" s="36" t="s">
        <v>26</v>
      </c>
      <c r="C8" s="34" t="s">
        <v>29</v>
      </c>
      <c r="D8" s="38">
        <v>3698.5</v>
      </c>
      <c r="E8" s="38"/>
      <c r="F8" s="38">
        <f t="shared" ref="F8:F19" si="0">SUM(D8:E8)</f>
        <v>3698.5</v>
      </c>
      <c r="G8" s="37">
        <v>4.1000000000000003E-3</v>
      </c>
      <c r="H8" s="8">
        <f t="shared" ref="H8:H19" si="1">F8*G8</f>
        <v>15.163850000000002</v>
      </c>
    </row>
    <row r="9" spans="2:13" ht="19.5" customHeight="1">
      <c r="B9" s="36" t="s">
        <v>26</v>
      </c>
      <c r="C9" s="34" t="s">
        <v>30</v>
      </c>
      <c r="D9" s="38">
        <v>6030.5</v>
      </c>
      <c r="E9" s="38"/>
      <c r="F9" s="38">
        <f t="shared" si="0"/>
        <v>6030.5</v>
      </c>
      <c r="G9" s="37">
        <v>4.1000000000000003E-3</v>
      </c>
      <c r="H9" s="8">
        <f t="shared" si="1"/>
        <v>24.725050000000003</v>
      </c>
    </row>
    <row r="10" spans="2:13" ht="19.5" customHeight="1">
      <c r="B10" s="36" t="s">
        <v>26</v>
      </c>
      <c r="C10" s="34" t="s">
        <v>40</v>
      </c>
      <c r="D10" s="38">
        <v>10728.5</v>
      </c>
      <c r="E10" s="38"/>
      <c r="F10" s="38">
        <f t="shared" si="0"/>
        <v>10728.5</v>
      </c>
      <c r="G10" s="37">
        <v>4.1000000000000003E-3</v>
      </c>
      <c r="H10" s="8">
        <f t="shared" si="1"/>
        <v>43.986850000000004</v>
      </c>
    </row>
    <row r="11" spans="2:13" ht="19.5" customHeight="1">
      <c r="B11" s="36" t="s">
        <v>26</v>
      </c>
      <c r="C11" s="34" t="s">
        <v>31</v>
      </c>
      <c r="D11" s="38">
        <v>16287</v>
      </c>
      <c r="E11" s="38"/>
      <c r="F11" s="38">
        <f t="shared" si="0"/>
        <v>16287</v>
      </c>
      <c r="G11" s="37">
        <v>4.1000000000000003E-3</v>
      </c>
      <c r="H11" s="8">
        <f t="shared" si="1"/>
        <v>66.776700000000005</v>
      </c>
    </row>
    <row r="12" spans="2:13" ht="19.5" customHeight="1">
      <c r="B12" s="36" t="s">
        <v>26</v>
      </c>
      <c r="C12" s="34" t="s">
        <v>32</v>
      </c>
      <c r="D12" s="38">
        <v>3345.5</v>
      </c>
      <c r="E12" s="38"/>
      <c r="F12" s="38">
        <f t="shared" si="0"/>
        <v>3345.5</v>
      </c>
      <c r="G12" s="37">
        <v>4.1000000000000003E-3</v>
      </c>
      <c r="H12" s="8">
        <f t="shared" si="1"/>
        <v>13.716550000000002</v>
      </c>
    </row>
    <row r="13" spans="2:13" ht="19.5" customHeight="1">
      <c r="B13" s="36" t="s">
        <v>26</v>
      </c>
      <c r="C13" s="34" t="s">
        <v>33</v>
      </c>
      <c r="D13" s="38">
        <v>4430.25</v>
      </c>
      <c r="E13" s="38"/>
      <c r="F13" s="38">
        <f t="shared" si="0"/>
        <v>4430.25</v>
      </c>
      <c r="G13" s="37">
        <v>4.1000000000000003E-3</v>
      </c>
      <c r="H13" s="8">
        <f t="shared" si="1"/>
        <v>18.164025000000002</v>
      </c>
    </row>
    <row r="14" spans="2:13" ht="19.5" customHeight="1">
      <c r="B14" s="36" t="s">
        <v>26</v>
      </c>
      <c r="C14" s="34" t="s">
        <v>34</v>
      </c>
      <c r="D14" s="38">
        <v>9920.75</v>
      </c>
      <c r="E14" s="38"/>
      <c r="F14" s="38">
        <f t="shared" si="0"/>
        <v>9920.75</v>
      </c>
      <c r="G14" s="37">
        <v>4.1000000000000003E-3</v>
      </c>
      <c r="H14" s="8">
        <f t="shared" si="1"/>
        <v>40.675075000000007</v>
      </c>
    </row>
    <row r="15" spans="2:13" ht="19.5" customHeight="1">
      <c r="B15" s="36" t="s">
        <v>26</v>
      </c>
      <c r="C15" s="34" t="s">
        <v>35</v>
      </c>
      <c r="D15" s="38">
        <v>4367</v>
      </c>
      <c r="E15" s="38"/>
      <c r="F15" s="38">
        <f t="shared" si="0"/>
        <v>4367</v>
      </c>
      <c r="G15" s="37">
        <v>4.1000000000000003E-3</v>
      </c>
      <c r="H15" s="8">
        <f t="shared" si="1"/>
        <v>17.904700000000002</v>
      </c>
    </row>
    <row r="16" spans="2:13" ht="19.5" customHeight="1">
      <c r="B16" s="36" t="s">
        <v>26</v>
      </c>
      <c r="C16" s="34" t="s">
        <v>36</v>
      </c>
      <c r="D16" s="38">
        <v>4185.25</v>
      </c>
      <c r="E16" s="38"/>
      <c r="F16" s="38">
        <f t="shared" si="0"/>
        <v>4185.25</v>
      </c>
      <c r="G16" s="37">
        <v>4.1000000000000003E-3</v>
      </c>
      <c r="H16" s="8">
        <f t="shared" si="1"/>
        <v>17.159525000000002</v>
      </c>
    </row>
    <row r="17" spans="2:8" ht="19.5" customHeight="1">
      <c r="B17" s="36" t="s">
        <v>26</v>
      </c>
      <c r="C17" s="34" t="s">
        <v>37</v>
      </c>
      <c r="D17" s="38">
        <v>11602.5</v>
      </c>
      <c r="E17" s="38"/>
      <c r="F17" s="38">
        <f t="shared" si="0"/>
        <v>11602.5</v>
      </c>
      <c r="G17" s="37">
        <v>4.1000000000000003E-3</v>
      </c>
      <c r="H17" s="8">
        <f t="shared" si="1"/>
        <v>47.570250000000001</v>
      </c>
    </row>
    <row r="18" spans="2:8" ht="19.5" customHeight="1">
      <c r="B18" s="36" t="s">
        <v>26</v>
      </c>
      <c r="C18" s="34" t="s">
        <v>38</v>
      </c>
      <c r="D18" s="38">
        <v>23087.5</v>
      </c>
      <c r="E18" s="38"/>
      <c r="F18" s="38">
        <f t="shared" si="0"/>
        <v>23087.5</v>
      </c>
      <c r="G18" s="37">
        <v>4.1000000000000003E-3</v>
      </c>
      <c r="H18" s="8">
        <f t="shared" si="1"/>
        <v>94.658750000000012</v>
      </c>
    </row>
    <row r="19" spans="2:8" ht="19.5" customHeight="1">
      <c r="B19" s="36" t="s">
        <v>26</v>
      </c>
      <c r="C19" s="34" t="s">
        <v>39</v>
      </c>
      <c r="D19" s="38">
        <v>11801</v>
      </c>
      <c r="E19" s="38"/>
      <c r="F19" s="38">
        <f t="shared" si="0"/>
        <v>11801</v>
      </c>
      <c r="G19" s="37">
        <v>4.1000000000000003E-3</v>
      </c>
      <c r="H19" s="8">
        <f t="shared" si="1"/>
        <v>48.384100000000004</v>
      </c>
    </row>
    <row r="20" spans="2:8" ht="19.5" customHeight="1">
      <c r="B20" s="56" t="s">
        <v>43</v>
      </c>
      <c r="C20" s="50"/>
      <c r="D20" s="51">
        <f>SUM(D8:D19)</f>
        <v>109484.25</v>
      </c>
      <c r="E20" s="51"/>
      <c r="F20" s="51">
        <f>SUM(F8:F19)</f>
        <v>109484.25</v>
      </c>
      <c r="G20" s="50">
        <v>4.1000000000000003E-3</v>
      </c>
      <c r="H20" s="21">
        <f>SUM(H8:H19)</f>
        <v>448.885425</v>
      </c>
    </row>
    <row r="21" spans="2:8" s="59" customFormat="1" ht="19.5" customHeight="1">
      <c r="B21" s="67"/>
      <c r="C21" s="67"/>
      <c r="D21" s="68"/>
      <c r="E21" s="68"/>
      <c r="F21" s="68"/>
      <c r="G21" s="67"/>
      <c r="H21" s="69"/>
    </row>
    <row r="22" spans="2:8" s="55" customFormat="1" ht="19.5" customHeight="1">
      <c r="B22" s="67"/>
      <c r="C22" s="67"/>
      <c r="D22" s="70"/>
      <c r="E22" s="70"/>
      <c r="F22" s="70"/>
      <c r="G22" s="71"/>
      <c r="H22" s="66"/>
    </row>
    <row r="23" spans="2:8" ht="18" customHeight="1">
      <c r="B23" s="3" t="s">
        <v>0</v>
      </c>
      <c r="C23" s="4" t="s">
        <v>1</v>
      </c>
      <c r="D23" s="4" t="s">
        <v>7</v>
      </c>
      <c r="E23" s="5" t="s">
        <v>6</v>
      </c>
      <c r="F23" s="5" t="s">
        <v>2</v>
      </c>
      <c r="G23" s="6" t="s">
        <v>3</v>
      </c>
      <c r="H23" s="7" t="s">
        <v>4</v>
      </c>
    </row>
    <row r="24" spans="2:8" ht="19.5" customHeight="1">
      <c r="B24" s="36" t="s">
        <v>26</v>
      </c>
      <c r="C24" s="34" t="s">
        <v>29</v>
      </c>
      <c r="D24" s="38"/>
      <c r="E24" s="38"/>
      <c r="F24" s="38">
        <f t="shared" ref="F24:F35" si="2">SUM(D24:E24)</f>
        <v>0</v>
      </c>
      <c r="G24" s="37">
        <v>4.1000000000000003E-3</v>
      </c>
      <c r="H24" s="8">
        <f t="shared" ref="H24:H35" si="3">F24*G24</f>
        <v>0</v>
      </c>
    </row>
    <row r="25" spans="2:8" ht="19.5" customHeight="1">
      <c r="B25" s="36" t="s">
        <v>26</v>
      </c>
      <c r="C25" s="34" t="s">
        <v>30</v>
      </c>
      <c r="D25" s="38">
        <v>2400.5</v>
      </c>
      <c r="E25" s="38"/>
      <c r="F25" s="38">
        <f t="shared" si="2"/>
        <v>2400.5</v>
      </c>
      <c r="G25" s="37">
        <v>4.1000000000000003E-3</v>
      </c>
      <c r="H25" s="8">
        <f t="shared" si="3"/>
        <v>9.8420500000000004</v>
      </c>
    </row>
    <row r="26" spans="2:8" ht="19.5" customHeight="1">
      <c r="B26" s="36" t="s">
        <v>26</v>
      </c>
      <c r="C26" s="34" t="s">
        <v>40</v>
      </c>
      <c r="D26" s="38">
        <v>4708</v>
      </c>
      <c r="E26" s="38"/>
      <c r="F26" s="38">
        <f t="shared" si="2"/>
        <v>4708</v>
      </c>
      <c r="G26" s="37">
        <v>4.1000000000000003E-3</v>
      </c>
      <c r="H26" s="8">
        <f t="shared" si="3"/>
        <v>19.302800000000001</v>
      </c>
    </row>
    <row r="27" spans="2:8" ht="19.5" customHeight="1">
      <c r="B27" s="36" t="s">
        <v>26</v>
      </c>
      <c r="C27" s="34" t="s">
        <v>31</v>
      </c>
      <c r="D27" s="38">
        <v>8151.5</v>
      </c>
      <c r="E27" s="38"/>
      <c r="F27" s="38">
        <f t="shared" si="2"/>
        <v>8151.5</v>
      </c>
      <c r="G27" s="37">
        <v>4.1000000000000003E-3</v>
      </c>
      <c r="H27" s="8">
        <f t="shared" si="3"/>
        <v>33.421150000000004</v>
      </c>
    </row>
    <row r="28" spans="2:8" ht="19.5" customHeight="1">
      <c r="B28" s="36" t="s">
        <v>26</v>
      </c>
      <c r="C28" s="34" t="s">
        <v>32</v>
      </c>
      <c r="D28" s="38">
        <v>14636.5</v>
      </c>
      <c r="E28" s="38"/>
      <c r="F28" s="38">
        <f t="shared" si="2"/>
        <v>14636.5</v>
      </c>
      <c r="G28" s="37">
        <v>4.1000000000000003E-3</v>
      </c>
      <c r="H28" s="8">
        <f t="shared" si="3"/>
        <v>60.009650000000008</v>
      </c>
    </row>
    <row r="29" spans="2:8" ht="19.5" customHeight="1">
      <c r="B29" s="36" t="s">
        <v>26</v>
      </c>
      <c r="C29" s="34" t="s">
        <v>33</v>
      </c>
      <c r="D29" s="38">
        <v>8637.5</v>
      </c>
      <c r="E29" s="38"/>
      <c r="F29" s="38">
        <f t="shared" si="2"/>
        <v>8637.5</v>
      </c>
      <c r="G29" s="37">
        <v>4.1000000000000003E-3</v>
      </c>
      <c r="H29" s="8">
        <f t="shared" si="3"/>
        <v>35.41375</v>
      </c>
    </row>
    <row r="30" spans="2:8" ht="19.5" customHeight="1">
      <c r="B30" s="36" t="s">
        <v>26</v>
      </c>
      <c r="C30" s="34" t="s">
        <v>34</v>
      </c>
      <c r="D30" s="38">
        <v>23161.5</v>
      </c>
      <c r="E30" s="38"/>
      <c r="F30" s="38">
        <f t="shared" si="2"/>
        <v>23161.5</v>
      </c>
      <c r="G30" s="37">
        <v>4.1000000000000003E-3</v>
      </c>
      <c r="H30" s="8">
        <f t="shared" si="3"/>
        <v>94.962150000000008</v>
      </c>
    </row>
    <row r="31" spans="2:8" ht="19.5" customHeight="1">
      <c r="B31" s="36" t="s">
        <v>26</v>
      </c>
      <c r="C31" s="34" t="s">
        <v>35</v>
      </c>
      <c r="D31" s="38">
        <v>30423.5</v>
      </c>
      <c r="E31" s="38"/>
      <c r="F31" s="38">
        <f t="shared" si="2"/>
        <v>30423.5</v>
      </c>
      <c r="G31" s="37">
        <v>4.1000000000000003E-3</v>
      </c>
      <c r="H31" s="8">
        <f t="shared" si="3"/>
        <v>124.73635000000002</v>
      </c>
    </row>
    <row r="32" spans="2:8" ht="19.5" customHeight="1">
      <c r="B32" s="36" t="s">
        <v>26</v>
      </c>
      <c r="C32" s="34" t="s">
        <v>36</v>
      </c>
      <c r="D32" s="38">
        <v>26793</v>
      </c>
      <c r="E32" s="38"/>
      <c r="F32" s="38">
        <f t="shared" si="2"/>
        <v>26793</v>
      </c>
      <c r="G32" s="37">
        <v>4.1000000000000003E-3</v>
      </c>
      <c r="H32" s="8">
        <f t="shared" si="3"/>
        <v>109.85130000000001</v>
      </c>
    </row>
    <row r="33" spans="2:8" ht="19.5" customHeight="1">
      <c r="B33" s="36" t="s">
        <v>26</v>
      </c>
      <c r="C33" s="34" t="s">
        <v>37</v>
      </c>
      <c r="D33" s="38">
        <v>15316.5</v>
      </c>
      <c r="E33" s="38"/>
      <c r="F33" s="38">
        <f t="shared" si="2"/>
        <v>15316.5</v>
      </c>
      <c r="G33" s="37">
        <v>4.1000000000000003E-3</v>
      </c>
      <c r="H33" s="8">
        <f t="shared" si="3"/>
        <v>62.797650000000004</v>
      </c>
    </row>
    <row r="34" spans="2:8" ht="19.5" customHeight="1">
      <c r="B34" s="36" t="s">
        <v>26</v>
      </c>
      <c r="C34" s="34" t="s">
        <v>38</v>
      </c>
      <c r="D34" s="38">
        <v>2144.5</v>
      </c>
      <c r="E34" s="38"/>
      <c r="F34" s="38">
        <f t="shared" si="2"/>
        <v>2144.5</v>
      </c>
      <c r="G34" s="37">
        <v>4.1000000000000003E-3</v>
      </c>
      <c r="H34" s="8">
        <f t="shared" si="3"/>
        <v>8.7924500000000005</v>
      </c>
    </row>
    <row r="35" spans="2:8" ht="19.5" customHeight="1">
      <c r="B35" s="36" t="s">
        <v>26</v>
      </c>
      <c r="C35" s="34" t="s">
        <v>39</v>
      </c>
      <c r="D35" s="38">
        <v>0</v>
      </c>
      <c r="E35" s="38"/>
      <c r="F35" s="38">
        <f t="shared" si="2"/>
        <v>0</v>
      </c>
      <c r="G35" s="37">
        <v>4.1000000000000003E-3</v>
      </c>
      <c r="H35" s="8">
        <f t="shared" si="3"/>
        <v>0</v>
      </c>
    </row>
    <row r="36" spans="2:8" ht="19.5" customHeight="1">
      <c r="B36" s="56" t="s">
        <v>43</v>
      </c>
      <c r="C36" s="50"/>
      <c r="D36" s="51">
        <f>SUM(D25:D35)</f>
        <v>136373</v>
      </c>
      <c r="E36" s="51"/>
      <c r="F36" s="51">
        <f>SUM(F24:F35)</f>
        <v>136373</v>
      </c>
      <c r="G36" s="50">
        <v>4.1000000000000003E-3</v>
      </c>
      <c r="H36" s="21">
        <f>SUM(H24:H35)</f>
        <v>559.12930000000006</v>
      </c>
    </row>
    <row r="37" spans="2:8" ht="6" customHeight="1">
      <c r="D37" s="2"/>
      <c r="H37" s="2"/>
    </row>
    <row r="38" spans="2:8" ht="19.5" customHeight="1">
      <c r="B38" s="76" t="s">
        <v>49</v>
      </c>
      <c r="C38" s="77"/>
      <c r="D38" s="78">
        <f>SUM(D36+D20)</f>
        <v>245857.25</v>
      </c>
      <c r="E38" s="77"/>
      <c r="F38" s="77"/>
      <c r="G38" s="77"/>
      <c r="H38" s="78">
        <f>SUM(H36+H20)</f>
        <v>1008.014725</v>
      </c>
    </row>
  </sheetData>
  <pageMargins left="0.59055118110236227" right="0.11811023622047245" top="0.19685039370078741" bottom="0.39370078740157483" header="0.51181102362204722" footer="0.11811023622047245"/>
  <pageSetup paperSize="9" scale="80" orientation="portrait" r:id="rId1"/>
  <headerFooter alignWithMargins="0">
    <oddFooter>&amp;L&amp;8&amp;F_&amp;A&amp;R&amp;8Seite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Teuerung 2019</vt:lpstr>
      <vt:lpstr>Teuerung Leipert</vt:lpstr>
      <vt:lpstr>Teuerung Holinger</vt:lpstr>
      <vt:lpstr>Teuerung AeBo</vt:lpstr>
      <vt:lpstr>Teuerung Jauslin Stebler</vt:lpstr>
      <vt:lpstr>'Teuerung 2019'!Druckbereich</vt:lpstr>
      <vt:lpstr>'Teuerung AeBo'!Druckbereich</vt:lpstr>
      <vt:lpstr>'Teuerung Holinger'!Druckbereich</vt:lpstr>
      <vt:lpstr>'Teuerung Jauslin Stebler'!Druckbereich</vt:lpstr>
      <vt:lpstr>'Teuerung Leipert'!Druckbereich</vt:lpstr>
      <vt:lpstr>'Teuerung 2019'!Drucktitel</vt:lpstr>
      <vt:lpstr>'Teuerung AeBo'!Drucktitel</vt:lpstr>
      <vt:lpstr>'Teuerung Holinger'!Drucktitel</vt:lpstr>
      <vt:lpstr>'Teuerung Jauslin Stebler'!Drucktitel</vt:lpstr>
      <vt:lpstr>'Teuerung Leipert'!Drucktitel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Weider Noelle</dc:creator>
  <cp:lastModifiedBy>Noëlle Weider</cp:lastModifiedBy>
  <cp:lastPrinted>2020-04-21T13:34:52Z</cp:lastPrinted>
  <dcterms:created xsi:type="dcterms:W3CDTF">2009-12-15T13:20:55Z</dcterms:created>
  <dcterms:modified xsi:type="dcterms:W3CDTF">2020-04-21T13:34:57Z</dcterms:modified>
</cp:coreProperties>
</file>