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K:\9000\9960_FL_N02_EINZM_OT_Brücke_Bäumlihof\P100_Projektschluessel\Bewertung\"/>
    </mc:Choice>
  </mc:AlternateContent>
  <bookViews>
    <workbookView xWindow="0" yWindow="0" windowWidth="13830" windowHeight="13410" tabRatio="670" activeTab="1"/>
  </bookViews>
  <sheets>
    <sheet name="1 Honorarans. und Einstufung" sheetId="4" r:id="rId1"/>
    <sheet name="2 Honorarber.-Leistungstabelle" sheetId="5" r:id="rId2"/>
    <sheet name="3 Angebotszusammenstellung" sheetId="6" r:id="rId3"/>
  </sheets>
  <definedNames>
    <definedName name="_._._Skonto_innert">'3 Angebotszusammenstellung'!$B$18</definedName>
    <definedName name="BC">'1 Honorarans. und Einstufung'!$C$14</definedName>
    <definedName name="_xlnm.Print_Area" localSheetId="1">'2 Honorarber.-Leistungstabelle'!$A$1:$L$109</definedName>
    <definedName name="Kategorie">'1 Honorarans. und Einstufung'!$B$12:$B$22</definedName>
    <definedName name="Text5" localSheetId="0">'1 Honorarans. und Einstufung'!$D$3</definedName>
    <definedName name="Text5" localSheetId="1">'2 Honorarber.-Leistungstabelle'!$C$3</definedName>
    <definedName name="Text5" localSheetId="2">'3 Angebotszusammenstellung'!$D$3</definedName>
    <definedName name="Text6" localSheetId="0">'1 Honorarans. und Einstufung'!$D$4</definedName>
    <definedName name="Text6" localSheetId="1">'2 Honorarber.-Leistungstabelle'!$C$4</definedName>
    <definedName name="Text6" localSheetId="2">'3 Angebotszusammenstellung'!$D$4</definedName>
    <definedName name="Text7" localSheetId="0">'1 Honorarans. und Einstufung'!$D$5</definedName>
    <definedName name="Text7" localSheetId="1">'2 Honorarber.-Leistungstabelle'!$C$5</definedName>
    <definedName name="Text7" localSheetId="2">'3 Angebotszusammenstellung'!$D$5</definedName>
    <definedName name="Text8" localSheetId="0">'1 Honorarans. und Einstufung'!$D$6</definedName>
    <definedName name="Text8" localSheetId="1">'2 Honorarber.-Leistungstabelle'!$C$6</definedName>
    <definedName name="Text8" localSheetId="2">'3 Angebotszusammenstellung'!$D$6</definedName>
  </definedNames>
  <calcPr calcId="162913"/>
</workbook>
</file>

<file path=xl/calcChain.xml><?xml version="1.0" encoding="utf-8"?>
<calcChain xmlns="http://schemas.openxmlformats.org/spreadsheetml/2006/main">
  <c r="C22" i="4" l="1"/>
  <c r="C21" i="4"/>
  <c r="C16" i="4"/>
  <c r="C14" i="4"/>
  <c r="K18" i="5" l="1"/>
  <c r="K19" i="5"/>
  <c r="K20" i="5"/>
  <c r="K21" i="5"/>
  <c r="K22" i="5"/>
  <c r="K23" i="5"/>
  <c r="K17" i="5"/>
  <c r="K12" i="5"/>
  <c r="K13" i="5"/>
  <c r="K14" i="5"/>
  <c r="K11" i="5"/>
  <c r="J18" i="5"/>
  <c r="J19" i="5"/>
  <c r="J20" i="5"/>
  <c r="J21" i="5"/>
  <c r="J22" i="5"/>
  <c r="J23" i="5"/>
  <c r="J17" i="5"/>
  <c r="J12" i="5"/>
  <c r="J13" i="5"/>
  <c r="J28" i="5" s="1"/>
  <c r="J14" i="5"/>
  <c r="J11" i="5"/>
  <c r="I18" i="5"/>
  <c r="I19" i="5"/>
  <c r="I20" i="5"/>
  <c r="I21" i="5"/>
  <c r="I22" i="5"/>
  <c r="I23" i="5"/>
  <c r="I17" i="5"/>
  <c r="I12" i="5"/>
  <c r="I13" i="5"/>
  <c r="I14" i="5"/>
  <c r="I24" i="5" s="1"/>
  <c r="I11" i="5"/>
  <c r="H18" i="5"/>
  <c r="H19" i="5"/>
  <c r="H20" i="5"/>
  <c r="H21" i="5"/>
  <c r="H22" i="5"/>
  <c r="H23" i="5"/>
  <c r="H17" i="5"/>
  <c r="H11" i="5"/>
  <c r="H12" i="5"/>
  <c r="H13" i="5"/>
  <c r="H14" i="5"/>
  <c r="G18" i="5"/>
  <c r="G19" i="5"/>
  <c r="G20" i="5"/>
  <c r="G21" i="5"/>
  <c r="G22" i="5"/>
  <c r="G23" i="5"/>
  <c r="G17" i="5"/>
  <c r="G12" i="5"/>
  <c r="G13" i="5"/>
  <c r="G14" i="5"/>
  <c r="G11" i="5"/>
  <c r="E18" i="5"/>
  <c r="E19" i="5"/>
  <c r="E20" i="5"/>
  <c r="E21" i="5"/>
  <c r="E22" i="5"/>
  <c r="E23" i="5"/>
  <c r="E17" i="5"/>
  <c r="E12" i="5"/>
  <c r="E13" i="5"/>
  <c r="E24" i="5" s="1"/>
  <c r="E14" i="5"/>
  <c r="E11" i="5"/>
  <c r="D12" i="5"/>
  <c r="D13" i="5"/>
  <c r="D18" i="5"/>
  <c r="D19" i="5"/>
  <c r="D20" i="5"/>
  <c r="D21" i="5"/>
  <c r="D22" i="5"/>
  <c r="D23" i="5"/>
  <c r="D17" i="5"/>
  <c r="E30" i="5"/>
  <c r="F30" i="5"/>
  <c r="G30" i="5"/>
  <c r="H30" i="5"/>
  <c r="I30" i="5"/>
  <c r="K30" i="5"/>
  <c r="L27" i="5"/>
  <c r="F24" i="5"/>
  <c r="D11" i="5"/>
  <c r="D14" i="5"/>
  <c r="L106" i="5"/>
  <c r="L104" i="5"/>
  <c r="L107" i="5"/>
  <c r="L102" i="5"/>
  <c r="L101" i="5"/>
  <c r="L99" i="5"/>
  <c r="L98" i="5"/>
  <c r="L96" i="5"/>
  <c r="L95" i="5"/>
  <c r="L93" i="5"/>
  <c r="L92" i="5"/>
  <c r="C6" i="6"/>
  <c r="C5" i="6"/>
  <c r="C4" i="6"/>
  <c r="C3" i="6"/>
  <c r="B6" i="5"/>
  <c r="B5" i="5"/>
  <c r="B4" i="5"/>
  <c r="B3" i="5"/>
  <c r="L15" i="5"/>
  <c r="L16" i="5"/>
  <c r="J24" i="5" l="1"/>
  <c r="L17" i="5"/>
  <c r="L20" i="5"/>
  <c r="L12" i="5"/>
  <c r="G24" i="5"/>
  <c r="H24" i="5"/>
  <c r="K24" i="5"/>
  <c r="C29" i="5"/>
  <c r="L29" i="5" s="1"/>
  <c r="L23" i="5"/>
  <c r="J29" i="5"/>
  <c r="J30" i="5" s="1"/>
  <c r="L30" i="5" s="1"/>
  <c r="L108" i="5"/>
  <c r="F16" i="6" s="1"/>
  <c r="L22" i="5"/>
  <c r="L19" i="5"/>
  <c r="I25" i="5"/>
  <c r="G60" i="5" s="1"/>
  <c r="G61" i="5" s="1"/>
  <c r="G62" i="5" s="1"/>
  <c r="C28" i="5"/>
  <c r="L28" i="5" s="1"/>
  <c r="L13" i="5"/>
  <c r="L11" i="5"/>
  <c r="L14" i="5"/>
  <c r="K25" i="5"/>
  <c r="H25" i="5"/>
  <c r="G54" i="5" s="1"/>
  <c r="G55" i="5" s="1"/>
  <c r="G56" i="5" s="1"/>
  <c r="G25" i="5"/>
  <c r="G37" i="5" s="1"/>
  <c r="G42" i="5" s="1"/>
  <c r="E25" i="5"/>
  <c r="L21" i="5"/>
  <c r="L18" i="5"/>
  <c r="F25" i="5"/>
  <c r="J25" i="5"/>
  <c r="G38" i="5" l="1"/>
  <c r="L24" i="5"/>
  <c r="J31" i="5"/>
  <c r="K31" i="5"/>
  <c r="F31" i="5"/>
  <c r="E31" i="5"/>
  <c r="G31" i="5"/>
  <c r="H31" i="5"/>
  <c r="I31" i="5"/>
  <c r="L25" i="5"/>
  <c r="F10" i="6" s="1"/>
  <c r="G39" i="5" l="1"/>
  <c r="G40" i="5" s="1"/>
  <c r="G43" i="5"/>
  <c r="L31" i="5"/>
  <c r="F11" i="6" s="1"/>
  <c r="F12" i="6" s="1"/>
  <c r="F13" i="6" s="1"/>
  <c r="F14" i="6" l="1"/>
  <c r="F15" i="6" s="1"/>
  <c r="F17" i="6" s="1"/>
  <c r="F18" i="6" l="1"/>
  <c r="F19" i="6" s="1"/>
  <c r="F20" i="6" l="1"/>
  <c r="F21" i="6" s="1"/>
</calcChain>
</file>

<file path=xl/comments1.xml><?xml version="1.0" encoding="utf-8"?>
<comments xmlns="http://schemas.openxmlformats.org/spreadsheetml/2006/main">
  <authors>
    <author>Falzone Lorenzo</author>
  </authors>
  <commentList>
    <comment ref="B38" authorId="0" shapeId="0">
      <text>
        <r>
          <rPr>
            <b/>
            <sz val="9"/>
            <color indexed="81"/>
            <rFont val="Segoe UI"/>
            <family val="2"/>
          </rPr>
          <t>Falzone Lorenzo:</t>
        </r>
        <r>
          <rPr>
            <sz val="9"/>
            <color indexed="81"/>
            <rFont val="Segoe UI"/>
            <family val="2"/>
          </rPr>
          <t xml:space="preserve">
Basis Auswertung per 31.12.2019</t>
        </r>
      </text>
    </comment>
    <comment ref="B55" authorId="0" shapeId="0">
      <text>
        <r>
          <rPr>
            <b/>
            <sz val="9"/>
            <color indexed="81"/>
            <rFont val="Segoe UI"/>
            <family val="2"/>
          </rPr>
          <t>Falzone Lorenzo:</t>
        </r>
        <r>
          <rPr>
            <sz val="9"/>
            <color indexed="81"/>
            <rFont val="Segoe UI"/>
            <family val="2"/>
          </rPr>
          <t xml:space="preserve">
Basis Auswertung per 31.12.2019</t>
        </r>
      </text>
    </comment>
    <comment ref="B61" authorId="0" shapeId="0">
      <text>
        <r>
          <rPr>
            <b/>
            <sz val="9"/>
            <color indexed="81"/>
            <rFont val="Segoe UI"/>
            <family val="2"/>
          </rPr>
          <t>Falzone Lorenzo:</t>
        </r>
        <r>
          <rPr>
            <sz val="9"/>
            <color indexed="81"/>
            <rFont val="Segoe UI"/>
            <family val="2"/>
          </rPr>
          <t xml:space="preserve">
Basis Auswertung per 31.12.2019</t>
        </r>
      </text>
    </comment>
  </commentList>
</comments>
</file>

<file path=xl/sharedStrings.xml><?xml version="1.0" encoding="utf-8"?>
<sst xmlns="http://schemas.openxmlformats.org/spreadsheetml/2006/main" count="221" uniqueCount="150">
  <si>
    <t>Projekt:</t>
  </si>
  <si>
    <t>Projektnummer:</t>
  </si>
  <si>
    <t>Mandat:</t>
  </si>
  <si>
    <t>Anbieter:</t>
  </si>
  <si>
    <t>Funktion</t>
  </si>
  <si>
    <t>Name</t>
  </si>
  <si>
    <t>Kategorie</t>
  </si>
  <si>
    <t>Weiteres Personal</t>
  </si>
  <si>
    <t>Diverse</t>
  </si>
  <si>
    <t>ohne</t>
  </si>
  <si>
    <t>A</t>
  </si>
  <si>
    <t>B</t>
  </si>
  <si>
    <t>C</t>
  </si>
  <si>
    <t>D</t>
  </si>
  <si>
    <t>E</t>
  </si>
  <si>
    <t>F</t>
  </si>
  <si>
    <t>G</t>
  </si>
  <si>
    <t>Honorarkategorien gemäss nachstehender projektbezogenen Einstufung von Mitarbeitern und Ansätze</t>
  </si>
  <si>
    <t>Projektbezogene Einstufung von Mitarbeitern</t>
  </si>
  <si>
    <t>G1</t>
  </si>
  <si>
    <t>G2</t>
  </si>
  <si>
    <t>Schlüsselpersonal</t>
  </si>
  <si>
    <t>Experte</t>
  </si>
  <si>
    <t>Einstufung/Kategorie/Ansatz nur gemäss beauftragter Offerte</t>
  </si>
  <si>
    <t>Bemerkungen</t>
  </si>
  <si>
    <t>gemäss Offerte</t>
  </si>
  <si>
    <t>A (&gt; 30 Jahre)</t>
  </si>
  <si>
    <t>1)</t>
  </si>
  <si>
    <t>2)</t>
  </si>
  <si>
    <t>3)</t>
  </si>
  <si>
    <t>4)</t>
  </si>
  <si>
    <t>5)</t>
  </si>
  <si>
    <t>auszufüllende Felder</t>
  </si>
  <si>
    <t>Schlüsselpersonal ist durch den Anbieter mit Offertstellung grundsätzlich namentlich sowie mit vorgesehener Kategorie bzw. Ansatz bekannt zu geben. Deren Leistung inkl. Kategorie wird explizit beauftragt. Im Falle von Personalwechsel ist die Mutation durch das ASTRA explizit genehmigen zu lassen.</t>
  </si>
  <si>
    <t>Schlüsselpersonal gemäss Offerte ist in den Mitarbeiterlisten als solches zu kennzeichnen (z.B. fett markieren); daneben müssen die MA-Listen pro Mitarbeiter ausweisen: die vorgesehene Funktion, Jahrgang, Anzahl Berufsjahre, Abschluss, Kategorie.</t>
  </si>
  <si>
    <t>Ansatz in CHF</t>
  </si>
  <si>
    <t>AP/MK
Phase 31</t>
  </si>
  <si>
    <t>PGV
Phase 33</t>
  </si>
  <si>
    <t>Tätigkeit und Einstufung ist vom ASTRA personenbezogen genehmigen zu lassen</t>
  </si>
  <si>
    <t>DP/MP
Phase 32</t>
  </si>
  <si>
    <t>Submission
Phase 41</t>
  </si>
  <si>
    <t>Ansatz
in CHF</t>
  </si>
  <si>
    <t>Kat.</t>
  </si>
  <si>
    <t>Total Stunden</t>
  </si>
  <si>
    <t>Nebenkostenansätze zum Ingenieurvertrag</t>
  </si>
  <si>
    <t>Gegenstand</t>
  </si>
  <si>
    <t>Anzahl</t>
  </si>
  <si>
    <t>A4 Druckseite / Kopie s/w</t>
  </si>
  <si>
    <t>A3 Druckseite / Kopie s/w</t>
  </si>
  <si>
    <t>A3 Druckseite / Kopie farbig</t>
  </si>
  <si>
    <t>A4 Druckseite / Kopie farbig</t>
  </si>
  <si>
    <t>Plandruck s/w, gefaltet (ohne Randzuschläge)</t>
  </si>
  <si>
    <t>Plandruck farbig, gefaltet (ohne Randzuschläge)</t>
  </si>
  <si>
    <t>Plankopie s/w, gefaltet (ohne Randzuschläge)</t>
  </si>
  <si>
    <t>Plankopie farbig, gefaltet (ohne Randzuschläge)</t>
  </si>
  <si>
    <r>
      <t xml:space="preserve">Preis CHF
</t>
    </r>
    <r>
      <rPr>
        <sz val="8"/>
        <rFont val="Arial"/>
        <family val="2"/>
      </rPr>
      <t>(exkl. MWSt)</t>
    </r>
  </si>
  <si>
    <r>
      <t xml:space="preserve">Total CHF
</t>
    </r>
    <r>
      <rPr>
        <sz val="8"/>
        <rFont val="Arial"/>
        <family val="2"/>
      </rPr>
      <t>(exkl.
MWSt)</t>
    </r>
  </si>
  <si>
    <r>
      <t xml:space="preserve">Total CHF
</t>
    </r>
    <r>
      <rPr>
        <sz val="8"/>
        <rFont val="Arial"/>
        <family val="2"/>
      </rPr>
      <t>(exkl. MWSt)</t>
    </r>
  </si>
  <si>
    <t>./. Rabatt</t>
  </si>
  <si>
    <t>Beschrieb</t>
  </si>
  <si>
    <t>Honorar</t>
  </si>
  <si>
    <t>Honorarreserve Bauherrschaft (Vorgabe)</t>
  </si>
  <si>
    <t>CHF</t>
  </si>
  <si>
    <t>Honorar brutto</t>
  </si>
  <si>
    <t>Zwischentotal</t>
  </si>
  <si>
    <t>+ MWSt</t>
  </si>
  <si>
    <t>Ort und Datum</t>
  </si>
  <si>
    <t>Total Honorar netto, exkl. MWSt</t>
  </si>
  <si>
    <t>Angebote mit Zeitmitteltarifen (ZMT) werden als unzulässige Preisvariante ausgeschlossen.</t>
  </si>
  <si>
    <t>Personal, das z.B. als Experte/Spezialist etc. in den Kategorien A verrechnet werden soll, ist vom ASTRA zur Einstufung vorgängig genehmigen zu lassen.</t>
  </si>
  <si>
    <t>Nachträge bzw. Zusatzaufträge orientieren sich grundsätzlich am Grundvertrag.</t>
  </si>
  <si>
    <t>1) Honoraransätze und Einstufung von Mitarbeitenden</t>
  </si>
  <si>
    <t>Rabatt/Skonto</t>
  </si>
  <si>
    <t>Grundlage für Offertvergleich</t>
  </si>
  <si>
    <t>Total Honorare/Nebenkosten</t>
  </si>
  <si>
    <t>Übertrag auf Angebotsdeckblatt</t>
  </si>
  <si>
    <t>2) Honorarberechnung-Leistungstabelle</t>
  </si>
  <si>
    <t>3) Angebotszusammenstellung</t>
  </si>
  <si>
    <t>B/C</t>
  </si>
  <si>
    <t>C/D</t>
  </si>
  <si>
    <t>Einheit</t>
  </si>
  <si>
    <t>Stk.</t>
  </si>
  <si>
    <t>m2</t>
  </si>
  <si>
    <t>USB-Stick (inkl. Datenspeicherung)</t>
  </si>
  <si>
    <t>CD (Rohling inkl. Brennen, Hülle, Etiketten etc.)</t>
  </si>
  <si>
    <r>
      <t xml:space="preserve">UfA </t>
    </r>
    <r>
      <rPr>
        <b/>
        <vertAlign val="superscript"/>
        <sz val="8"/>
        <rFont val="Arial"/>
        <family val="2"/>
      </rPr>
      <t>1)</t>
    </r>
    <r>
      <rPr>
        <b/>
        <sz val="8"/>
        <rFont val="Arial"/>
        <family val="2"/>
      </rPr>
      <t xml:space="preserve">
Phase 51</t>
    </r>
  </si>
  <si>
    <r>
      <t xml:space="preserve">I/A </t>
    </r>
    <r>
      <rPr>
        <b/>
        <vertAlign val="superscript"/>
        <sz val="8"/>
        <rFont val="Arial"/>
        <family val="2"/>
      </rPr>
      <t>3)</t>
    </r>
    <r>
      <rPr>
        <b/>
        <sz val="8"/>
        <rFont val="Arial"/>
        <family val="2"/>
      </rPr>
      <t xml:space="preserve">
Phase 53</t>
    </r>
  </si>
  <si>
    <r>
      <rPr>
        <vertAlign val="superscript"/>
        <sz val="8"/>
        <rFont val="Arial"/>
        <family val="2"/>
      </rPr>
      <t>1)</t>
    </r>
    <r>
      <rPr>
        <sz val="8"/>
        <rFont val="Arial"/>
        <family val="2"/>
      </rPr>
      <t xml:space="preserve"> UfA: Unterlagen für die Ausführung (inkl. Anteil Tragwerke)</t>
    </r>
  </si>
  <si>
    <r>
      <rPr>
        <vertAlign val="superscript"/>
        <sz val="8"/>
        <rFont val="Arial"/>
        <family val="2"/>
      </rPr>
      <t>3)</t>
    </r>
    <r>
      <rPr>
        <sz val="8"/>
        <rFont val="Arial"/>
        <family val="2"/>
      </rPr>
      <t xml:space="preserve"> I/A: Inbetriebnahme/Abschluss</t>
    </r>
  </si>
  <si>
    <r>
      <t xml:space="preserve">Real./BL </t>
    </r>
    <r>
      <rPr>
        <b/>
        <vertAlign val="superscript"/>
        <sz val="8"/>
        <rFont val="Arial"/>
        <family val="2"/>
      </rPr>
      <t>2)</t>
    </r>
    <r>
      <rPr>
        <b/>
        <sz val="8"/>
        <rFont val="Arial"/>
        <family val="2"/>
      </rPr>
      <t xml:space="preserve">
Phase 52 </t>
    </r>
  </si>
  <si>
    <t>Dossiermappe Karton hart</t>
  </si>
  <si>
    <r>
      <rPr>
        <b/>
        <sz val="8"/>
        <rFont val="Arial"/>
        <family val="2"/>
      </rPr>
      <t>Rechnerische Kontrolle</t>
    </r>
    <r>
      <rPr>
        <sz val="8"/>
        <rFont val="Arial"/>
        <family val="2"/>
      </rPr>
      <t xml:space="preserve">
Die ausgefüllten Tabellen und die Angebotszusammenstellung sind vor Unterzeichnung durch den Anbieter rechnerisch zu prüfen und die gekennzeichnete Angebotssumme auf das Deckblatt der Ausschreibungsunterlagen zu übertragen.</t>
    </r>
  </si>
  <si>
    <t>Total Angebot netto, inkl. MWSt</t>
  </si>
  <si>
    <r>
      <rPr>
        <b/>
        <sz val="8"/>
        <rFont val="Arial"/>
        <family val="2"/>
      </rPr>
      <t>Bauherrenreserve</t>
    </r>
    <r>
      <rPr>
        <sz val="8"/>
        <rFont val="Arial"/>
        <family val="2"/>
      </rPr>
      <t xml:space="preserve">
Für Zusatzleistungen ist in der Angebotszusammenstellung eine Bauherrenreserve ausgewiesen. Die entsprechenden Stunden stehen nur für vom Auftraggeber speziell bestellte Zusatzleistungen, welche nicht im Leistungsbeschrieb/Pflichtenheft umschrieben sind, zur Verfügung. Diese müssen durch den PL ASTRA schriftlich ausgelöst werden, ansonsten besteht kein Anspruch auf Vergütung.
</t>
    </r>
  </si>
  <si>
    <r>
      <rPr>
        <vertAlign val="superscript"/>
        <sz val="8"/>
        <rFont val="Arial"/>
        <family val="2"/>
      </rPr>
      <t>2)</t>
    </r>
    <r>
      <rPr>
        <sz val="8"/>
        <rFont val="Arial"/>
        <family val="2"/>
      </rPr>
      <t xml:space="preserve"> Real./BL: Realisierung/Bauleitung</t>
    </r>
  </si>
  <si>
    <t xml:space="preserve">Die Nebenkosten gemäss Ziffer 4.2 (1. Abschnitt) der Vertragsurkunde sind ins Honorar (Stundenansätze) einzurechnen. Das für die Nebenkosten gemäss Ziffer 4.2 (2. Abschnitt) der Vertragsurkunde in der nachfolgenden Angebotstabelle ausgesetzte Vorausmass darf nicht abgeändert werden. Die Nebenkosten gemäss Ziffer 4.2 (2. Abschnitt) der Vertragsurkunde werden gemäss den untenstehenden zu offerierenden Ansätzen vergütet. </t>
  </si>
  <si>
    <r>
      <t>Total Nebenkosten CHF</t>
    </r>
    <r>
      <rPr>
        <sz val="8"/>
        <rFont val="Arial"/>
        <family val="2"/>
      </rPr>
      <t xml:space="preserve"> (exkl. MWSt)</t>
    </r>
  </si>
  <si>
    <r>
      <t xml:space="preserve">Total Honorar CHF </t>
    </r>
    <r>
      <rPr>
        <sz val="8"/>
        <rFont val="Arial"/>
        <family val="2"/>
      </rPr>
      <t>(exkl. MWSt)</t>
    </r>
  </si>
  <si>
    <t>25.0% Zuschlag auf Wochenendarbeit (Sa 6h - So 23h)</t>
  </si>
  <si>
    <t>Tagen</t>
  </si>
  <si>
    <t xml:space="preserve">./. Skonto innert </t>
  </si>
  <si>
    <t>wird automatisch von Register 2 Honorarber.-Leistungstabelle übertragen</t>
  </si>
  <si>
    <t>Übertrag aus Reg. 2 - Honorarangebot</t>
  </si>
  <si>
    <t>Übertrag aus Reg. 2 - Nebenkosten</t>
  </si>
  <si>
    <t>Übertrag aus Reg. 2 - Zuschläge für Nacht- und Sonntagsarbeit</t>
  </si>
  <si>
    <t>Gemischte Kategorien entsprechen dem Mittelwert beider Kategorien (wird gerechnet)</t>
  </si>
  <si>
    <r>
      <t xml:space="preserve">Total Zuschläge CHF </t>
    </r>
    <r>
      <rPr>
        <sz val="8"/>
        <rFont val="Arial"/>
        <family val="2"/>
      </rPr>
      <t>(exkl. MWSt)</t>
    </r>
  </si>
  <si>
    <t>Unterschrift(en)</t>
  </si>
  <si>
    <t>Leistungen sind durch die Mitarbeiter entsprechend der Funktion/Kategorie zu erbringen und mit tätigkeitsbezogenen Rapporten zu belegen. Die Rapporte haben neben Arbeitszeit und detailliertem Tagesleistungsbeschrieb den MA-Namen, Firmenzugehörigkeit sowie Kategorie auszuweisen (Vereinfachung der Dokumentation für alle Beteiligten). Letzteres soweit technisch einfach möglich. Rapporte sind durch MA und Vorgesetzen für die Rechnungstellung mit Originalunterschrift zu visieren.</t>
  </si>
  <si>
    <t>Zuschläge für Nacht- und Sonntagsarbeit</t>
  </si>
  <si>
    <t>Ansatz Kat. B/C bzw. C/D, 
sofern dies bei den Schlüsselpersonen zur Anwendung kommt</t>
  </si>
  <si>
    <t>Einteilung nach Funktion</t>
  </si>
  <si>
    <t>Bemerkungen:</t>
  </si>
  <si>
    <t>Die Einteilung nach Honorarkategorie erfolgt gem. SIA 103 Art. 6.
Zur Präzisierung der Stufen 1 bis 3: Als abgeschlossene sekundäre Ausbildung wird eine Lehre verstanden. Unter die tertiäre Ausbildung fallen: HF, FH, Hochschule und Universität.
Zusätzlich gilt folgende Regelung:</t>
  </si>
  <si>
    <t>Honroarreserve wird automatisch aus Honorarangebot und Zuschlägen errechnet</t>
  </si>
  <si>
    <r>
      <rPr>
        <b/>
        <sz val="8"/>
        <rFont val="Arial"/>
        <family val="2"/>
      </rPr>
      <t>Honorarberechnung-Leistungstabelle</t>
    </r>
    <r>
      <rPr>
        <sz val="8"/>
        <rFont val="Arial"/>
        <family val="2"/>
      </rPr>
      <t xml:space="preserve">
In der Tabelle sind alle grün hinterlegten Felder auszufüllen. Die Honoraransätze ergeben sich durch die Auswahl der Honorarkategorie mittels Dropdown-Liste. Die vom Bauherrn vorgegebenen Stunden je Funktion und Phase dürfen nicht verändert werden. Sie entsprechen Erfahrungswerten aus aktuellen Vergleichsprojekten mit gleicher Phase bzw. vergleichbarem Projektierungsgegenstand. Die Abrechnung erfolgt mit explizitem Leistungsnachweis.
Die Honorare pro Teilprojekt aus der obenstehenden Tabelle werden in nachfolgender Angebotszusammenstellung (orange Felder) automatisch übertragen.</t>
    </r>
  </si>
  <si>
    <t>12.5% Zuschlag auf Nachtarbeit (So/Mo-Fr/Sa, 23h-6h)</t>
  </si>
  <si>
    <t>N02 - Einzelmassnahmen Osttangente Basel</t>
  </si>
  <si>
    <t>18002</t>
  </si>
  <si>
    <t>Projektleiter</t>
  </si>
  <si>
    <t>Projektleiter Stv.</t>
  </si>
  <si>
    <t>Bauleiter</t>
  </si>
  <si>
    <t>Bauleiter Stv.</t>
  </si>
  <si>
    <t>MK</t>
  </si>
  <si>
    <t>MP</t>
  </si>
  <si>
    <t>PL</t>
  </si>
  <si>
    <t>PL Stv.</t>
  </si>
  <si>
    <t>BL</t>
  </si>
  <si>
    <t>BL Stv.</t>
  </si>
  <si>
    <t>PV + BL Brücke Bäumlihof</t>
  </si>
  <si>
    <r>
      <rPr>
        <b/>
        <sz val="8"/>
        <rFont val="Arial"/>
        <family val="2"/>
      </rPr>
      <t>Zuschläge für Nacht- und Sonntagsarbeit</t>
    </r>
    <r>
      <rPr>
        <sz val="8"/>
        <rFont val="Arial"/>
        <family val="2"/>
      </rPr>
      <t xml:space="preserve">
Die Zuschläge für Nacht- und Sonntagsarbeit werden anhand des Mittelwertes der Ansätze von Bauleiter und Bauleiter Stv. berechnet.
</t>
    </r>
  </si>
  <si>
    <t>Lorenzo Falzone</t>
  </si>
  <si>
    <t>Beat Schädler</t>
  </si>
  <si>
    <t>Bernd Knoll</t>
  </si>
  <si>
    <t>Tobias Lüthi</t>
  </si>
  <si>
    <t>Bewertung</t>
  </si>
  <si>
    <t>Budget Extern</t>
  </si>
  <si>
    <t>Budget Intern</t>
  </si>
  <si>
    <t>PLA 9960.200 (HI)</t>
  </si>
  <si>
    <t>PLA 9960.100 (MP)</t>
  </si>
  <si>
    <t>Gesamt</t>
  </si>
  <si>
    <r>
      <t xml:space="preserve">Budget Extern   ---&gt; </t>
    </r>
    <r>
      <rPr>
        <sz val="8"/>
        <color rgb="FFFF0000"/>
        <rFont val="Arial"/>
        <family val="2"/>
      </rPr>
      <t>Anteil</t>
    </r>
  </si>
  <si>
    <t>Prognostiziertes Verlust (-), Gewinnung(+)</t>
  </si>
  <si>
    <r>
      <t xml:space="preserve">Budget Intern   ---&gt; </t>
    </r>
    <r>
      <rPr>
        <sz val="8"/>
        <color rgb="FFFF0000"/>
        <rFont val="Arial"/>
        <family val="2"/>
      </rPr>
      <t>Koeff. I/E</t>
    </r>
  </si>
  <si>
    <t>abgeschlossen</t>
  </si>
  <si>
    <t>per 31.12.2022</t>
  </si>
  <si>
    <t>PLA 9960.300 Submission</t>
  </si>
  <si>
    <t>per 31.08.2023</t>
  </si>
  <si>
    <t>Diff.</t>
  </si>
  <si>
    <t>PLA 9960.400 UfA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</si>
</sst>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 #,##0.00_ ;_ * \-#,##0.00_ ;_ * &quot;-&quot;??_ ;_ @_ "/>
    <numFmt numFmtId="164" formatCode="_(* #,##0.00_);_(* \(#,##0.00\);_(* &quot;-&quot;??_);_(@_)"/>
    <numFmt numFmtId="165" formatCode="0\ %"/>
    <numFmt numFmtId="166" formatCode="#00#0??"/>
    <numFmt numFmtId="167" formatCode="_(* #,##0_);_(* \(#,##0\);_(* &quot;-&quot;??_);_(@_)"/>
    <numFmt numFmtId="168" formatCode="0.0%"/>
  </numFmts>
  <fonts count="15" x14ac:knownFonts="1">
    <font>
      <sz val="10"/>
      <name val="Arial"/>
    </font>
    <font>
      <sz val="10"/>
      <name val="Arial"/>
      <family val="2"/>
    </font>
    <font>
      <sz val="9"/>
      <name val="Arial"/>
      <family val="2"/>
    </font>
    <font>
      <b/>
      <sz val="9"/>
      <name val="Arial"/>
      <family val="2"/>
    </font>
    <font>
      <sz val="8"/>
      <name val="Arial"/>
      <family val="2"/>
    </font>
    <font>
      <b/>
      <sz val="8"/>
      <name val="Arial"/>
      <family val="2"/>
    </font>
    <font>
      <b/>
      <sz val="10"/>
      <name val="Arial"/>
      <family val="2"/>
    </font>
    <font>
      <sz val="6"/>
      <name val="Arial"/>
      <family val="2"/>
    </font>
    <font>
      <b/>
      <vertAlign val="superscript"/>
      <sz val="8"/>
      <name val="Arial"/>
      <family val="2"/>
    </font>
    <font>
      <vertAlign val="superscript"/>
      <sz val="8"/>
      <name val="Arial"/>
      <family val="2"/>
    </font>
    <font>
      <b/>
      <sz val="16"/>
      <name val="Arial"/>
      <family val="2"/>
    </font>
    <font>
      <sz val="8"/>
      <color rgb="FFFF0000"/>
      <name val="Arial"/>
      <family val="2"/>
    </font>
    <font>
      <sz val="9"/>
      <color indexed="81"/>
      <name val="Segoe UI"/>
      <family val="2"/>
    </font>
    <font>
      <b/>
      <sz val="9"/>
      <color indexed="81"/>
      <name val="Segoe UI"/>
      <family val="2"/>
    </font>
    <font>
      <u/>
      <sz val="8"/>
      <name val="Arial"/>
      <family val="2"/>
    </font>
  </fonts>
  <fills count="6">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s>
  <borders count="67">
    <border>
      <left/>
      <right/>
      <top/>
      <bottom/>
      <diagonal/>
    </border>
    <border>
      <left/>
      <right/>
      <top style="hair">
        <color indexed="64"/>
      </top>
      <bottom style="hair">
        <color indexed="64"/>
      </bottom>
      <diagonal/>
    </border>
    <border>
      <left style="medium">
        <color indexed="64"/>
      </left>
      <right/>
      <top style="hair">
        <color indexed="64"/>
      </top>
      <bottom style="hair">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hair">
        <color indexed="64"/>
      </bottom>
      <diagonal/>
    </border>
    <border>
      <left/>
      <right style="medium">
        <color indexed="64"/>
      </right>
      <top style="medium">
        <color indexed="64"/>
      </top>
      <bottom style="hair">
        <color indexed="64"/>
      </bottom>
      <diagonal/>
    </border>
    <border>
      <left/>
      <right/>
      <top/>
      <bottom style="hair">
        <color indexed="64"/>
      </bottom>
      <diagonal/>
    </border>
    <border>
      <left/>
      <right/>
      <top/>
      <bottom style="medium">
        <color indexed="64"/>
      </bottom>
      <diagonal/>
    </border>
    <border>
      <left/>
      <right/>
      <top style="medium">
        <color indexed="64"/>
      </top>
      <bottom/>
      <diagonal/>
    </border>
    <border>
      <left/>
      <right/>
      <top/>
      <bottom style="thin">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right style="medium">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medium">
        <color indexed="64"/>
      </top>
      <bottom/>
      <diagonal/>
    </border>
    <border>
      <left style="hair">
        <color indexed="64"/>
      </left>
      <right style="medium">
        <color indexed="64"/>
      </right>
      <top style="medium">
        <color indexed="64"/>
      </top>
      <bottom/>
      <diagonal/>
    </border>
    <border>
      <left/>
      <right style="medium">
        <color indexed="64"/>
      </right>
      <top style="medium">
        <color indexed="64"/>
      </top>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right style="medium">
        <color indexed="64"/>
      </right>
      <top style="hair">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right style="medium">
        <color indexed="64"/>
      </right>
      <top/>
      <bottom style="medium">
        <color indexed="64"/>
      </bottom>
      <diagonal/>
    </border>
    <border>
      <left style="hair">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hair">
        <color indexed="64"/>
      </right>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medium">
        <color indexed="64"/>
      </right>
      <top style="hair">
        <color indexed="64"/>
      </top>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right style="hair">
        <color indexed="64"/>
      </right>
      <top style="hair">
        <color indexed="64"/>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hair">
        <color indexed="64"/>
      </right>
      <top/>
      <bottom/>
      <diagonal/>
    </border>
    <border>
      <left style="medium">
        <color indexed="64"/>
      </left>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top/>
      <bottom style="medium">
        <color indexed="64"/>
      </bottom>
      <diagonal/>
    </border>
    <border>
      <left style="medium">
        <color indexed="64"/>
      </left>
      <right/>
      <top style="medium">
        <color indexed="64"/>
      </top>
      <bottom/>
      <diagonal/>
    </border>
    <border>
      <left style="hair">
        <color indexed="64"/>
      </left>
      <right/>
      <top style="medium">
        <color indexed="64"/>
      </top>
      <bottom style="hair">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hair">
        <color indexed="64"/>
      </right>
      <top style="medium">
        <color indexed="64"/>
      </top>
      <bottom/>
      <diagonal/>
    </border>
    <border>
      <left style="medium">
        <color indexed="64"/>
      </left>
      <right style="hair">
        <color indexed="64"/>
      </right>
      <top/>
      <bottom style="medium">
        <color indexed="64"/>
      </bottom>
      <diagonal/>
    </border>
    <border>
      <left/>
      <right/>
      <top style="hair">
        <color indexed="64"/>
      </top>
      <bottom/>
      <diagonal/>
    </border>
    <border>
      <left/>
      <right/>
      <top style="medium">
        <color indexed="64"/>
      </top>
      <bottom style="thick">
        <color theme="0"/>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55">
    <xf numFmtId="0" fontId="0" fillId="0" borderId="0" xfId="0"/>
    <xf numFmtId="4" fontId="4" fillId="2" borderId="1" xfId="0" applyNumberFormat="1" applyFont="1" applyFill="1" applyBorder="1" applyAlignment="1" applyProtection="1">
      <alignment horizontal="left" vertical="center"/>
      <protection locked="0"/>
    </xf>
    <xf numFmtId="0" fontId="4" fillId="2" borderId="2" xfId="0" applyFont="1" applyFill="1" applyBorder="1" applyAlignment="1" applyProtection="1">
      <alignment horizontal="center" vertical="center"/>
      <protection locked="0"/>
    </xf>
    <xf numFmtId="4" fontId="4" fillId="2" borderId="3" xfId="0" applyNumberFormat="1" applyFont="1" applyFill="1" applyBorder="1" applyAlignment="1" applyProtection="1">
      <alignment vertical="center"/>
      <protection locked="0"/>
    </xf>
    <xf numFmtId="4" fontId="4" fillId="2" borderId="4" xfId="0" applyNumberFormat="1" applyFont="1" applyFill="1" applyBorder="1" applyAlignment="1" applyProtection="1">
      <alignment vertical="center"/>
      <protection locked="0"/>
    </xf>
    <xf numFmtId="4" fontId="4" fillId="2" borderId="5" xfId="0" applyNumberFormat="1" applyFont="1" applyFill="1" applyBorder="1" applyAlignment="1" applyProtection="1">
      <alignment vertical="center"/>
      <protection locked="0"/>
    </xf>
    <xf numFmtId="4" fontId="2" fillId="2" borderId="6" xfId="0" applyNumberFormat="1" applyFont="1" applyFill="1" applyBorder="1" applyAlignment="1" applyProtection="1">
      <alignment horizontal="center" vertical="center"/>
      <protection locked="0"/>
    </xf>
    <xf numFmtId="4" fontId="2" fillId="2" borderId="7" xfId="0" applyNumberFormat="1" applyFont="1" applyFill="1" applyBorder="1" applyAlignment="1" applyProtection="1">
      <alignment horizontal="center" vertical="center"/>
      <protection locked="0"/>
    </xf>
    <xf numFmtId="165" fontId="2" fillId="2" borderId="8" xfId="0" applyNumberFormat="1" applyFont="1" applyFill="1" applyBorder="1" applyAlignment="1" applyProtection="1">
      <alignment vertical="center"/>
      <protection locked="0"/>
    </xf>
    <xf numFmtId="0" fontId="2" fillId="0" borderId="8" xfId="0" applyFont="1" applyFill="1" applyBorder="1" applyAlignment="1" applyProtection="1">
      <alignment horizontal="center" vertical="center"/>
    </xf>
    <xf numFmtId="0" fontId="3" fillId="0" borderId="0" xfId="0" applyFont="1" applyAlignment="1" applyProtection="1">
      <alignment vertical="center"/>
    </xf>
    <xf numFmtId="0" fontId="2" fillId="0" borderId="0" xfId="0" applyFont="1" applyAlignment="1" applyProtection="1">
      <alignment vertical="center"/>
    </xf>
    <xf numFmtId="0" fontId="0" fillId="0" borderId="0" xfId="0" applyAlignment="1" applyProtection="1">
      <alignment vertical="center"/>
    </xf>
    <xf numFmtId="0" fontId="3" fillId="0" borderId="9" xfId="0" applyFont="1" applyBorder="1" applyAlignment="1" applyProtection="1">
      <alignment horizontal="center" vertical="center"/>
    </xf>
    <xf numFmtId="0" fontId="3" fillId="0" borderId="9" xfId="0" applyFont="1" applyBorder="1" applyAlignment="1" applyProtection="1">
      <alignment vertical="center"/>
    </xf>
    <xf numFmtId="0" fontId="2" fillId="0" borderId="0" xfId="0" applyFont="1" applyBorder="1" applyAlignment="1" applyProtection="1">
      <alignment vertical="center"/>
    </xf>
    <xf numFmtId="4" fontId="2" fillId="3" borderId="0" xfId="0" applyNumberFormat="1" applyFont="1" applyFill="1" applyBorder="1" applyAlignment="1" applyProtection="1">
      <alignment vertical="center"/>
    </xf>
    <xf numFmtId="0" fontId="7" fillId="0" borderId="10" xfId="0" applyFont="1" applyBorder="1" applyAlignment="1" applyProtection="1">
      <alignment vertical="center"/>
    </xf>
    <xf numFmtId="0" fontId="7" fillId="0" borderId="0" xfId="0" applyFont="1" applyBorder="1" applyAlignment="1" applyProtection="1">
      <alignment vertical="center"/>
    </xf>
    <xf numFmtId="0" fontId="2" fillId="0" borderId="8" xfId="0" applyFont="1" applyBorder="1" applyAlignment="1" applyProtection="1">
      <alignment vertical="center"/>
    </xf>
    <xf numFmtId="4" fontId="2" fillId="0" borderId="8" xfId="0" applyNumberFormat="1" applyFont="1" applyBorder="1" applyAlignment="1" applyProtection="1">
      <alignment vertical="center"/>
    </xf>
    <xf numFmtId="4" fontId="2" fillId="0" borderId="0" xfId="0" applyNumberFormat="1" applyFont="1" applyBorder="1" applyAlignment="1" applyProtection="1">
      <alignment vertical="center"/>
    </xf>
    <xf numFmtId="4" fontId="2" fillId="3" borderId="8" xfId="0" applyNumberFormat="1" applyFont="1" applyFill="1" applyBorder="1" applyAlignment="1" applyProtection="1">
      <alignment vertical="center"/>
    </xf>
    <xf numFmtId="4" fontId="3" fillId="0" borderId="0" xfId="0" applyNumberFormat="1" applyFont="1" applyBorder="1" applyAlignment="1" applyProtection="1">
      <alignment vertical="center"/>
    </xf>
    <xf numFmtId="0" fontId="2" fillId="0" borderId="11" xfId="0" applyFont="1" applyBorder="1" applyAlignment="1" applyProtection="1">
      <alignment vertical="center"/>
    </xf>
    <xf numFmtId="0" fontId="3" fillId="0" borderId="0" xfId="0" applyFont="1" applyAlignment="1" applyProtection="1">
      <alignment horizontal="center" vertical="center"/>
    </xf>
    <xf numFmtId="0" fontId="0" fillId="0" borderId="0" xfId="0" applyAlignment="1" applyProtection="1">
      <alignment horizontal="center" vertical="center"/>
    </xf>
    <xf numFmtId="167" fontId="4" fillId="0" borderId="0" xfId="1" applyNumberFormat="1" applyFont="1" applyFill="1" applyAlignment="1" applyProtection="1">
      <alignment horizontal="center" vertical="center"/>
    </xf>
    <xf numFmtId="0" fontId="4" fillId="0" borderId="0" xfId="0" applyFont="1" applyAlignment="1" applyProtection="1"/>
    <xf numFmtId="0" fontId="5" fillId="0" borderId="12" xfId="0" applyFont="1" applyBorder="1" applyAlignment="1" applyProtection="1">
      <alignment horizontal="center" vertical="top" wrapText="1"/>
    </xf>
    <xf numFmtId="0" fontId="5" fillId="0" borderId="13" xfId="0" applyFont="1" applyBorder="1" applyAlignment="1" applyProtection="1">
      <alignment horizontal="center" vertical="top" wrapText="1"/>
    </xf>
    <xf numFmtId="0" fontId="4" fillId="0" borderId="0" xfId="0" applyFont="1" applyAlignment="1" applyProtection="1">
      <alignment vertical="center"/>
    </xf>
    <xf numFmtId="0" fontId="5" fillId="0" borderId="14" xfId="0" applyFont="1" applyFill="1" applyBorder="1" applyAlignment="1" applyProtection="1">
      <alignment vertical="center"/>
    </xf>
    <xf numFmtId="4" fontId="4" fillId="0" borderId="0" xfId="0" applyNumberFormat="1" applyFont="1" applyFill="1" applyBorder="1" applyAlignment="1" applyProtection="1">
      <alignment horizontal="left" vertical="center"/>
    </xf>
    <xf numFmtId="0" fontId="4" fillId="0" borderId="15" xfId="0" applyFont="1" applyBorder="1" applyAlignment="1" applyProtection="1">
      <alignment horizontal="center" vertical="center"/>
    </xf>
    <xf numFmtId="4" fontId="4" fillId="0" borderId="7" xfId="0" applyNumberFormat="1" applyFont="1" applyBorder="1" applyAlignment="1" applyProtection="1">
      <alignment horizontal="right" vertical="center"/>
    </xf>
    <xf numFmtId="3" fontId="4" fillId="0" borderId="16" xfId="0" applyNumberFormat="1" applyFont="1" applyBorder="1" applyAlignment="1" applyProtection="1">
      <alignment horizontal="center" vertical="center"/>
    </xf>
    <xf numFmtId="3" fontId="4" fillId="0" borderId="7" xfId="0" applyNumberFormat="1" applyFont="1" applyBorder="1" applyAlignment="1" applyProtection="1">
      <alignment horizontal="center" vertical="center"/>
    </xf>
    <xf numFmtId="4" fontId="4" fillId="0" borderId="7" xfId="0" applyNumberFormat="1" applyFont="1" applyBorder="1" applyAlignment="1" applyProtection="1">
      <alignment horizontal="center" vertical="center"/>
    </xf>
    <xf numFmtId="0" fontId="4" fillId="0" borderId="2" xfId="0" applyFont="1" applyBorder="1" applyAlignment="1" applyProtection="1">
      <alignment vertical="center"/>
    </xf>
    <xf numFmtId="4" fontId="4" fillId="0" borderId="17" xfId="0" applyNumberFormat="1" applyFont="1" applyBorder="1" applyAlignment="1" applyProtection="1">
      <alignment horizontal="right" vertical="center"/>
    </xf>
    <xf numFmtId="3" fontId="4" fillId="0" borderId="18" xfId="0" applyNumberFormat="1" applyFont="1" applyBorder="1" applyAlignment="1" applyProtection="1">
      <alignment horizontal="center" vertical="center"/>
    </xf>
    <xf numFmtId="4" fontId="4" fillId="0" borderId="6" xfId="0" applyNumberFormat="1" applyFont="1" applyBorder="1" applyAlignment="1" applyProtection="1">
      <alignment horizontal="right" vertical="center"/>
    </xf>
    <xf numFmtId="3" fontId="4" fillId="0" borderId="17" xfId="0" applyNumberFormat="1" applyFont="1" applyBorder="1" applyAlignment="1" applyProtection="1">
      <alignment horizontal="center" vertical="center"/>
    </xf>
    <xf numFmtId="0" fontId="4" fillId="0" borderId="14" xfId="0" applyFont="1" applyBorder="1" applyAlignment="1" applyProtection="1">
      <alignment vertical="center"/>
    </xf>
    <xf numFmtId="4" fontId="4" fillId="0" borderId="0" xfId="0" applyNumberFormat="1" applyFont="1" applyBorder="1" applyAlignment="1" applyProtection="1">
      <alignment horizontal="left" vertical="center"/>
    </xf>
    <xf numFmtId="0" fontId="4" fillId="0" borderId="14" xfId="0" applyFont="1" applyBorder="1" applyAlignment="1" applyProtection="1">
      <alignment horizontal="center" vertical="center"/>
    </xf>
    <xf numFmtId="4" fontId="4" fillId="0" borderId="19" xfId="0" applyNumberFormat="1" applyFont="1" applyBorder="1" applyAlignment="1" applyProtection="1">
      <alignment horizontal="right" vertical="center"/>
    </xf>
    <xf numFmtId="3" fontId="4" fillId="0" borderId="20" xfId="0" applyNumberFormat="1" applyFont="1" applyBorder="1" applyAlignment="1" applyProtection="1">
      <alignment horizontal="center" vertical="center"/>
    </xf>
    <xf numFmtId="3" fontId="4" fillId="0" borderId="21" xfId="0" applyNumberFormat="1" applyFont="1" applyBorder="1" applyAlignment="1" applyProtection="1">
      <alignment horizontal="center" vertical="center"/>
    </xf>
    <xf numFmtId="0" fontId="5" fillId="0" borderId="14" xfId="0" applyFont="1" applyBorder="1" applyAlignment="1" applyProtection="1">
      <alignment vertical="center"/>
    </xf>
    <xf numFmtId="4" fontId="4" fillId="0" borderId="0" xfId="0" applyNumberFormat="1" applyFont="1" applyBorder="1" applyAlignment="1" applyProtection="1">
      <alignment vertical="center"/>
    </xf>
    <xf numFmtId="4" fontId="4" fillId="0" borderId="22" xfId="0" applyNumberFormat="1" applyFont="1" applyBorder="1" applyAlignment="1" applyProtection="1">
      <alignment horizontal="right" vertical="center"/>
    </xf>
    <xf numFmtId="3" fontId="4" fillId="0" borderId="23" xfId="0" applyNumberFormat="1" applyFont="1" applyBorder="1" applyAlignment="1" applyProtection="1">
      <alignment horizontal="center" vertical="center"/>
    </xf>
    <xf numFmtId="3" fontId="4" fillId="0" borderId="24" xfId="0" applyNumberFormat="1" applyFont="1" applyBorder="1" applyAlignment="1" applyProtection="1">
      <alignment horizontal="center" vertical="center"/>
    </xf>
    <xf numFmtId="4" fontId="4" fillId="0" borderId="1" xfId="0" applyNumberFormat="1" applyFont="1" applyBorder="1" applyAlignment="1" applyProtection="1">
      <alignment vertical="center"/>
    </xf>
    <xf numFmtId="0" fontId="4" fillId="0" borderId="25" xfId="0" applyFont="1" applyFill="1" applyBorder="1" applyAlignment="1" applyProtection="1">
      <alignment horizontal="center" vertical="center"/>
    </xf>
    <xf numFmtId="0" fontId="4" fillId="0" borderId="26" xfId="0" applyFont="1" applyBorder="1" applyAlignment="1" applyProtection="1">
      <alignment vertical="center"/>
    </xf>
    <xf numFmtId="4" fontId="4" fillId="0" borderId="27" xfId="0" applyNumberFormat="1" applyFont="1" applyBorder="1" applyAlignment="1" applyProtection="1">
      <alignment vertical="center"/>
    </xf>
    <xf numFmtId="0" fontId="4" fillId="0" borderId="28" xfId="0" applyFont="1" applyFill="1" applyBorder="1" applyAlignment="1" applyProtection="1">
      <alignment horizontal="center" vertical="center"/>
    </xf>
    <xf numFmtId="3" fontId="4" fillId="0" borderId="12" xfId="0" applyNumberFormat="1" applyFont="1" applyBorder="1" applyAlignment="1" applyProtection="1">
      <alignment horizontal="center" vertical="center"/>
    </xf>
    <xf numFmtId="3" fontId="4" fillId="0" borderId="13" xfId="0" applyNumberFormat="1" applyFont="1" applyBorder="1" applyAlignment="1" applyProtection="1">
      <alignment horizontal="center" vertical="center"/>
    </xf>
    <xf numFmtId="3" fontId="5" fillId="0" borderId="29" xfId="0" applyNumberFormat="1" applyFont="1" applyBorder="1" applyAlignment="1" applyProtection="1">
      <alignment horizontal="center" vertical="center"/>
    </xf>
    <xf numFmtId="3" fontId="5" fillId="0" borderId="30" xfId="0" applyNumberFormat="1" applyFont="1" applyBorder="1" applyAlignment="1" applyProtection="1">
      <alignment horizontal="center" vertical="center"/>
    </xf>
    <xf numFmtId="3" fontId="5" fillId="0" borderId="31" xfId="0" applyNumberFormat="1" applyFont="1" applyBorder="1" applyAlignment="1" applyProtection="1">
      <alignment horizontal="right" vertical="center"/>
    </xf>
    <xf numFmtId="0" fontId="5" fillId="0" borderId="0" xfId="0" applyFont="1" applyAlignment="1" applyProtection="1">
      <alignment vertical="center"/>
    </xf>
    <xf numFmtId="4" fontId="5" fillId="0" borderId="32" xfId="0" applyNumberFormat="1" applyFont="1" applyBorder="1" applyAlignment="1" applyProtection="1">
      <alignment horizontal="center" vertical="center"/>
    </xf>
    <xf numFmtId="4" fontId="5" fillId="0" borderId="33" xfId="0" applyNumberFormat="1" applyFont="1" applyBorder="1" applyAlignment="1" applyProtection="1">
      <alignment horizontal="center" vertical="center"/>
    </xf>
    <xf numFmtId="4" fontId="5" fillId="3" borderId="34" xfId="0" applyNumberFormat="1" applyFont="1" applyFill="1" applyBorder="1" applyAlignment="1" applyProtection="1">
      <alignment horizontal="right" vertical="center"/>
    </xf>
    <xf numFmtId="0" fontId="4" fillId="0" borderId="0" xfId="0" applyFont="1" applyAlignment="1" applyProtection="1">
      <alignment horizontal="center" vertical="center"/>
    </xf>
    <xf numFmtId="0" fontId="5" fillId="0" borderId="0" xfId="0" applyFont="1" applyBorder="1" applyAlignment="1" applyProtection="1">
      <alignment vertical="center"/>
    </xf>
    <xf numFmtId="0" fontId="4" fillId="0" borderId="0" xfId="0" applyFont="1" applyBorder="1" applyAlignment="1" applyProtection="1">
      <alignment horizontal="center" vertical="center"/>
    </xf>
    <xf numFmtId="4" fontId="4" fillId="0" borderId="0" xfId="0" applyNumberFormat="1" applyFont="1" applyBorder="1" applyAlignment="1" applyProtection="1">
      <alignment horizontal="right" vertical="center"/>
    </xf>
    <xf numFmtId="3" fontId="4" fillId="0" borderId="0" xfId="0" applyNumberFormat="1" applyFont="1" applyBorder="1" applyAlignment="1" applyProtection="1">
      <alignment horizontal="center" vertical="center"/>
    </xf>
    <xf numFmtId="0" fontId="4" fillId="0" borderId="0" xfId="0" applyFont="1" applyBorder="1" applyAlignment="1" applyProtection="1">
      <alignment vertical="center"/>
    </xf>
    <xf numFmtId="0" fontId="4" fillId="0" borderId="15" xfId="0" applyFont="1" applyBorder="1" applyAlignment="1" applyProtection="1">
      <alignment vertical="center"/>
    </xf>
    <xf numFmtId="4" fontId="4" fillId="0" borderId="16" xfId="0" applyNumberFormat="1" applyFont="1" applyBorder="1" applyAlignment="1" applyProtection="1">
      <alignment vertical="center"/>
    </xf>
    <xf numFmtId="3" fontId="4" fillId="0" borderId="35" xfId="0" applyNumberFormat="1" applyFont="1" applyBorder="1" applyAlignment="1" applyProtection="1">
      <alignment horizontal="center" vertical="center"/>
    </xf>
    <xf numFmtId="3" fontId="4" fillId="0" borderId="36" xfId="0" applyNumberFormat="1" applyFont="1" applyBorder="1" applyAlignment="1" applyProtection="1">
      <alignment horizontal="center" vertical="center"/>
    </xf>
    <xf numFmtId="4" fontId="4" fillId="0" borderId="37" xfId="0" applyNumberFormat="1" applyFont="1" applyBorder="1" applyAlignment="1" applyProtection="1">
      <alignment horizontal="right" vertical="center"/>
    </xf>
    <xf numFmtId="3" fontId="5" fillId="0" borderId="38" xfId="0" applyNumberFormat="1" applyFont="1" applyBorder="1" applyAlignment="1" applyProtection="1">
      <alignment horizontal="center" vertical="center"/>
    </xf>
    <xf numFmtId="3" fontId="5" fillId="0" borderId="39" xfId="0" applyNumberFormat="1" applyFont="1" applyBorder="1" applyAlignment="1" applyProtection="1">
      <alignment horizontal="right" vertical="center"/>
    </xf>
    <xf numFmtId="4" fontId="5" fillId="3" borderId="40" xfId="0" applyNumberFormat="1" applyFont="1" applyFill="1" applyBorder="1" applyAlignment="1" applyProtection="1">
      <alignment horizontal="right" vertical="center"/>
    </xf>
    <xf numFmtId="0" fontId="4" fillId="0" borderId="0" xfId="0" applyFont="1" applyAlignment="1" applyProtection="1">
      <alignment horizontal="left" vertical="center"/>
    </xf>
    <xf numFmtId="0" fontId="0" fillId="0" borderId="0" xfId="0" applyBorder="1" applyAlignment="1" applyProtection="1">
      <alignment horizontal="left" vertical="center"/>
    </xf>
    <xf numFmtId="0" fontId="2" fillId="0" borderId="0" xfId="0" applyFont="1" applyBorder="1" applyAlignment="1" applyProtection="1">
      <alignment horizontal="left" vertical="center"/>
    </xf>
    <xf numFmtId="0" fontId="2" fillId="0" borderId="0" xfId="0" applyFont="1" applyAlignment="1" applyProtection="1">
      <alignment horizontal="left" vertical="center"/>
    </xf>
    <xf numFmtId="0" fontId="0" fillId="0" borderId="0" xfId="0" applyBorder="1" applyAlignment="1" applyProtection="1">
      <alignment vertical="center"/>
    </xf>
    <xf numFmtId="0" fontId="5" fillId="0" borderId="41" xfId="0" applyFont="1" applyBorder="1" applyAlignment="1" applyProtection="1">
      <alignment horizontal="center" vertical="center"/>
    </xf>
    <xf numFmtId="16" fontId="5" fillId="0" borderId="42" xfId="0" quotePrefix="1" applyNumberFormat="1" applyFont="1" applyBorder="1" applyAlignment="1" applyProtection="1">
      <alignment horizontal="center" vertical="center" wrapText="1"/>
    </xf>
    <xf numFmtId="0" fontId="5" fillId="0" borderId="43" xfId="0" applyFont="1" applyBorder="1" applyAlignment="1" applyProtection="1">
      <alignment horizontal="center" vertical="center" wrapText="1"/>
    </xf>
    <xf numFmtId="3" fontId="4" fillId="0" borderId="25" xfId="0" applyNumberFormat="1" applyFont="1" applyBorder="1" applyAlignment="1" applyProtection="1">
      <alignment horizontal="center" vertical="center"/>
    </xf>
    <xf numFmtId="0" fontId="4" fillId="0" borderId="44" xfId="0" applyFont="1" applyBorder="1" applyAlignment="1" applyProtection="1">
      <alignment horizontal="center" vertical="center"/>
    </xf>
    <xf numFmtId="4" fontId="4" fillId="0" borderId="45" xfId="0" applyNumberFormat="1" applyFont="1" applyBorder="1" applyAlignment="1" applyProtection="1">
      <alignment vertical="center"/>
    </xf>
    <xf numFmtId="4" fontId="4" fillId="0" borderId="46" xfId="0" applyNumberFormat="1" applyFont="1" applyBorder="1" applyAlignment="1" applyProtection="1">
      <alignment vertical="center"/>
    </xf>
    <xf numFmtId="0" fontId="4" fillId="0" borderId="2" xfId="0" applyFont="1" applyBorder="1" applyAlignment="1" applyProtection="1">
      <alignment horizontal="center" vertical="center"/>
    </xf>
    <xf numFmtId="4" fontId="4" fillId="0" borderId="17" xfId="0" applyNumberFormat="1" applyFont="1" applyBorder="1" applyAlignment="1" applyProtection="1">
      <alignment vertical="center"/>
    </xf>
    <xf numFmtId="0" fontId="4" fillId="0" borderId="25" xfId="0" applyFont="1" applyBorder="1" applyAlignment="1" applyProtection="1">
      <alignment horizontal="center" vertical="center"/>
    </xf>
    <xf numFmtId="4" fontId="4" fillId="0" borderId="4" xfId="0" applyNumberFormat="1" applyFont="1" applyFill="1" applyBorder="1" applyAlignment="1" applyProtection="1">
      <alignment vertical="center"/>
    </xf>
    <xf numFmtId="4" fontId="4" fillId="0" borderId="4" xfId="0" applyNumberFormat="1" applyFont="1" applyBorder="1" applyAlignment="1" applyProtection="1">
      <alignment vertical="center"/>
    </xf>
    <xf numFmtId="0" fontId="4" fillId="0" borderId="47" xfId="0" applyFont="1" applyBorder="1" applyAlignment="1" applyProtection="1">
      <alignment horizontal="center" vertical="center"/>
    </xf>
    <xf numFmtId="4" fontId="4" fillId="0" borderId="48" xfId="0" applyNumberFormat="1" applyFont="1" applyBorder="1" applyAlignment="1" applyProtection="1">
      <alignment vertical="center"/>
    </xf>
    <xf numFmtId="0" fontId="4" fillId="0" borderId="28" xfId="0" applyFont="1" applyBorder="1" applyAlignment="1" applyProtection="1">
      <alignment horizontal="center" vertical="center"/>
    </xf>
    <xf numFmtId="4" fontId="4" fillId="0" borderId="40" xfId="0" applyNumberFormat="1" applyFont="1" applyBorder="1" applyAlignment="1" applyProtection="1">
      <alignment vertical="center"/>
    </xf>
    <xf numFmtId="4" fontId="5" fillId="3" borderId="43" xfId="0" applyNumberFormat="1" applyFont="1" applyFill="1" applyBorder="1" applyAlignment="1" applyProtection="1">
      <alignment vertical="center"/>
    </xf>
    <xf numFmtId="0" fontId="2" fillId="0" borderId="0" xfId="0" applyFont="1" applyAlignment="1" applyProtection="1">
      <alignment horizontal="center" vertical="center"/>
    </xf>
    <xf numFmtId="0" fontId="3" fillId="0" borderId="49" xfId="0" applyFont="1" applyBorder="1" applyAlignment="1" applyProtection="1">
      <alignment horizontal="center" vertical="center"/>
    </xf>
    <xf numFmtId="0" fontId="2" fillId="0" borderId="15" xfId="0" applyFont="1" applyBorder="1" applyAlignment="1" applyProtection="1">
      <alignment vertical="center"/>
    </xf>
    <xf numFmtId="0" fontId="2" fillId="0" borderId="7" xfId="0" applyFont="1" applyBorder="1" applyAlignment="1" applyProtection="1">
      <alignment horizontal="center" vertical="center"/>
    </xf>
    <xf numFmtId="0" fontId="2" fillId="2" borderId="0" xfId="0" applyFont="1" applyFill="1" applyAlignment="1" applyProtection="1">
      <alignment vertical="center"/>
    </xf>
    <xf numFmtId="0" fontId="2" fillId="0" borderId="0" xfId="0" applyFont="1" applyFill="1" applyAlignment="1" applyProtection="1">
      <alignment vertical="center"/>
    </xf>
    <xf numFmtId="0" fontId="2" fillId="0" borderId="2" xfId="0" applyFont="1" applyBorder="1" applyAlignment="1" applyProtection="1">
      <alignment vertical="center"/>
    </xf>
    <xf numFmtId="0" fontId="2" fillId="0" borderId="6" xfId="0" applyFont="1" applyBorder="1" applyAlignment="1" applyProtection="1">
      <alignment horizontal="center" vertical="center"/>
    </xf>
    <xf numFmtId="0" fontId="2" fillId="0" borderId="6" xfId="0" quotePrefix="1" applyFont="1" applyBorder="1" applyAlignment="1" applyProtection="1">
      <alignment horizontal="center" vertical="center"/>
    </xf>
    <xf numFmtId="4" fontId="2" fillId="0" borderId="6" xfId="0" applyNumberFormat="1" applyFont="1" applyBorder="1" applyAlignment="1" applyProtection="1">
      <alignment horizontal="center" vertical="center"/>
    </xf>
    <xf numFmtId="0" fontId="2" fillId="0" borderId="26" xfId="0" applyFont="1" applyBorder="1" applyAlignment="1" applyProtection="1">
      <alignment vertical="center"/>
    </xf>
    <xf numFmtId="0" fontId="2" fillId="0" borderId="34" xfId="0" applyFont="1" applyBorder="1" applyAlignment="1" applyProtection="1">
      <alignment horizontal="center" vertical="center"/>
    </xf>
    <xf numFmtId="4" fontId="2" fillId="0" borderId="34" xfId="0" applyNumberFormat="1" applyFont="1" applyBorder="1" applyAlignment="1" applyProtection="1">
      <alignment horizontal="center" vertical="center"/>
    </xf>
    <xf numFmtId="4" fontId="2" fillId="0" borderId="0" xfId="0" applyNumberFormat="1" applyFont="1" applyBorder="1" applyAlignment="1" applyProtection="1">
      <alignment horizontal="center" vertical="center"/>
    </xf>
    <xf numFmtId="0" fontId="2" fillId="0" borderId="0" xfId="0" applyFont="1" applyBorder="1" applyAlignment="1" applyProtection="1">
      <alignment horizontal="center" vertical="center"/>
    </xf>
    <xf numFmtId="0" fontId="0" fillId="0" borderId="0" xfId="0" applyBorder="1" applyAlignment="1" applyProtection="1">
      <alignment horizontal="center" vertical="center"/>
    </xf>
    <xf numFmtId="0" fontId="4" fillId="0" borderId="0" xfId="0" applyFont="1" applyAlignment="1" applyProtection="1">
      <alignment vertical="center" wrapText="1"/>
    </xf>
    <xf numFmtId="0" fontId="5" fillId="0" borderId="50" xfId="0" applyFont="1" applyBorder="1" applyAlignment="1" applyProtection="1">
      <alignment vertical="center"/>
    </xf>
    <xf numFmtId="0" fontId="5" fillId="0" borderId="9" xfId="0" applyFont="1" applyBorder="1" applyAlignment="1" applyProtection="1">
      <alignment vertical="center"/>
    </xf>
    <xf numFmtId="0" fontId="4" fillId="0" borderId="51" xfId="0" applyFont="1" applyBorder="1" applyAlignment="1" applyProtection="1">
      <alignment vertical="center"/>
    </xf>
    <xf numFmtId="0" fontId="4" fillId="0" borderId="52" xfId="0" applyFont="1" applyBorder="1" applyAlignment="1" applyProtection="1">
      <alignment vertical="center"/>
    </xf>
    <xf numFmtId="0" fontId="4" fillId="0" borderId="28" xfId="0" applyFont="1" applyBorder="1" applyAlignment="1" applyProtection="1">
      <alignment vertical="center"/>
    </xf>
    <xf numFmtId="0" fontId="4" fillId="0" borderId="53" xfId="0" applyFont="1" applyBorder="1" applyAlignment="1" applyProtection="1">
      <alignment vertical="center"/>
    </xf>
    <xf numFmtId="0" fontId="4" fillId="0" borderId="0" xfId="0" applyFont="1" applyAlignment="1" applyProtection="1">
      <alignment vertical="top"/>
    </xf>
    <xf numFmtId="4" fontId="2" fillId="3" borderId="66" xfId="0" applyNumberFormat="1" applyFont="1" applyFill="1" applyBorder="1" applyAlignment="1" applyProtection="1">
      <alignment vertical="center"/>
    </xf>
    <xf numFmtId="0" fontId="2" fillId="0" borderId="11" xfId="0" applyFont="1" applyBorder="1" applyAlignment="1" applyProtection="1">
      <protection locked="0"/>
    </xf>
    <xf numFmtId="3" fontId="4" fillId="0" borderId="54" xfId="0" applyNumberFormat="1" applyFont="1" applyFill="1" applyBorder="1" applyAlignment="1" applyProtection="1">
      <alignment horizontal="center" vertical="center"/>
    </xf>
    <xf numFmtId="3" fontId="4" fillId="0" borderId="46" xfId="0" applyNumberFormat="1" applyFont="1" applyFill="1" applyBorder="1" applyAlignment="1" applyProtection="1">
      <alignment horizontal="center" vertical="center"/>
    </xf>
    <xf numFmtId="166" fontId="3" fillId="0" borderId="0" xfId="0" applyNumberFormat="1" applyFont="1" applyAlignment="1" applyProtection="1">
      <alignment vertical="center"/>
    </xf>
    <xf numFmtId="49" fontId="3" fillId="0" borderId="0" xfId="0" applyNumberFormat="1" applyFont="1" applyFill="1" applyBorder="1" applyAlignment="1" applyProtection="1">
      <alignment horizontal="left" vertical="center"/>
    </xf>
    <xf numFmtId="0" fontId="4" fillId="0" borderId="2" xfId="0" applyFont="1" applyFill="1" applyBorder="1" applyAlignment="1" applyProtection="1">
      <alignment horizontal="left" vertical="center"/>
    </xf>
    <xf numFmtId="4" fontId="2" fillId="4" borderId="6" xfId="0" applyNumberFormat="1" applyFont="1" applyFill="1" applyBorder="1" applyAlignment="1" applyProtection="1">
      <alignment horizontal="center" vertical="center"/>
    </xf>
    <xf numFmtId="0" fontId="2" fillId="4" borderId="0" xfId="0" applyFont="1" applyFill="1" applyAlignment="1" applyProtection="1">
      <alignment vertical="center"/>
    </xf>
    <xf numFmtId="4" fontId="2" fillId="0" borderId="8" xfId="0" applyNumberFormat="1" applyFont="1" applyFill="1" applyBorder="1" applyAlignment="1" applyProtection="1">
      <alignment vertical="center"/>
    </xf>
    <xf numFmtId="49" fontId="3" fillId="0" borderId="0" xfId="0" quotePrefix="1" applyNumberFormat="1" applyFont="1" applyFill="1" applyBorder="1" applyAlignment="1" applyProtection="1">
      <alignment horizontal="left" vertical="center"/>
    </xf>
    <xf numFmtId="168" fontId="2" fillId="0" borderId="8" xfId="0" applyNumberFormat="1" applyFont="1" applyFill="1" applyBorder="1" applyAlignment="1" applyProtection="1">
      <alignment vertical="center"/>
    </xf>
    <xf numFmtId="9" fontId="4" fillId="0" borderId="0" xfId="2" applyFont="1" applyAlignment="1" applyProtection="1">
      <alignment vertical="center"/>
    </xf>
    <xf numFmtId="3" fontId="4" fillId="0" borderId="15" xfId="0" applyNumberFormat="1" applyFont="1" applyBorder="1" applyAlignment="1" applyProtection="1">
      <alignment horizontal="center" vertical="center"/>
    </xf>
    <xf numFmtId="3" fontId="4" fillId="0" borderId="55" xfId="0" applyNumberFormat="1" applyFont="1" applyBorder="1" applyAlignment="1" applyProtection="1">
      <alignment horizontal="center" vertical="center"/>
    </xf>
    <xf numFmtId="3" fontId="4" fillId="0" borderId="44" xfId="0" applyNumberFormat="1" applyFont="1" applyBorder="1" applyAlignment="1" applyProtection="1">
      <alignment horizontal="center" vertical="center"/>
    </xf>
    <xf numFmtId="3" fontId="4" fillId="0" borderId="28" xfId="0" applyNumberFormat="1" applyFont="1" applyBorder="1" applyAlignment="1" applyProtection="1">
      <alignment horizontal="center" vertical="center"/>
    </xf>
    <xf numFmtId="3" fontId="4" fillId="0" borderId="32" xfId="0" applyNumberFormat="1" applyFont="1" applyBorder="1" applyAlignment="1" applyProtection="1">
      <alignment horizontal="center" vertical="center"/>
    </xf>
    <xf numFmtId="0" fontId="2" fillId="5" borderId="0" xfId="0" applyFont="1" applyFill="1" applyAlignment="1" applyProtection="1">
      <alignment vertical="center"/>
    </xf>
    <xf numFmtId="0" fontId="4" fillId="0" borderId="0" xfId="0" applyFont="1" applyBorder="1" applyAlignment="1" applyProtection="1">
      <alignment vertical="center"/>
    </xf>
    <xf numFmtId="0" fontId="10" fillId="0" borderId="0" xfId="0" applyFont="1" applyAlignment="1" applyProtection="1">
      <alignment vertical="center"/>
    </xf>
    <xf numFmtId="0" fontId="4" fillId="0" borderId="59" xfId="0" applyFont="1" applyBorder="1" applyAlignment="1" applyProtection="1">
      <alignment vertical="center"/>
    </xf>
    <xf numFmtId="0" fontId="4" fillId="0" borderId="10" xfId="0" applyFont="1" applyBorder="1" applyAlignment="1" applyProtection="1">
      <alignment vertical="center"/>
    </xf>
    <xf numFmtId="0" fontId="4" fillId="0" borderId="10" xfId="0" applyFont="1" applyBorder="1" applyAlignment="1" applyProtection="1">
      <alignment horizontal="center" vertical="center"/>
    </xf>
    <xf numFmtId="0" fontId="4" fillId="5" borderId="14" xfId="0" applyFont="1" applyFill="1" applyBorder="1" applyAlignment="1" applyProtection="1">
      <alignment vertical="center"/>
    </xf>
    <xf numFmtId="0" fontId="4" fillId="0" borderId="50" xfId="0" applyFont="1" applyBorder="1" applyAlignment="1" applyProtection="1">
      <alignment vertical="center"/>
    </xf>
    <xf numFmtId="0" fontId="4" fillId="0" borderId="9" xfId="0" applyFont="1" applyBorder="1" applyAlignment="1" applyProtection="1">
      <alignment vertical="center"/>
    </xf>
    <xf numFmtId="0" fontId="4" fillId="0" borderId="9" xfId="0" applyFont="1" applyBorder="1" applyAlignment="1" applyProtection="1">
      <alignment horizontal="center" vertical="center"/>
    </xf>
    <xf numFmtId="9" fontId="11" fillId="0" borderId="0" xfId="2" applyFont="1" applyBorder="1" applyAlignment="1" applyProtection="1">
      <alignment horizontal="center" vertical="center"/>
    </xf>
    <xf numFmtId="164" fontId="4" fillId="0" borderId="10" xfId="1" applyFont="1" applyBorder="1" applyAlignment="1" applyProtection="1">
      <alignment horizontal="center" vertical="center"/>
    </xf>
    <xf numFmtId="164" fontId="4" fillId="0" borderId="31" xfId="1" applyFont="1" applyBorder="1" applyAlignment="1" applyProtection="1">
      <alignment horizontal="center" vertical="center"/>
    </xf>
    <xf numFmtId="164" fontId="4" fillId="0" borderId="0" xfId="1" applyFont="1" applyBorder="1" applyAlignment="1" applyProtection="1">
      <alignment horizontal="center" vertical="center"/>
    </xf>
    <xf numFmtId="164" fontId="4" fillId="0" borderId="19" xfId="1" applyFont="1" applyBorder="1" applyAlignment="1" applyProtection="1">
      <alignment horizontal="center" vertical="center"/>
    </xf>
    <xf numFmtId="164" fontId="4" fillId="0" borderId="9" xfId="1" applyFont="1" applyBorder="1" applyAlignment="1" applyProtection="1">
      <alignment horizontal="center" vertical="center"/>
    </xf>
    <xf numFmtId="164" fontId="4" fillId="0" borderId="37" xfId="1" applyFont="1" applyBorder="1" applyAlignment="1" applyProtection="1">
      <alignment horizontal="center" vertical="center"/>
    </xf>
    <xf numFmtId="2" fontId="11" fillId="0" borderId="0" xfId="0" applyNumberFormat="1" applyFont="1" applyBorder="1" applyAlignment="1" applyProtection="1">
      <alignment horizontal="center" vertical="center"/>
    </xf>
    <xf numFmtId="4" fontId="4" fillId="0" borderId="0" xfId="1" applyNumberFormat="1" applyFont="1" applyBorder="1" applyAlignment="1" applyProtection="1">
      <alignment horizontal="center" vertical="center"/>
    </xf>
    <xf numFmtId="9" fontId="4" fillId="0" borderId="0" xfId="2" applyFont="1" applyBorder="1" applyAlignment="1" applyProtection="1">
      <alignment horizontal="center" vertical="center"/>
    </xf>
    <xf numFmtId="0" fontId="14" fillId="0" borderId="0" xfId="0" applyFont="1" applyBorder="1" applyAlignment="1" applyProtection="1">
      <alignment vertical="center"/>
    </xf>
    <xf numFmtId="0" fontId="4" fillId="0" borderId="0" xfId="0" applyFont="1" applyBorder="1" applyAlignment="1" applyProtection="1">
      <alignment horizontal="left" vertical="center" indent="1"/>
    </xf>
    <xf numFmtId="0" fontId="4" fillId="0" borderId="0" xfId="0" applyFont="1" applyBorder="1" applyAlignment="1" applyProtection="1">
      <alignment vertical="center"/>
    </xf>
    <xf numFmtId="0" fontId="4" fillId="0" borderId="0" xfId="0" applyFont="1" applyAlignment="1" applyProtection="1">
      <alignment horizontal="justify" vertical="top" wrapText="1"/>
    </xf>
    <xf numFmtId="0" fontId="0" fillId="0" borderId="0" xfId="0" applyAlignment="1" applyProtection="1">
      <alignment horizontal="justify" vertical="top" wrapText="1"/>
    </xf>
    <xf numFmtId="0" fontId="4" fillId="0" borderId="5" xfId="0" applyFont="1" applyBorder="1" applyAlignment="1" applyProtection="1">
      <alignment horizontal="center" vertical="center"/>
    </xf>
    <xf numFmtId="0" fontId="0" fillId="0" borderId="27" xfId="0" applyBorder="1" applyAlignment="1" applyProtection="1">
      <alignment horizontal="center" vertical="center"/>
    </xf>
    <xf numFmtId="0" fontId="0" fillId="0" borderId="34" xfId="0" applyBorder="1" applyAlignment="1" applyProtection="1">
      <alignment horizontal="center" vertical="center"/>
    </xf>
    <xf numFmtId="0" fontId="4" fillId="0" borderId="0" xfId="0" applyFont="1" applyAlignment="1" applyProtection="1">
      <alignment vertical="top"/>
    </xf>
    <xf numFmtId="0" fontId="0" fillId="0" borderId="0" xfId="0" applyAlignment="1" applyProtection="1">
      <alignment vertical="top"/>
    </xf>
    <xf numFmtId="0" fontId="4" fillId="0" borderId="0" xfId="0" applyFont="1" applyBorder="1" applyAlignment="1" applyProtection="1">
      <alignment horizontal="justify" vertical="top" wrapText="1"/>
    </xf>
    <xf numFmtId="0" fontId="0" fillId="0" borderId="0" xfId="0" applyBorder="1" applyAlignment="1" applyProtection="1">
      <alignment horizontal="justify" vertical="top" wrapText="1"/>
    </xf>
    <xf numFmtId="0" fontId="6" fillId="0" borderId="0" xfId="0" applyFont="1" applyAlignment="1" applyProtection="1">
      <alignment horizontal="left" vertical="center"/>
    </xf>
    <xf numFmtId="0" fontId="3" fillId="0" borderId="56" xfId="0" applyFont="1" applyBorder="1" applyAlignment="1" applyProtection="1">
      <alignment horizontal="center" vertical="center"/>
    </xf>
    <xf numFmtId="0" fontId="0" fillId="0" borderId="57" xfId="0" applyBorder="1" applyAlignment="1" applyProtection="1">
      <alignment horizontal="center" vertical="center"/>
    </xf>
    <xf numFmtId="0" fontId="3" fillId="2" borderId="0" xfId="0" applyFont="1" applyFill="1" applyAlignment="1" applyProtection="1">
      <alignment horizontal="left" vertical="center"/>
      <protection locked="0"/>
    </xf>
    <xf numFmtId="0" fontId="5" fillId="0" borderId="9" xfId="0" applyFont="1" applyBorder="1" applyAlignment="1" applyProtection="1">
      <alignment vertical="center"/>
    </xf>
    <xf numFmtId="0" fontId="0" fillId="0" borderId="9" xfId="0" applyBorder="1" applyAlignment="1" applyProtection="1">
      <alignment vertical="center"/>
    </xf>
    <xf numFmtId="0" fontId="4" fillId="0" borderId="0" xfId="0" applyFont="1" applyBorder="1" applyAlignment="1" applyProtection="1">
      <alignment vertical="center"/>
    </xf>
    <xf numFmtId="0" fontId="0" fillId="0" borderId="0" xfId="0" applyBorder="1" applyAlignment="1" applyProtection="1">
      <alignment vertical="center"/>
    </xf>
    <xf numFmtId="0" fontId="3" fillId="0" borderId="0" xfId="0" applyFont="1" applyAlignment="1" applyProtection="1">
      <alignment vertical="center"/>
    </xf>
    <xf numFmtId="0" fontId="0" fillId="0" borderId="0" xfId="0" applyAlignment="1" applyProtection="1">
      <alignment vertical="center"/>
    </xf>
    <xf numFmtId="0" fontId="2" fillId="0" borderId="0" xfId="0" applyFont="1" applyAlignment="1" applyProtection="1">
      <alignment vertical="center" wrapText="1"/>
    </xf>
    <xf numFmtId="0" fontId="0" fillId="0" borderId="0" xfId="0" applyAlignment="1">
      <alignment vertical="center"/>
    </xf>
    <xf numFmtId="16" fontId="5" fillId="0" borderId="58" xfId="0" quotePrefix="1" applyNumberFormat="1" applyFont="1" applyBorder="1" applyAlignment="1" applyProtection="1">
      <alignment horizontal="center" vertical="center"/>
    </xf>
    <xf numFmtId="0" fontId="0" fillId="0" borderId="9" xfId="0" applyBorder="1" applyAlignment="1">
      <alignment horizontal="center" vertical="center"/>
    </xf>
    <xf numFmtId="0" fontId="0" fillId="0" borderId="37" xfId="0" applyBorder="1" applyAlignment="1">
      <alignment horizontal="center" vertical="center"/>
    </xf>
    <xf numFmtId="0" fontId="5" fillId="0" borderId="59" xfId="0" applyFont="1" applyBorder="1" applyAlignment="1" applyProtection="1">
      <alignment horizontal="center" vertical="center"/>
    </xf>
    <xf numFmtId="0" fontId="0" fillId="0" borderId="10" xfId="0" applyBorder="1" applyAlignment="1" applyProtection="1">
      <alignment horizontal="center" vertical="center"/>
    </xf>
    <xf numFmtId="0" fontId="0" fillId="0" borderId="31" xfId="0" applyBorder="1" applyAlignment="1" applyProtection="1">
      <alignment horizontal="center" vertical="center"/>
    </xf>
    <xf numFmtId="0" fontId="4" fillId="0" borderId="60" xfId="0" applyFont="1" applyBorder="1" applyAlignment="1" applyProtection="1">
      <alignment vertical="center"/>
    </xf>
    <xf numFmtId="0" fontId="0" fillId="0" borderId="16" xfId="0" applyBorder="1" applyAlignment="1" applyProtection="1">
      <alignment vertical="center"/>
    </xf>
    <xf numFmtId="0" fontId="0" fillId="0" borderId="52" xfId="0" applyBorder="1" applyAlignment="1" applyProtection="1">
      <alignment vertical="center"/>
    </xf>
    <xf numFmtId="0" fontId="4" fillId="0" borderId="5" xfId="0" applyFont="1" applyBorder="1" applyAlignment="1" applyProtection="1">
      <alignment vertical="center"/>
    </xf>
    <xf numFmtId="0" fontId="0" fillId="0" borderId="27" xfId="0" applyBorder="1" applyAlignment="1" applyProtection="1">
      <alignment vertical="center"/>
    </xf>
    <xf numFmtId="0" fontId="0" fillId="0" borderId="53" xfId="0" applyBorder="1" applyAlignment="1" applyProtection="1">
      <alignment vertical="center"/>
    </xf>
    <xf numFmtId="0" fontId="4" fillId="0" borderId="60" xfId="0" applyFont="1" applyBorder="1" applyAlignment="1" applyProtection="1">
      <alignment horizontal="center" vertical="center"/>
    </xf>
    <xf numFmtId="0" fontId="0" fillId="0" borderId="16" xfId="0" applyBorder="1" applyAlignment="1" applyProtection="1">
      <alignment horizontal="center" vertical="center"/>
    </xf>
    <xf numFmtId="0" fontId="0" fillId="0" borderId="7" xfId="0" applyBorder="1" applyAlignment="1" applyProtection="1">
      <alignment horizontal="center" vertical="center"/>
    </xf>
    <xf numFmtId="0" fontId="4" fillId="0" borderId="0" xfId="0" applyFont="1" applyAlignment="1" applyProtection="1">
      <alignment horizontal="left" vertical="center"/>
    </xf>
    <xf numFmtId="0" fontId="5" fillId="0" borderId="56" xfId="0" applyFont="1" applyBorder="1" applyAlignment="1" applyProtection="1">
      <alignment horizontal="left" vertical="center"/>
    </xf>
    <xf numFmtId="0" fontId="5" fillId="0" borderId="61" xfId="0" applyFont="1" applyBorder="1" applyAlignment="1" applyProtection="1">
      <alignment horizontal="left" vertical="center"/>
    </xf>
    <xf numFmtId="0" fontId="5" fillId="0" borderId="0" xfId="0" applyFont="1" applyAlignment="1" applyProtection="1">
      <alignment horizontal="left" vertical="center"/>
    </xf>
    <xf numFmtId="0" fontId="5" fillId="0" borderId="49" xfId="0" applyFont="1" applyBorder="1" applyAlignment="1" applyProtection="1">
      <alignment horizontal="left" vertical="center"/>
    </xf>
    <xf numFmtId="0" fontId="4" fillId="0" borderId="15" xfId="0" applyFont="1" applyBorder="1" applyAlignment="1" applyProtection="1">
      <alignment vertical="center"/>
    </xf>
    <xf numFmtId="0" fontId="4" fillId="0" borderId="16" xfId="0" applyFont="1" applyBorder="1" applyAlignment="1" applyProtection="1">
      <alignment vertical="center"/>
    </xf>
    <xf numFmtId="0" fontId="4" fillId="0" borderId="7" xfId="0" applyFont="1" applyBorder="1" applyAlignment="1" applyProtection="1">
      <alignment vertical="center"/>
    </xf>
    <xf numFmtId="0" fontId="4" fillId="0" borderId="2" xfId="0" applyFont="1" applyBorder="1" applyAlignment="1" applyProtection="1">
      <alignment vertical="center"/>
    </xf>
    <xf numFmtId="0" fontId="4" fillId="0" borderId="1" xfId="0" applyFont="1" applyBorder="1" applyAlignment="1" applyProtection="1">
      <alignment vertical="center"/>
    </xf>
    <xf numFmtId="0" fontId="4" fillId="0" borderId="6" xfId="0" applyFont="1" applyBorder="1" applyAlignment="1" applyProtection="1">
      <alignment vertical="center"/>
    </xf>
    <xf numFmtId="0" fontId="5" fillId="0" borderId="50" xfId="0" applyFont="1" applyBorder="1" applyAlignment="1" applyProtection="1">
      <alignment horizontal="center" vertical="center"/>
    </xf>
    <xf numFmtId="0" fontId="5" fillId="0" borderId="15" xfId="0" applyFont="1" applyBorder="1" applyAlignment="1" applyProtection="1">
      <alignment horizontal="left" vertical="center"/>
    </xf>
    <xf numFmtId="0" fontId="5" fillId="0" borderId="16" xfId="0" applyFont="1" applyBorder="1" applyAlignment="1" applyProtection="1">
      <alignment horizontal="left" vertical="center"/>
    </xf>
    <xf numFmtId="0" fontId="5" fillId="0" borderId="7" xfId="0" applyFont="1" applyBorder="1" applyAlignment="1" applyProtection="1">
      <alignment horizontal="left" vertical="center"/>
    </xf>
    <xf numFmtId="0" fontId="5" fillId="0" borderId="26" xfId="0" applyFont="1" applyBorder="1" applyAlignment="1" applyProtection="1">
      <alignment horizontal="left" vertical="center"/>
    </xf>
    <xf numFmtId="0" fontId="5" fillId="0" borderId="27" xfId="0" applyFont="1" applyBorder="1" applyAlignment="1" applyProtection="1">
      <alignment horizontal="left" vertical="center"/>
    </xf>
    <xf numFmtId="0" fontId="5" fillId="0" borderId="34" xfId="0" applyFont="1" applyBorder="1" applyAlignment="1" applyProtection="1">
      <alignment horizontal="left" vertical="center"/>
    </xf>
    <xf numFmtId="0" fontId="3" fillId="0" borderId="0" xfId="0" applyFont="1" applyAlignment="1" applyProtection="1">
      <alignment horizontal="left" vertical="center"/>
    </xf>
    <xf numFmtId="0" fontId="5" fillId="0" borderId="31" xfId="0" applyFont="1" applyBorder="1" applyAlignment="1" applyProtection="1">
      <alignment horizontal="center" vertical="center"/>
    </xf>
    <xf numFmtId="0" fontId="5" fillId="0" borderId="37" xfId="0" applyFont="1" applyBorder="1" applyAlignment="1" applyProtection="1">
      <alignment horizontal="center" vertical="center"/>
    </xf>
    <xf numFmtId="166" fontId="3" fillId="0" borderId="0" xfId="0" applyNumberFormat="1" applyFont="1" applyAlignment="1" applyProtection="1">
      <alignment horizontal="left" vertical="center"/>
    </xf>
    <xf numFmtId="0" fontId="3" fillId="0" borderId="0" xfId="0" applyFont="1" applyFill="1" applyAlignment="1" applyProtection="1">
      <alignment horizontal="left" vertical="center"/>
    </xf>
    <xf numFmtId="0" fontId="0" fillId="0" borderId="10" xfId="0" applyBorder="1" applyAlignment="1" applyProtection="1">
      <alignment horizontal="center"/>
    </xf>
    <xf numFmtId="0" fontId="0" fillId="0" borderId="31" xfId="0" applyBorder="1" applyAlignment="1" applyProtection="1">
      <alignment horizontal="center"/>
    </xf>
    <xf numFmtId="0" fontId="5" fillId="0" borderId="39" xfId="0" applyFont="1" applyBorder="1" applyAlignment="1" applyProtection="1">
      <alignment horizontal="center" vertical="center" wrapText="1"/>
    </xf>
    <xf numFmtId="0" fontId="5" fillId="0" borderId="62" xfId="0" applyFont="1" applyBorder="1" applyAlignment="1" applyProtection="1">
      <alignment horizontal="center" vertical="center"/>
    </xf>
    <xf numFmtId="0" fontId="5" fillId="0" borderId="30" xfId="0" applyFont="1" applyBorder="1" applyAlignment="1" applyProtection="1">
      <alignment horizontal="center" vertical="center" wrapText="1"/>
    </xf>
    <xf numFmtId="0" fontId="5" fillId="0" borderId="13" xfId="0" applyFont="1" applyBorder="1" applyAlignment="1" applyProtection="1">
      <alignment horizontal="center" vertical="center" wrapText="1"/>
    </xf>
    <xf numFmtId="0" fontId="5" fillId="0" borderId="63" xfId="0" applyFont="1" applyBorder="1" applyAlignment="1" applyProtection="1">
      <alignment horizontal="center" vertical="center"/>
    </xf>
    <xf numFmtId="0" fontId="5" fillId="0" borderId="64" xfId="0" applyFont="1" applyBorder="1" applyAlignment="1" applyProtection="1">
      <alignment horizontal="center" vertical="center"/>
    </xf>
    <xf numFmtId="4" fontId="4" fillId="0" borderId="15" xfId="0" applyNumberFormat="1" applyFont="1" applyBorder="1" applyAlignment="1" applyProtection="1">
      <alignment horizontal="right" vertical="center"/>
    </xf>
    <xf numFmtId="4" fontId="4" fillId="0" borderId="7" xfId="0" applyNumberFormat="1" applyFont="1" applyBorder="1" applyAlignment="1" applyProtection="1">
      <alignment horizontal="right" vertical="center"/>
    </xf>
    <xf numFmtId="4" fontId="4" fillId="0" borderId="26" xfId="0" applyNumberFormat="1" applyFont="1" applyBorder="1" applyAlignment="1" applyProtection="1">
      <alignment horizontal="right" vertical="center"/>
    </xf>
    <xf numFmtId="4" fontId="4" fillId="0" borderId="34" xfId="0" applyNumberFormat="1" applyFont="1" applyBorder="1" applyAlignment="1" applyProtection="1">
      <alignment horizontal="right" vertical="center"/>
    </xf>
    <xf numFmtId="0" fontId="4" fillId="0" borderId="26" xfId="0" applyFont="1" applyBorder="1" applyAlignment="1" applyProtection="1">
      <alignment vertical="center"/>
    </xf>
    <xf numFmtId="0" fontId="4" fillId="0" borderId="27" xfId="0" applyFont="1" applyBorder="1" applyAlignment="1" applyProtection="1">
      <alignment vertical="center"/>
    </xf>
    <xf numFmtId="0" fontId="4" fillId="0" borderId="34" xfId="0" applyFont="1" applyBorder="1" applyAlignment="1" applyProtection="1">
      <alignment vertical="center"/>
    </xf>
    <xf numFmtId="0" fontId="3" fillId="0" borderId="65" xfId="0" applyFont="1" applyBorder="1" applyAlignment="1" applyProtection="1">
      <alignment vertical="center"/>
    </xf>
    <xf numFmtId="0" fontId="2" fillId="0" borderId="8" xfId="0" quotePrefix="1" applyFont="1" applyBorder="1" applyAlignment="1" applyProtection="1">
      <alignment vertical="center"/>
    </xf>
    <xf numFmtId="0" fontId="2" fillId="0" borderId="8" xfId="0" applyFont="1" applyBorder="1" applyAlignment="1" applyProtection="1">
      <alignment vertical="center"/>
    </xf>
    <xf numFmtId="0" fontId="2" fillId="0" borderId="65" xfId="0" applyFont="1" applyBorder="1" applyAlignment="1" applyProtection="1">
      <alignment vertical="center"/>
    </xf>
    <xf numFmtId="0" fontId="6" fillId="0" borderId="9" xfId="0" applyFont="1" applyBorder="1" applyAlignment="1" applyProtection="1">
      <alignment horizontal="left" vertical="center"/>
    </xf>
    <xf numFmtId="0" fontId="2" fillId="0" borderId="10" xfId="0" applyFont="1" applyBorder="1" applyAlignment="1" applyProtection="1">
      <alignment vertical="center"/>
    </xf>
    <xf numFmtId="0" fontId="0" fillId="0" borderId="0" xfId="0" applyAlignment="1" applyProtection="1">
      <alignment horizontal="left" vertical="center"/>
    </xf>
    <xf numFmtId="166" fontId="0" fillId="0" borderId="0" xfId="0" applyNumberFormat="1" applyAlignment="1" applyProtection="1">
      <alignment horizontal="left" vertical="center"/>
    </xf>
    <xf numFmtId="0" fontId="0" fillId="0" borderId="0" xfId="0" applyFill="1" applyAlignment="1" applyProtection="1">
      <alignment horizontal="left" vertical="center"/>
    </xf>
    <xf numFmtId="0" fontId="2" fillId="0" borderId="0" xfId="0" applyFont="1" applyBorder="1" applyAlignment="1" applyProtection="1">
      <alignment vertical="center"/>
    </xf>
    <xf numFmtId="43" fontId="4" fillId="0" borderId="0" xfId="0" applyNumberFormat="1" applyFont="1" applyAlignment="1" applyProtection="1">
      <alignment horizontal="center" vertical="center"/>
    </xf>
  </cellXfs>
  <cellStyles count="3">
    <cellStyle name="Komma" xfId="1" builtinId="3"/>
    <cellStyle name="Prozent" xfId="2" builtinId="5"/>
    <cellStyle name="Standard" xfId="0" builtinId="0"/>
  </cellStyles>
  <dxfs count="13">
    <dxf>
      <font>
        <color rgb="FF9C6500"/>
      </font>
      <fill>
        <patternFill>
          <bgColor rgb="FFFFFF00"/>
        </patternFill>
      </fill>
    </dxf>
    <dxf>
      <fill>
        <patternFill>
          <bgColor rgb="FFFFFF00"/>
        </patternFill>
      </fill>
    </dxf>
    <dxf>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Normal="100" workbookViewId="0">
      <selection activeCell="F23" sqref="F23"/>
    </sheetView>
  </sheetViews>
  <sheetFormatPr baseColWidth="10" defaultColWidth="11.42578125" defaultRowHeight="12" x14ac:dyDescent="0.2"/>
  <cols>
    <col min="1" max="1" width="2.42578125" style="11" customWidth="1"/>
    <col min="2" max="2" width="15.7109375" style="11" customWidth="1"/>
    <col min="3" max="3" width="16.42578125" style="11" customWidth="1"/>
    <col min="4" max="4" width="12.85546875" style="11" customWidth="1"/>
    <col min="5" max="6" width="15.7109375" style="11" customWidth="1"/>
    <col min="7" max="9" width="4.42578125" style="11" customWidth="1"/>
    <col min="10" max="16384" width="11.42578125" style="11"/>
  </cols>
  <sheetData>
    <row r="1" spans="1:9" s="10" customFormat="1" ht="12.75" x14ac:dyDescent="0.2">
      <c r="A1" s="179" t="s">
        <v>71</v>
      </c>
      <c r="B1" s="179"/>
      <c r="C1" s="179"/>
      <c r="D1" s="179"/>
      <c r="E1" s="179"/>
      <c r="F1" s="179"/>
      <c r="G1" s="179"/>
      <c r="H1" s="179"/>
      <c r="I1" s="179"/>
    </row>
    <row r="2" spans="1:9" s="10" customFormat="1" x14ac:dyDescent="0.2"/>
    <row r="3" spans="1:9" ht="18" customHeight="1" x14ac:dyDescent="0.2">
      <c r="A3" s="10" t="s">
        <v>0</v>
      </c>
      <c r="B3" s="10"/>
      <c r="C3" s="134" t="s">
        <v>117</v>
      </c>
      <c r="D3" s="133"/>
      <c r="E3" s="133"/>
      <c r="F3" s="133"/>
      <c r="G3" s="133"/>
      <c r="H3" s="133"/>
      <c r="I3" s="133"/>
    </row>
    <row r="4" spans="1:9" ht="18" customHeight="1" x14ac:dyDescent="0.2">
      <c r="A4" s="10" t="s">
        <v>1</v>
      </c>
      <c r="B4" s="10"/>
      <c r="C4" s="139" t="s">
        <v>118</v>
      </c>
      <c r="D4" s="133"/>
      <c r="E4" s="133"/>
      <c r="F4" s="133"/>
      <c r="G4" s="133"/>
      <c r="H4" s="133"/>
      <c r="I4" s="133"/>
    </row>
    <row r="5" spans="1:9" ht="18" customHeight="1" x14ac:dyDescent="0.2">
      <c r="A5" s="10" t="s">
        <v>2</v>
      </c>
      <c r="B5" s="10"/>
      <c r="C5" s="134" t="s">
        <v>129</v>
      </c>
      <c r="D5" s="10"/>
      <c r="E5" s="10"/>
      <c r="F5" s="10"/>
      <c r="G5" s="10"/>
      <c r="H5" s="10"/>
      <c r="I5" s="10"/>
    </row>
    <row r="6" spans="1:9" ht="18" customHeight="1" x14ac:dyDescent="0.2">
      <c r="A6" s="10" t="s">
        <v>3</v>
      </c>
      <c r="B6" s="10"/>
      <c r="C6" s="182"/>
      <c r="D6" s="182"/>
      <c r="E6" s="182"/>
      <c r="F6" s="182"/>
      <c r="G6" s="182"/>
      <c r="H6" s="182"/>
      <c r="I6" s="182"/>
    </row>
    <row r="7" spans="1:9" ht="12.75" x14ac:dyDescent="0.2">
      <c r="A7" s="10"/>
      <c r="B7" s="10"/>
      <c r="C7" s="10"/>
      <c r="D7" s="12"/>
      <c r="E7" s="12"/>
      <c r="F7" s="12"/>
      <c r="G7" s="12"/>
      <c r="H7" s="12"/>
      <c r="I7" s="12"/>
    </row>
    <row r="8" spans="1:9" s="10" customFormat="1" ht="12.75" x14ac:dyDescent="0.2">
      <c r="A8" s="187" t="s">
        <v>17</v>
      </c>
      <c r="B8" s="188"/>
      <c r="C8" s="188"/>
      <c r="D8" s="188"/>
      <c r="E8" s="188"/>
      <c r="F8" s="188"/>
      <c r="G8" s="188"/>
      <c r="H8" s="188"/>
      <c r="I8" s="188"/>
    </row>
    <row r="9" spans="1:9" s="31" customFormat="1" ht="12.75" x14ac:dyDescent="0.2">
      <c r="A9" s="185" t="s">
        <v>68</v>
      </c>
      <c r="B9" s="186"/>
      <c r="C9" s="186"/>
      <c r="D9" s="186"/>
      <c r="E9" s="186"/>
      <c r="F9" s="186"/>
      <c r="G9" s="186"/>
      <c r="H9" s="186"/>
      <c r="I9" s="186"/>
    </row>
    <row r="10" spans="1:9" s="10" customFormat="1" ht="6.95" customHeight="1" thickBot="1" x14ac:dyDescent="0.25">
      <c r="B10" s="12"/>
      <c r="C10" s="12"/>
      <c r="D10" s="12"/>
      <c r="E10" s="12"/>
      <c r="F10" s="12"/>
      <c r="G10" s="12"/>
      <c r="H10" s="12"/>
      <c r="I10" s="12"/>
    </row>
    <row r="11" spans="1:9" ht="13.5" thickBot="1" x14ac:dyDescent="0.25">
      <c r="A11" s="180" t="s">
        <v>6</v>
      </c>
      <c r="B11" s="181"/>
      <c r="C11" s="106" t="s">
        <v>35</v>
      </c>
    </row>
    <row r="12" spans="1:9" ht="12.75" customHeight="1" x14ac:dyDescent="0.2">
      <c r="A12" s="107"/>
      <c r="B12" s="108" t="s">
        <v>10</v>
      </c>
      <c r="C12" s="7">
        <v>135</v>
      </c>
      <c r="E12" s="109"/>
      <c r="F12" s="110" t="s">
        <v>32</v>
      </c>
    </row>
    <row r="13" spans="1:9" ht="12.75" customHeight="1" x14ac:dyDescent="0.2">
      <c r="A13" s="111"/>
      <c r="B13" s="112" t="s">
        <v>11</v>
      </c>
      <c r="C13" s="6">
        <v>126</v>
      </c>
    </row>
    <row r="14" spans="1:9" ht="12.75" customHeight="1" x14ac:dyDescent="0.2">
      <c r="A14" s="111"/>
      <c r="B14" s="113" t="s">
        <v>78</v>
      </c>
      <c r="C14" s="136">
        <f>IF(C13&lt;=0,"Eingabe Kat. B fehlt",IF(C15&lt;=0,"Eingabe Kat. C fehlt",(C13+C15)/2))</f>
        <v>115.5</v>
      </c>
      <c r="D14" s="31"/>
      <c r="E14" s="137"/>
      <c r="F14" s="189" t="s">
        <v>110</v>
      </c>
      <c r="G14" s="190"/>
    </row>
    <row r="15" spans="1:9" ht="12.75" customHeight="1" x14ac:dyDescent="0.2">
      <c r="A15" s="111"/>
      <c r="B15" s="112" t="s">
        <v>12</v>
      </c>
      <c r="C15" s="6">
        <v>105</v>
      </c>
      <c r="F15" s="190"/>
      <c r="G15" s="190"/>
    </row>
    <row r="16" spans="1:9" ht="12.75" customHeight="1" x14ac:dyDescent="0.2">
      <c r="A16" s="111"/>
      <c r="B16" s="113" t="s">
        <v>79</v>
      </c>
      <c r="C16" s="136">
        <f>IF(C15&lt;=0,"Eingabe Kat. C fehlt",IF(C17&lt;=0,"Eingabe Kat. D fehlt",(C15+C17)/2))</f>
        <v>100</v>
      </c>
      <c r="D16" s="31"/>
      <c r="F16" s="190"/>
      <c r="G16" s="190"/>
    </row>
    <row r="17" spans="1:9" ht="12.75" customHeight="1" x14ac:dyDescent="0.2">
      <c r="A17" s="111"/>
      <c r="B17" s="112" t="s">
        <v>13</v>
      </c>
      <c r="C17" s="6">
        <v>95</v>
      </c>
      <c r="F17" s="190"/>
      <c r="G17" s="190"/>
    </row>
    <row r="18" spans="1:9" ht="12.75" customHeight="1" x14ac:dyDescent="0.2">
      <c r="A18" s="111"/>
      <c r="B18" s="112" t="s">
        <v>14</v>
      </c>
      <c r="C18" s="6">
        <v>65</v>
      </c>
    </row>
    <row r="19" spans="1:9" ht="12.75" customHeight="1" x14ac:dyDescent="0.2">
      <c r="A19" s="111"/>
      <c r="B19" s="112" t="s">
        <v>15</v>
      </c>
      <c r="C19" s="6">
        <v>55</v>
      </c>
    </row>
    <row r="20" spans="1:9" ht="12" customHeight="1" x14ac:dyDescent="0.2">
      <c r="A20" s="111"/>
      <c r="B20" s="112" t="s">
        <v>16</v>
      </c>
      <c r="C20" s="6">
        <v>50</v>
      </c>
    </row>
    <row r="21" spans="1:9" ht="12.75" customHeight="1" x14ac:dyDescent="0.2">
      <c r="A21" s="111"/>
      <c r="B21" s="112" t="s">
        <v>19</v>
      </c>
      <c r="C21" s="114">
        <f>C20*0.75</f>
        <v>37.5</v>
      </c>
    </row>
    <row r="22" spans="1:9" ht="12.75" customHeight="1" thickBot="1" x14ac:dyDescent="0.25">
      <c r="A22" s="115"/>
      <c r="B22" s="116" t="s">
        <v>20</v>
      </c>
      <c r="C22" s="117">
        <f>C20*0.5</f>
        <v>25</v>
      </c>
    </row>
    <row r="23" spans="1:9" ht="12.75" customHeight="1" x14ac:dyDescent="0.2">
      <c r="A23" s="85" t="s">
        <v>105</v>
      </c>
      <c r="B23" s="85"/>
      <c r="C23" s="118"/>
    </row>
    <row r="24" spans="1:9" ht="12" customHeight="1" x14ac:dyDescent="0.2">
      <c r="A24" s="119"/>
      <c r="B24" s="120"/>
      <c r="C24" s="119"/>
    </row>
    <row r="25" spans="1:9" ht="12" customHeight="1" x14ac:dyDescent="0.2">
      <c r="A25" s="119"/>
      <c r="B25" s="120"/>
      <c r="C25" s="119"/>
    </row>
    <row r="26" spans="1:9" s="10" customFormat="1" ht="12.75" x14ac:dyDescent="0.2">
      <c r="A26" s="187" t="s">
        <v>18</v>
      </c>
      <c r="B26" s="188"/>
      <c r="C26" s="188"/>
      <c r="D26" s="188"/>
      <c r="E26" s="188"/>
      <c r="F26" s="188"/>
      <c r="G26" s="188"/>
      <c r="H26" s="188"/>
      <c r="I26" s="188"/>
    </row>
    <row r="27" spans="1:9" s="121" customFormat="1" ht="43.5" customHeight="1" x14ac:dyDescent="0.2">
      <c r="A27" s="177" t="s">
        <v>113</v>
      </c>
      <c r="B27" s="177"/>
      <c r="C27" s="177"/>
      <c r="D27" s="177"/>
      <c r="E27" s="177"/>
      <c r="F27" s="177"/>
      <c r="G27" s="177"/>
      <c r="H27" s="177"/>
      <c r="I27" s="177"/>
    </row>
    <row r="28" spans="1:9" s="74" customFormat="1" ht="6.95" customHeight="1" thickBot="1" x14ac:dyDescent="0.25">
      <c r="B28" s="87"/>
      <c r="C28" s="87"/>
      <c r="D28" s="87"/>
      <c r="E28" s="87"/>
      <c r="F28" s="87"/>
      <c r="G28" s="87"/>
      <c r="H28" s="87"/>
      <c r="I28" s="87"/>
    </row>
    <row r="29" spans="1:9" s="31" customFormat="1" ht="12.75" x14ac:dyDescent="0.2">
      <c r="A29" s="194" t="s">
        <v>111</v>
      </c>
      <c r="B29" s="195"/>
      <c r="C29" s="195"/>
      <c r="D29" s="195"/>
      <c r="E29" s="195"/>
      <c r="F29" s="195"/>
      <c r="G29" s="195"/>
      <c r="H29" s="195"/>
      <c r="I29" s="196"/>
    </row>
    <row r="30" spans="1:9" s="31" customFormat="1" ht="13.5" thickBot="1" x14ac:dyDescent="0.25">
      <c r="A30" s="122" t="s">
        <v>4</v>
      </c>
      <c r="B30" s="123"/>
      <c r="C30" s="183" t="s">
        <v>24</v>
      </c>
      <c r="D30" s="184"/>
      <c r="E30" s="184"/>
      <c r="F30" s="184"/>
      <c r="G30" s="191"/>
      <c r="H30" s="192"/>
      <c r="I30" s="193"/>
    </row>
    <row r="31" spans="1:9" s="31" customFormat="1" ht="12.75" x14ac:dyDescent="0.2">
      <c r="A31" s="124" t="s">
        <v>21</v>
      </c>
      <c r="B31" s="125"/>
      <c r="C31" s="197" t="s">
        <v>23</v>
      </c>
      <c r="D31" s="198"/>
      <c r="E31" s="198"/>
      <c r="F31" s="199"/>
      <c r="G31" s="203" t="s">
        <v>25</v>
      </c>
      <c r="H31" s="204"/>
      <c r="I31" s="205"/>
    </row>
    <row r="32" spans="1:9" s="31" customFormat="1" ht="13.5" thickBot="1" x14ac:dyDescent="0.25">
      <c r="A32" s="126" t="s">
        <v>22</v>
      </c>
      <c r="B32" s="127"/>
      <c r="C32" s="200" t="s">
        <v>38</v>
      </c>
      <c r="D32" s="201"/>
      <c r="E32" s="201"/>
      <c r="F32" s="202"/>
      <c r="G32" s="172" t="s">
        <v>26</v>
      </c>
      <c r="H32" s="173"/>
      <c r="I32" s="174"/>
    </row>
    <row r="33" spans="1:9" s="74" customFormat="1" ht="6.95" customHeight="1" x14ac:dyDescent="0.2">
      <c r="D33" s="87"/>
      <c r="E33" s="87"/>
      <c r="F33" s="87"/>
      <c r="G33" s="71"/>
      <c r="H33" s="71"/>
      <c r="I33" s="71"/>
    </row>
    <row r="34" spans="1:9" s="74" customFormat="1" ht="12.75" customHeight="1" x14ac:dyDescent="0.2">
      <c r="A34" s="74" t="s">
        <v>112</v>
      </c>
      <c r="D34" s="87"/>
      <c r="E34" s="87"/>
      <c r="F34" s="87"/>
      <c r="G34" s="71"/>
      <c r="H34" s="71"/>
      <c r="I34" s="71"/>
    </row>
    <row r="35" spans="1:9" s="128" customFormat="1" ht="35.25" customHeight="1" x14ac:dyDescent="0.2">
      <c r="A35" s="128" t="s">
        <v>27</v>
      </c>
      <c r="B35" s="177" t="s">
        <v>33</v>
      </c>
      <c r="C35" s="178"/>
      <c r="D35" s="178"/>
      <c r="E35" s="178"/>
      <c r="F35" s="178"/>
      <c r="G35" s="178"/>
      <c r="H35" s="178"/>
      <c r="I35" s="178"/>
    </row>
    <row r="36" spans="1:9" s="128" customFormat="1" ht="24" customHeight="1" x14ac:dyDescent="0.2">
      <c r="A36" s="128" t="s">
        <v>28</v>
      </c>
      <c r="B36" s="170" t="s">
        <v>69</v>
      </c>
      <c r="C36" s="171"/>
      <c r="D36" s="171"/>
      <c r="E36" s="171"/>
      <c r="F36" s="171"/>
      <c r="G36" s="171"/>
      <c r="H36" s="171"/>
      <c r="I36" s="171"/>
    </row>
    <row r="37" spans="1:9" s="128" customFormat="1" ht="24" customHeight="1" x14ac:dyDescent="0.2">
      <c r="A37" s="128" t="s">
        <v>29</v>
      </c>
      <c r="B37" s="170" t="s">
        <v>34</v>
      </c>
      <c r="C37" s="171"/>
      <c r="D37" s="171"/>
      <c r="E37" s="171"/>
      <c r="F37" s="171"/>
      <c r="G37" s="171"/>
      <c r="H37" s="171"/>
      <c r="I37" s="171"/>
    </row>
    <row r="38" spans="1:9" s="128" customFormat="1" ht="12.75" x14ac:dyDescent="0.2">
      <c r="A38" s="128" t="s">
        <v>30</v>
      </c>
      <c r="B38" s="175" t="s">
        <v>70</v>
      </c>
      <c r="C38" s="176"/>
      <c r="D38" s="176"/>
      <c r="E38" s="176"/>
      <c r="F38" s="176"/>
      <c r="G38" s="176"/>
      <c r="H38" s="176"/>
      <c r="I38" s="176"/>
    </row>
    <row r="39" spans="1:9" s="128" customFormat="1" ht="47.25" customHeight="1" x14ac:dyDescent="0.2">
      <c r="A39" s="128" t="s">
        <v>31</v>
      </c>
      <c r="B39" s="170" t="s">
        <v>108</v>
      </c>
      <c r="C39" s="171"/>
      <c r="D39" s="171"/>
      <c r="E39" s="171"/>
      <c r="F39" s="171"/>
      <c r="G39" s="171"/>
      <c r="H39" s="171"/>
      <c r="I39" s="171"/>
    </row>
  </sheetData>
  <dataConsolidate/>
  <mergeCells count="20">
    <mergeCell ref="C31:F31"/>
    <mergeCell ref="C32:F32"/>
    <mergeCell ref="G31:I31"/>
    <mergeCell ref="A1:I1"/>
    <mergeCell ref="A11:B11"/>
    <mergeCell ref="C6:I6"/>
    <mergeCell ref="C30:F30"/>
    <mergeCell ref="A9:I9"/>
    <mergeCell ref="A26:I26"/>
    <mergeCell ref="F14:G17"/>
    <mergeCell ref="G30:I30"/>
    <mergeCell ref="A27:I27"/>
    <mergeCell ref="A29:I29"/>
    <mergeCell ref="A8:I8"/>
    <mergeCell ref="B36:I36"/>
    <mergeCell ref="G32:I32"/>
    <mergeCell ref="B37:I37"/>
    <mergeCell ref="B38:I38"/>
    <mergeCell ref="B39:I39"/>
    <mergeCell ref="B35:I35"/>
  </mergeCells>
  <conditionalFormatting sqref="C4">
    <cfRule type="cellIs" dxfId="12" priority="3" stopIfTrue="1" operator="equal">
      <formula>0</formula>
    </cfRule>
  </conditionalFormatting>
  <conditionalFormatting sqref="C3">
    <cfRule type="cellIs" dxfId="11" priority="2" stopIfTrue="1" operator="equal">
      <formula>0</formula>
    </cfRule>
  </conditionalFormatting>
  <conditionalFormatting sqref="C5">
    <cfRule type="cellIs" dxfId="10" priority="1" stopIfTrue="1" operator="equal">
      <formula>0</formula>
    </cfRule>
  </conditionalFormatting>
  <pageMargins left="0.59055118110236227" right="0.59055118110236227" top="1.5748031496062993" bottom="0.19685039370078741" header="0.27559055118110237" footer="0.19685039370078741"/>
  <pageSetup paperSize="9" orientation="portrait" r:id="rId1"/>
  <headerFooter>
    <oddHeader>&amp;L&amp;G&amp;R&amp;G</oddHeader>
    <oddFooter>&amp;R&amp;8Seite 1/3</oddFooter>
  </headerFooter>
  <ignoredErrors>
    <ignoredError sqref="C4" numberStoredAsText="1"/>
  </ignoredErrors>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232"/>
  <sheetViews>
    <sheetView tabSelected="1" topLeftCell="A26" zoomScale="130" zoomScaleNormal="130" workbookViewId="0">
      <selection activeCell="A64" sqref="A64:XFD64"/>
    </sheetView>
  </sheetViews>
  <sheetFormatPr baseColWidth="10" defaultColWidth="11.42578125" defaultRowHeight="12" x14ac:dyDescent="0.2"/>
  <cols>
    <col min="1" max="1" width="18.140625" style="11" customWidth="1"/>
    <col min="2" max="2" width="23.5703125" style="11" customWidth="1"/>
    <col min="3" max="3" width="3.28515625" style="105" customWidth="1"/>
    <col min="4" max="4" width="6.28515625" style="105" customWidth="1"/>
    <col min="5" max="12" width="10.28515625" style="105" customWidth="1"/>
    <col min="13" max="15" width="11.42578125" style="11"/>
    <col min="16" max="16" width="11.42578125" style="11" customWidth="1"/>
    <col min="17" max="23" width="11.42578125" style="11" hidden="1" customWidth="1"/>
    <col min="24" max="24" width="11.42578125" style="11" customWidth="1"/>
    <col min="25" max="16384" width="11.42578125" style="11"/>
  </cols>
  <sheetData>
    <row r="1" spans="1:23" s="10" customFormat="1" ht="12.75" x14ac:dyDescent="0.2">
      <c r="A1" s="179" t="s">
        <v>76</v>
      </c>
      <c r="B1" s="179"/>
      <c r="C1" s="179"/>
      <c r="D1" s="179"/>
      <c r="E1" s="179"/>
      <c r="F1" s="179"/>
      <c r="G1" s="179"/>
      <c r="H1" s="179"/>
      <c r="I1" s="179"/>
      <c r="J1" s="179"/>
      <c r="K1" s="179"/>
      <c r="L1" s="179"/>
    </row>
    <row r="2" spans="1:23" s="10" customFormat="1" x14ac:dyDescent="0.2">
      <c r="C2" s="25"/>
      <c r="D2" s="25"/>
      <c r="E2" s="25"/>
      <c r="F2" s="25"/>
      <c r="G2" s="25"/>
      <c r="H2" s="25"/>
      <c r="I2" s="25"/>
      <c r="J2" s="25"/>
      <c r="K2" s="25"/>
      <c r="L2" s="25"/>
    </row>
    <row r="3" spans="1:23" ht="18" customHeight="1" x14ac:dyDescent="0.2">
      <c r="A3" s="10" t="s">
        <v>0</v>
      </c>
      <c r="B3" s="224" t="str">
        <f>'1 Honorarans. und Einstufung'!C$3</f>
        <v>N02 - Einzelmassnahmen Osttangente Basel</v>
      </c>
      <c r="C3" s="224"/>
      <c r="D3" s="224"/>
      <c r="E3" s="224"/>
      <c r="F3" s="224"/>
      <c r="G3" s="224"/>
      <c r="H3" s="224"/>
      <c r="I3" s="224"/>
      <c r="J3" s="224"/>
      <c r="K3" s="224"/>
      <c r="L3" s="224"/>
    </row>
    <row r="4" spans="1:23" ht="18" customHeight="1" x14ac:dyDescent="0.2">
      <c r="A4" s="10" t="s">
        <v>1</v>
      </c>
      <c r="B4" s="227" t="str">
        <f>'1 Honorarans. und Einstufung'!C$4</f>
        <v>18002</v>
      </c>
      <c r="C4" s="227"/>
      <c r="D4" s="227"/>
      <c r="E4" s="227"/>
      <c r="F4" s="227"/>
      <c r="G4" s="227"/>
      <c r="H4" s="227"/>
      <c r="I4" s="227"/>
      <c r="J4" s="227"/>
      <c r="K4" s="227"/>
      <c r="L4" s="227"/>
    </row>
    <row r="5" spans="1:23" ht="18" customHeight="1" x14ac:dyDescent="0.2">
      <c r="A5" s="10" t="s">
        <v>2</v>
      </c>
      <c r="B5" s="224" t="str">
        <f>'1 Honorarans. und Einstufung'!C$5</f>
        <v>PV + BL Brücke Bäumlihof</v>
      </c>
      <c r="C5" s="224"/>
      <c r="D5" s="224"/>
      <c r="E5" s="224"/>
      <c r="F5" s="224"/>
      <c r="G5" s="224"/>
      <c r="H5" s="224"/>
      <c r="I5" s="224"/>
      <c r="J5" s="224"/>
      <c r="K5" s="224"/>
      <c r="L5" s="224"/>
    </row>
    <row r="6" spans="1:23" ht="18" customHeight="1" x14ac:dyDescent="0.2">
      <c r="A6" s="10" t="s">
        <v>3</v>
      </c>
      <c r="B6" s="228">
        <f>'1 Honorarans. und Einstufung'!C$6</f>
        <v>0</v>
      </c>
      <c r="C6" s="228"/>
      <c r="D6" s="228"/>
      <c r="E6" s="228"/>
      <c r="F6" s="228"/>
      <c r="G6" s="228"/>
      <c r="H6" s="228"/>
      <c r="I6" s="228"/>
      <c r="J6" s="228"/>
      <c r="K6" s="228"/>
      <c r="L6" s="228"/>
      <c r="R6" s="11" t="s">
        <v>123</v>
      </c>
      <c r="S6" s="11" t="s">
        <v>124</v>
      </c>
      <c r="T6" s="11">
        <v>41</v>
      </c>
      <c r="U6" s="11">
        <v>51</v>
      </c>
      <c r="V6" s="11">
        <v>52</v>
      </c>
      <c r="W6" s="11">
        <v>53</v>
      </c>
    </row>
    <row r="7" spans="1:23" ht="12.75" customHeight="1" thickBot="1" x14ac:dyDescent="0.25">
      <c r="A7" s="10"/>
      <c r="B7" s="10"/>
      <c r="C7" s="26"/>
      <c r="D7" s="26"/>
      <c r="E7" s="27"/>
      <c r="F7" s="27"/>
      <c r="G7" s="27"/>
      <c r="H7" s="27"/>
      <c r="I7" s="27"/>
      <c r="J7" s="27"/>
      <c r="K7" s="27"/>
      <c r="L7" s="27"/>
      <c r="R7" s="11">
        <v>0</v>
      </c>
      <c r="S7" s="147">
        <v>3400</v>
      </c>
      <c r="T7" s="147">
        <v>2550</v>
      </c>
      <c r="U7" s="147">
        <v>2550</v>
      </c>
      <c r="V7" s="147">
        <v>7650</v>
      </c>
      <c r="W7" s="147">
        <v>850</v>
      </c>
    </row>
    <row r="8" spans="1:23" s="28" customFormat="1" ht="13.5" customHeight="1" x14ac:dyDescent="0.2">
      <c r="A8" s="194" t="s">
        <v>4</v>
      </c>
      <c r="B8" s="225" t="s">
        <v>5</v>
      </c>
      <c r="C8" s="235" t="s">
        <v>42</v>
      </c>
      <c r="D8" s="233" t="s">
        <v>41</v>
      </c>
      <c r="E8" s="229"/>
      <c r="F8" s="229"/>
      <c r="G8" s="229"/>
      <c r="H8" s="229"/>
      <c r="I8" s="229"/>
      <c r="J8" s="229"/>
      <c r="K8" s="230"/>
      <c r="L8" s="231" t="s">
        <v>57</v>
      </c>
    </row>
    <row r="9" spans="1:23" s="31" customFormat="1" ht="25.9" customHeight="1" thickBot="1" x14ac:dyDescent="0.25">
      <c r="A9" s="217"/>
      <c r="B9" s="226"/>
      <c r="C9" s="236"/>
      <c r="D9" s="234"/>
      <c r="E9" s="29" t="s">
        <v>36</v>
      </c>
      <c r="F9" s="29" t="s">
        <v>37</v>
      </c>
      <c r="G9" s="29" t="s">
        <v>39</v>
      </c>
      <c r="H9" s="29" t="s">
        <v>40</v>
      </c>
      <c r="I9" s="29" t="s">
        <v>85</v>
      </c>
      <c r="J9" s="29" t="s">
        <v>89</v>
      </c>
      <c r="K9" s="30" t="s">
        <v>86</v>
      </c>
      <c r="L9" s="232"/>
    </row>
    <row r="10" spans="1:23" s="31" customFormat="1" ht="11.25" x14ac:dyDescent="0.2">
      <c r="A10" s="32"/>
      <c r="B10" s="33"/>
      <c r="C10" s="34"/>
      <c r="D10" s="35"/>
      <c r="E10" s="142"/>
      <c r="F10" s="36"/>
      <c r="G10" s="36"/>
      <c r="H10" s="36"/>
      <c r="I10" s="36"/>
      <c r="J10" s="36"/>
      <c r="K10" s="37"/>
      <c r="L10" s="38"/>
    </row>
    <row r="11" spans="1:23" s="31" customFormat="1" ht="11.25" x14ac:dyDescent="0.2">
      <c r="A11" s="135" t="s">
        <v>119</v>
      </c>
      <c r="B11" s="1" t="s">
        <v>131</v>
      </c>
      <c r="C11" s="2" t="s">
        <v>11</v>
      </c>
      <c r="D11" s="40">
        <f>IF(C11="",0,VLOOKUP(C11,'1 Honorarans. und Einstufung'!B$12:C$22,2,FALSE))</f>
        <v>126</v>
      </c>
      <c r="E11" s="91">
        <f>ROUND($R$7*R11,-1)</f>
        <v>0</v>
      </c>
      <c r="F11" s="41">
        <v>0</v>
      </c>
      <c r="G11" s="41">
        <f>ROUND($S$7*S11,-1)</f>
        <v>850</v>
      </c>
      <c r="H11" s="41">
        <f>ROUND($T$7*T11,-1)</f>
        <v>590</v>
      </c>
      <c r="I11" s="41">
        <f>ROUND($U$7*U11,-1)</f>
        <v>640</v>
      </c>
      <c r="J11" s="41">
        <f>ROUND($V$7*V11,-1)</f>
        <v>380</v>
      </c>
      <c r="K11" s="43">
        <f>ROUND($W$7*W11,-1)</f>
        <v>210</v>
      </c>
      <c r="L11" s="42">
        <f t="shared" ref="L11:L23" si="0">IF(D11="","",D11*SUM(E11:K11))</f>
        <v>336420</v>
      </c>
      <c r="Q11" s="31" t="s">
        <v>125</v>
      </c>
      <c r="R11" s="141">
        <v>0.25</v>
      </c>
      <c r="S11" s="141">
        <v>0.25</v>
      </c>
      <c r="T11" s="141">
        <v>0.23</v>
      </c>
      <c r="U11" s="141">
        <v>0.25</v>
      </c>
      <c r="V11" s="141">
        <v>0.05</v>
      </c>
      <c r="W11" s="141">
        <v>0.25</v>
      </c>
    </row>
    <row r="12" spans="1:23" s="31" customFormat="1" ht="11.25" x14ac:dyDescent="0.2">
      <c r="A12" s="135" t="s">
        <v>120</v>
      </c>
      <c r="B12" s="1" t="s">
        <v>132</v>
      </c>
      <c r="C12" s="2" t="s">
        <v>11</v>
      </c>
      <c r="D12" s="40">
        <f>IF(C12="",0,VLOOKUP(C12,'1 Honorarans. und Einstufung'!B$12:C$22,2,FALSE))</f>
        <v>126</v>
      </c>
      <c r="E12" s="91">
        <f>ROUND($R$7*R12,-1)</f>
        <v>0</v>
      </c>
      <c r="F12" s="41">
        <v>0</v>
      </c>
      <c r="G12" s="41">
        <f>ROUND($S$7*S12,-1)</f>
        <v>510</v>
      </c>
      <c r="H12" s="41">
        <f>ROUND($T$7*T12,-1)</f>
        <v>260</v>
      </c>
      <c r="I12" s="41">
        <f>ROUND($U$7*U12,-1)</f>
        <v>380</v>
      </c>
      <c r="J12" s="41">
        <f>ROUND($V$7*V12,-1)</f>
        <v>380</v>
      </c>
      <c r="K12" s="43">
        <f>ROUND($W$7*W12,-1)</f>
        <v>130</v>
      </c>
      <c r="L12" s="42">
        <f t="shared" si="0"/>
        <v>209160</v>
      </c>
      <c r="Q12" s="31" t="s">
        <v>126</v>
      </c>
      <c r="R12" s="141">
        <v>0.15</v>
      </c>
      <c r="S12" s="141">
        <v>0.15</v>
      </c>
      <c r="T12" s="141">
        <v>0.1</v>
      </c>
      <c r="U12" s="141">
        <v>0.15</v>
      </c>
      <c r="V12" s="141">
        <v>0.05</v>
      </c>
      <c r="W12" s="141">
        <v>0.15</v>
      </c>
    </row>
    <row r="13" spans="1:23" s="31" customFormat="1" ht="11.25" x14ac:dyDescent="0.2">
      <c r="A13" s="135" t="s">
        <v>121</v>
      </c>
      <c r="B13" s="1" t="s">
        <v>133</v>
      </c>
      <c r="C13" s="2" t="s">
        <v>12</v>
      </c>
      <c r="D13" s="40">
        <f>IF(C13="",0,VLOOKUP(C13,'1 Honorarans. und Einstufung'!B$12:C$22,2,FALSE))</f>
        <v>105</v>
      </c>
      <c r="E13" s="91">
        <f>ROUND($R$7*R13,-1)</f>
        <v>0</v>
      </c>
      <c r="F13" s="41">
        <v>0</v>
      </c>
      <c r="G13" s="41">
        <f>ROUND($S$7*S13,-1)</f>
        <v>0</v>
      </c>
      <c r="H13" s="41">
        <f>ROUND($T$7*T13,-1)</f>
        <v>130</v>
      </c>
      <c r="I13" s="41">
        <f>ROUND($U$7*U13,-1)</f>
        <v>0</v>
      </c>
      <c r="J13" s="41">
        <f>ROUND($V$7*V13,-1)</f>
        <v>3830</v>
      </c>
      <c r="K13" s="43">
        <f>ROUND($W$7*W13,-1)</f>
        <v>20</v>
      </c>
      <c r="L13" s="42">
        <f t="shared" si="0"/>
        <v>417900</v>
      </c>
      <c r="Q13" s="31" t="s">
        <v>127</v>
      </c>
      <c r="R13" s="141">
        <v>0</v>
      </c>
      <c r="S13" s="141">
        <v>0</v>
      </c>
      <c r="T13" s="141">
        <v>0.05</v>
      </c>
      <c r="U13" s="141">
        <v>0</v>
      </c>
      <c r="V13" s="141">
        <v>0.5</v>
      </c>
      <c r="W13" s="141">
        <v>0.02</v>
      </c>
    </row>
    <row r="14" spans="1:23" s="31" customFormat="1" ht="11.25" x14ac:dyDescent="0.2">
      <c r="A14" s="135" t="s">
        <v>122</v>
      </c>
      <c r="B14" s="1" t="s">
        <v>134</v>
      </c>
      <c r="C14" s="2" t="s">
        <v>13</v>
      </c>
      <c r="D14" s="40">
        <f>IF(C14="",0,VLOOKUP(C14,'1 Honorarans. und Einstufung'!B$12:C$22,2,FALSE))</f>
        <v>95</v>
      </c>
      <c r="E14" s="91">
        <f>ROUND($R$7*R14,-1)</f>
        <v>0</v>
      </c>
      <c r="F14" s="41">
        <v>0</v>
      </c>
      <c r="G14" s="41">
        <f>ROUND($S$7*S14,-1)</f>
        <v>0</v>
      </c>
      <c r="H14" s="41">
        <f>ROUND($T$7*T14,-1)</f>
        <v>50</v>
      </c>
      <c r="I14" s="41">
        <f>ROUND($U$7*U14,-1)</f>
        <v>0</v>
      </c>
      <c r="J14" s="41">
        <f>ROUND($V$7*V14,-1)</f>
        <v>1530</v>
      </c>
      <c r="K14" s="43">
        <f>ROUND($W$7*W14,-1)</f>
        <v>0</v>
      </c>
      <c r="L14" s="42">
        <f t="shared" si="0"/>
        <v>150100</v>
      </c>
      <c r="Q14" s="31" t="s">
        <v>128</v>
      </c>
      <c r="R14" s="141">
        <v>0</v>
      </c>
      <c r="S14" s="141">
        <v>0</v>
      </c>
      <c r="T14" s="141">
        <v>0.02</v>
      </c>
      <c r="U14" s="141">
        <v>0</v>
      </c>
      <c r="V14" s="141">
        <v>0.2</v>
      </c>
      <c r="W14" s="141">
        <v>0</v>
      </c>
    </row>
    <row r="15" spans="1:23" s="31" customFormat="1" ht="11.25" x14ac:dyDescent="0.2">
      <c r="A15" s="44"/>
      <c r="B15" s="45"/>
      <c r="C15" s="46"/>
      <c r="D15" s="47"/>
      <c r="E15" s="143"/>
      <c r="F15" s="48"/>
      <c r="G15" s="48"/>
      <c r="H15" s="48"/>
      <c r="I15" s="48"/>
      <c r="J15" s="48"/>
      <c r="K15" s="49"/>
      <c r="L15" s="47" t="str">
        <f t="shared" si="0"/>
        <v/>
      </c>
      <c r="R15" s="141"/>
      <c r="S15" s="141"/>
      <c r="T15" s="141"/>
      <c r="U15" s="141"/>
      <c r="V15" s="141"/>
      <c r="W15" s="141"/>
    </row>
    <row r="16" spans="1:23" s="31" customFormat="1" ht="11.25" x14ac:dyDescent="0.2">
      <c r="A16" s="50" t="s">
        <v>7</v>
      </c>
      <c r="B16" s="51"/>
      <c r="C16" s="46"/>
      <c r="D16" s="52"/>
      <c r="E16" s="144"/>
      <c r="F16" s="53"/>
      <c r="G16" s="53"/>
      <c r="H16" s="53"/>
      <c r="I16" s="53"/>
      <c r="J16" s="53"/>
      <c r="K16" s="54"/>
      <c r="L16" s="52" t="str">
        <f t="shared" si="0"/>
        <v/>
      </c>
      <c r="R16" s="141"/>
      <c r="S16" s="141"/>
      <c r="T16" s="141"/>
      <c r="U16" s="141"/>
      <c r="V16" s="141"/>
      <c r="W16" s="141"/>
    </row>
    <row r="17" spans="1:23" s="31" customFormat="1" ht="11.25" x14ac:dyDescent="0.2">
      <c r="A17" s="39" t="s">
        <v>8</v>
      </c>
      <c r="B17" s="55" t="s">
        <v>9</v>
      </c>
      <c r="C17" s="56" t="s">
        <v>10</v>
      </c>
      <c r="D17" s="40">
        <f>VLOOKUP(C17,'1 Honorarans. und Einstufung'!B$12:C$22,2,FALSE)</f>
        <v>135</v>
      </c>
      <c r="E17" s="91">
        <f>ROUND($R$7*R17,-1)</f>
        <v>0</v>
      </c>
      <c r="F17" s="41">
        <v>0</v>
      </c>
      <c r="G17" s="41">
        <f>ROUND($S$7*S17,-1)</f>
        <v>70</v>
      </c>
      <c r="H17" s="41">
        <f>ROUND($T$7*T17,-1)</f>
        <v>50</v>
      </c>
      <c r="I17" s="41">
        <f>ROUND($U$7*U17,-1)</f>
        <v>50</v>
      </c>
      <c r="J17" s="41">
        <f>ROUND($V$7*V17,-1)</f>
        <v>150</v>
      </c>
      <c r="K17" s="43">
        <f>ROUND($W$7*W17,-1)</f>
        <v>0</v>
      </c>
      <c r="L17" s="42">
        <f t="shared" si="0"/>
        <v>43200</v>
      </c>
      <c r="Q17" s="31" t="s">
        <v>10</v>
      </c>
      <c r="R17" s="141">
        <v>0.02</v>
      </c>
      <c r="S17" s="141">
        <v>0.02</v>
      </c>
      <c r="T17" s="141">
        <v>0.02</v>
      </c>
      <c r="U17" s="141">
        <v>0.02</v>
      </c>
      <c r="V17" s="141">
        <v>0.02</v>
      </c>
      <c r="W17" s="141">
        <v>0</v>
      </c>
    </row>
    <row r="18" spans="1:23" s="31" customFormat="1" ht="11.25" x14ac:dyDescent="0.2">
      <c r="A18" s="39" t="s">
        <v>8</v>
      </c>
      <c r="B18" s="55" t="s">
        <v>9</v>
      </c>
      <c r="C18" s="56" t="s">
        <v>11</v>
      </c>
      <c r="D18" s="40">
        <f>VLOOKUP(C18,'1 Honorarans. und Einstufung'!B$12:C$22,2,FALSE)</f>
        <v>126</v>
      </c>
      <c r="E18" s="91">
        <f t="shared" ref="E18:E23" si="1">ROUND($R$7*R18,-1)</f>
        <v>0</v>
      </c>
      <c r="F18" s="41">
        <v>0</v>
      </c>
      <c r="G18" s="41">
        <f t="shared" ref="G18:G23" si="2">ROUND($S$7*S18,-1)</f>
        <v>270</v>
      </c>
      <c r="H18" s="41">
        <f t="shared" ref="H18:H23" si="3">ROUND($T$7*T18,-1)</f>
        <v>200</v>
      </c>
      <c r="I18" s="41">
        <f t="shared" ref="I18:I23" si="4">ROUND($U$7*U18,-1)</f>
        <v>200</v>
      </c>
      <c r="J18" s="41">
        <f t="shared" ref="J18:J23" si="5">ROUND($V$7*V18,-1)</f>
        <v>150</v>
      </c>
      <c r="K18" s="43">
        <f t="shared" ref="K18:K23" si="6">ROUND($W$7*W18,-1)</f>
        <v>70</v>
      </c>
      <c r="L18" s="42">
        <f t="shared" si="0"/>
        <v>112140</v>
      </c>
      <c r="Q18" s="31" t="s">
        <v>11</v>
      </c>
      <c r="R18" s="141">
        <v>0.08</v>
      </c>
      <c r="S18" s="141">
        <v>0.08</v>
      </c>
      <c r="T18" s="141">
        <v>0.08</v>
      </c>
      <c r="U18" s="141">
        <v>0.08</v>
      </c>
      <c r="V18" s="141">
        <v>0.02</v>
      </c>
      <c r="W18" s="141">
        <v>0.08</v>
      </c>
    </row>
    <row r="19" spans="1:23" s="31" customFormat="1" ht="11.25" x14ac:dyDescent="0.2">
      <c r="A19" s="39" t="s">
        <v>8</v>
      </c>
      <c r="B19" s="55" t="s">
        <v>9</v>
      </c>
      <c r="C19" s="56" t="s">
        <v>12</v>
      </c>
      <c r="D19" s="40">
        <f>VLOOKUP(C19,'1 Honorarans. und Einstufung'!B$12:C$22,2,FALSE)</f>
        <v>105</v>
      </c>
      <c r="E19" s="91">
        <f t="shared" si="1"/>
        <v>0</v>
      </c>
      <c r="F19" s="41">
        <v>0</v>
      </c>
      <c r="G19" s="41">
        <f t="shared" si="2"/>
        <v>340</v>
      </c>
      <c r="H19" s="41">
        <f t="shared" si="3"/>
        <v>260</v>
      </c>
      <c r="I19" s="41">
        <f t="shared" si="4"/>
        <v>260</v>
      </c>
      <c r="J19" s="41">
        <f t="shared" si="5"/>
        <v>380</v>
      </c>
      <c r="K19" s="43">
        <f t="shared" si="6"/>
        <v>90</v>
      </c>
      <c r="L19" s="42">
        <f t="shared" si="0"/>
        <v>139650</v>
      </c>
      <c r="Q19" s="31" t="s">
        <v>12</v>
      </c>
      <c r="R19" s="141">
        <v>0.1</v>
      </c>
      <c r="S19" s="141">
        <v>0.1</v>
      </c>
      <c r="T19" s="141">
        <v>0.1</v>
      </c>
      <c r="U19" s="141">
        <v>0.1</v>
      </c>
      <c r="V19" s="141">
        <v>0.05</v>
      </c>
      <c r="W19" s="141">
        <v>0.1</v>
      </c>
    </row>
    <row r="20" spans="1:23" s="31" customFormat="1" ht="11.25" x14ac:dyDescent="0.2">
      <c r="A20" s="39" t="s">
        <v>8</v>
      </c>
      <c r="B20" s="55" t="s">
        <v>9</v>
      </c>
      <c r="C20" s="56" t="s">
        <v>13</v>
      </c>
      <c r="D20" s="40">
        <f>VLOOKUP(C20,'1 Honorarans. und Einstufung'!B$12:C$22,2,FALSE)</f>
        <v>95</v>
      </c>
      <c r="E20" s="91">
        <f t="shared" si="1"/>
        <v>0</v>
      </c>
      <c r="F20" s="41">
        <v>0</v>
      </c>
      <c r="G20" s="41">
        <f t="shared" si="2"/>
        <v>850</v>
      </c>
      <c r="H20" s="41">
        <f t="shared" si="3"/>
        <v>640</v>
      </c>
      <c r="I20" s="41">
        <f t="shared" si="4"/>
        <v>640</v>
      </c>
      <c r="J20" s="41">
        <f t="shared" si="5"/>
        <v>770</v>
      </c>
      <c r="K20" s="43">
        <f t="shared" si="6"/>
        <v>210</v>
      </c>
      <c r="L20" s="42">
        <f t="shared" si="0"/>
        <v>295450</v>
      </c>
      <c r="Q20" s="31" t="s">
        <v>13</v>
      </c>
      <c r="R20" s="141">
        <v>0.25</v>
      </c>
      <c r="S20" s="141">
        <v>0.25</v>
      </c>
      <c r="T20" s="141">
        <v>0.25</v>
      </c>
      <c r="U20" s="141">
        <v>0.25</v>
      </c>
      <c r="V20" s="141">
        <v>0.1</v>
      </c>
      <c r="W20" s="141">
        <v>0.25</v>
      </c>
    </row>
    <row r="21" spans="1:23" s="31" customFormat="1" ht="11.25" x14ac:dyDescent="0.2">
      <c r="A21" s="39" t="s">
        <v>8</v>
      </c>
      <c r="B21" s="55" t="s">
        <v>9</v>
      </c>
      <c r="C21" s="56" t="s">
        <v>14</v>
      </c>
      <c r="D21" s="40">
        <f>VLOOKUP(C21,'1 Honorarans. und Einstufung'!B$12:C$22,2,FALSE)</f>
        <v>65</v>
      </c>
      <c r="E21" s="91">
        <f t="shared" si="1"/>
        <v>0</v>
      </c>
      <c r="F21" s="41">
        <v>0</v>
      </c>
      <c r="G21" s="41">
        <f t="shared" si="2"/>
        <v>340</v>
      </c>
      <c r="H21" s="41">
        <f t="shared" si="3"/>
        <v>260</v>
      </c>
      <c r="I21" s="41">
        <f t="shared" si="4"/>
        <v>260</v>
      </c>
      <c r="J21" s="41">
        <f t="shared" si="5"/>
        <v>80</v>
      </c>
      <c r="K21" s="43">
        <f t="shared" si="6"/>
        <v>90</v>
      </c>
      <c r="L21" s="42">
        <f t="shared" si="0"/>
        <v>66950</v>
      </c>
      <c r="Q21" s="31" t="s">
        <v>14</v>
      </c>
      <c r="R21" s="141">
        <v>0.1</v>
      </c>
      <c r="S21" s="141">
        <v>0.1</v>
      </c>
      <c r="T21" s="141">
        <v>0.1</v>
      </c>
      <c r="U21" s="141">
        <v>0.1</v>
      </c>
      <c r="V21" s="141">
        <v>0.01</v>
      </c>
      <c r="W21" s="141">
        <v>0.1</v>
      </c>
    </row>
    <row r="22" spans="1:23" s="31" customFormat="1" ht="11.25" x14ac:dyDescent="0.2">
      <c r="A22" s="39" t="s">
        <v>8</v>
      </c>
      <c r="B22" s="55" t="s">
        <v>9</v>
      </c>
      <c r="C22" s="56" t="s">
        <v>15</v>
      </c>
      <c r="D22" s="40">
        <f>VLOOKUP(C22,'1 Honorarans. und Einstufung'!B$12:C$22,2,FALSE)</f>
        <v>55</v>
      </c>
      <c r="E22" s="91">
        <f t="shared" si="1"/>
        <v>0</v>
      </c>
      <c r="F22" s="41">
        <v>0</v>
      </c>
      <c r="G22" s="41">
        <f t="shared" si="2"/>
        <v>100</v>
      </c>
      <c r="H22" s="41">
        <f t="shared" si="3"/>
        <v>80</v>
      </c>
      <c r="I22" s="41">
        <f t="shared" si="4"/>
        <v>80</v>
      </c>
      <c r="J22" s="41">
        <f t="shared" si="5"/>
        <v>0</v>
      </c>
      <c r="K22" s="43">
        <f t="shared" si="6"/>
        <v>30</v>
      </c>
      <c r="L22" s="42">
        <f t="shared" si="0"/>
        <v>15950</v>
      </c>
      <c r="Q22" s="31" t="s">
        <v>15</v>
      </c>
      <c r="R22" s="141">
        <v>0.03</v>
      </c>
      <c r="S22" s="141">
        <v>0.03</v>
      </c>
      <c r="T22" s="141">
        <v>0.03</v>
      </c>
      <c r="U22" s="141">
        <v>0.03</v>
      </c>
      <c r="V22" s="141">
        <v>0</v>
      </c>
      <c r="W22" s="141">
        <v>0.03</v>
      </c>
    </row>
    <row r="23" spans="1:23" s="31" customFormat="1" thickBot="1" x14ac:dyDescent="0.25">
      <c r="A23" s="57" t="s">
        <v>8</v>
      </c>
      <c r="B23" s="58" t="s">
        <v>9</v>
      </c>
      <c r="C23" s="59" t="s">
        <v>16</v>
      </c>
      <c r="D23" s="40">
        <f>VLOOKUP(C23,'1 Honorarans. und Einstufung'!B$12:C$22,2,FALSE)</f>
        <v>50</v>
      </c>
      <c r="E23" s="145">
        <f t="shared" si="1"/>
        <v>0</v>
      </c>
      <c r="F23" s="60">
        <v>0</v>
      </c>
      <c r="G23" s="146">
        <f t="shared" si="2"/>
        <v>70</v>
      </c>
      <c r="H23" s="146">
        <f t="shared" si="3"/>
        <v>50</v>
      </c>
      <c r="I23" s="146">
        <f t="shared" si="4"/>
        <v>50</v>
      </c>
      <c r="J23" s="146">
        <f t="shared" si="5"/>
        <v>0</v>
      </c>
      <c r="K23" s="43">
        <f t="shared" si="6"/>
        <v>20</v>
      </c>
      <c r="L23" s="47">
        <f t="shared" si="0"/>
        <v>9500</v>
      </c>
      <c r="Q23" s="31" t="s">
        <v>16</v>
      </c>
      <c r="R23" s="141">
        <v>0.02</v>
      </c>
      <c r="S23" s="141">
        <v>0.02</v>
      </c>
      <c r="T23" s="141">
        <v>0.02</v>
      </c>
      <c r="U23" s="141">
        <v>0.02</v>
      </c>
      <c r="V23" s="141">
        <v>0</v>
      </c>
      <c r="W23" s="141">
        <v>0.02</v>
      </c>
    </row>
    <row r="24" spans="1:23" s="65" customFormat="1" ht="12.75" customHeight="1" x14ac:dyDescent="0.2">
      <c r="A24" s="218" t="s">
        <v>43</v>
      </c>
      <c r="B24" s="219"/>
      <c r="C24" s="219"/>
      <c r="D24" s="220"/>
      <c r="E24" s="62">
        <f t="shared" ref="E24:K24" si="7">SUM(E10:E23)</f>
        <v>0</v>
      </c>
      <c r="F24" s="62">
        <f t="shared" si="7"/>
        <v>0</v>
      </c>
      <c r="G24" s="62">
        <f t="shared" si="7"/>
        <v>3400</v>
      </c>
      <c r="H24" s="62">
        <f t="shared" si="7"/>
        <v>2570</v>
      </c>
      <c r="I24" s="62">
        <f t="shared" si="7"/>
        <v>2560</v>
      </c>
      <c r="J24" s="62">
        <f t="shared" si="7"/>
        <v>7650</v>
      </c>
      <c r="K24" s="63">
        <f t="shared" si="7"/>
        <v>870</v>
      </c>
      <c r="L24" s="64">
        <f>SUM(E24:K24)</f>
        <v>17050</v>
      </c>
    </row>
    <row r="25" spans="1:23" s="65" customFormat="1" ht="13.5" customHeight="1" thickBot="1" x14ac:dyDescent="0.25">
      <c r="A25" s="221" t="s">
        <v>97</v>
      </c>
      <c r="B25" s="222"/>
      <c r="C25" s="222"/>
      <c r="D25" s="223"/>
      <c r="E25" s="66">
        <f>SUMPRODUCT(D10:D23,E10:E23)</f>
        <v>0</v>
      </c>
      <c r="F25" s="66">
        <f>SUMPRODUCT(D10:D23,F10:F23)</f>
        <v>0</v>
      </c>
      <c r="G25" s="66">
        <f>SUMPRODUCT(D10:D23,G10:G23)</f>
        <v>362380</v>
      </c>
      <c r="H25" s="66">
        <f>SUMPRODUCT(D10:D23,H10:H23)</f>
        <v>269350</v>
      </c>
      <c r="I25" s="66">
        <f>SUMPRODUCT(D10:D23,I10:I23)</f>
        <v>272370</v>
      </c>
      <c r="J25" s="66">
        <f>SUMPRODUCT(D10:D23,J10:J23)</f>
        <v>800660</v>
      </c>
      <c r="K25" s="67">
        <f>SUMPRODUCT(D10:D23,K10:K23)</f>
        <v>91660</v>
      </c>
      <c r="L25" s="68">
        <f>SUM(E25:K25)</f>
        <v>1796420</v>
      </c>
    </row>
    <row r="26" spans="1:23" s="31" customFormat="1" ht="6.95" customHeight="1" x14ac:dyDescent="0.2">
      <c r="C26" s="69"/>
      <c r="D26" s="69"/>
      <c r="E26" s="69"/>
      <c r="F26" s="69"/>
      <c r="G26" s="69"/>
      <c r="H26" s="69"/>
      <c r="I26" s="69"/>
      <c r="J26" s="69"/>
      <c r="K26" s="69"/>
      <c r="L26" s="69"/>
    </row>
    <row r="27" spans="1:23" s="74" customFormat="1" thickBot="1" x14ac:dyDescent="0.25">
      <c r="A27" s="70" t="s">
        <v>109</v>
      </c>
      <c r="B27" s="51"/>
      <c r="C27" s="71"/>
      <c r="D27" s="72"/>
      <c r="E27" s="73"/>
      <c r="F27" s="73"/>
      <c r="G27" s="73"/>
      <c r="H27" s="73"/>
      <c r="I27" s="73"/>
      <c r="J27" s="73"/>
      <c r="K27" s="73"/>
      <c r="L27" s="72" t="str">
        <f>IF(D27="","",D27*SUM(E27:K27))</f>
        <v/>
      </c>
    </row>
    <row r="28" spans="1:23" s="31" customFormat="1" ht="12.75" customHeight="1" x14ac:dyDescent="0.2">
      <c r="A28" s="75" t="s">
        <v>116</v>
      </c>
      <c r="B28" s="76"/>
      <c r="C28" s="237">
        <f>(D13+D14)/2</f>
        <v>100</v>
      </c>
      <c r="D28" s="238"/>
      <c r="E28" s="77">
        <v>0</v>
      </c>
      <c r="F28" s="77">
        <v>0</v>
      </c>
      <c r="G28" s="77">
        <v>0</v>
      </c>
      <c r="H28" s="77">
        <v>0</v>
      </c>
      <c r="I28" s="77">
        <v>0</v>
      </c>
      <c r="J28" s="77">
        <f>ROUND(0.2*(J13+J14),-1)</f>
        <v>1070</v>
      </c>
      <c r="K28" s="78">
        <v>0</v>
      </c>
      <c r="L28" s="35">
        <f>IF(C28="","",C28*SUM(E28:K28)*12.5%)</f>
        <v>13375</v>
      </c>
    </row>
    <row r="29" spans="1:23" s="31" customFormat="1" ht="13.5" customHeight="1" thickBot="1" x14ac:dyDescent="0.25">
      <c r="A29" s="57" t="s">
        <v>98</v>
      </c>
      <c r="B29" s="58"/>
      <c r="C29" s="239">
        <f>(D13+D14)/2</f>
        <v>100</v>
      </c>
      <c r="D29" s="240"/>
      <c r="E29" s="60">
        <v>0</v>
      </c>
      <c r="F29" s="60">
        <v>0</v>
      </c>
      <c r="G29" s="60">
        <v>0</v>
      </c>
      <c r="H29" s="60">
        <v>0</v>
      </c>
      <c r="I29" s="60">
        <v>0</v>
      </c>
      <c r="J29" s="60">
        <f>ROUND(0.1*(J13+J14),-1)</f>
        <v>540</v>
      </c>
      <c r="K29" s="61">
        <v>0</v>
      </c>
      <c r="L29" s="79">
        <f>IF(C29="","",C29*SUM(E29:K29)*25%)</f>
        <v>13500</v>
      </c>
    </row>
    <row r="30" spans="1:23" s="65" customFormat="1" ht="12.75" customHeight="1" x14ac:dyDescent="0.2">
      <c r="A30" s="218" t="s">
        <v>43</v>
      </c>
      <c r="B30" s="219"/>
      <c r="C30" s="219"/>
      <c r="D30" s="220"/>
      <c r="E30" s="62">
        <f>SUM(E28:E29)</f>
        <v>0</v>
      </c>
      <c r="F30" s="62">
        <f t="shared" ref="F30:K30" si="8">SUM(F28:F29)</f>
        <v>0</v>
      </c>
      <c r="G30" s="62">
        <f t="shared" si="8"/>
        <v>0</v>
      </c>
      <c r="H30" s="62">
        <f t="shared" si="8"/>
        <v>0</v>
      </c>
      <c r="I30" s="62">
        <f t="shared" si="8"/>
        <v>0</v>
      </c>
      <c r="J30" s="62">
        <f t="shared" si="8"/>
        <v>1610</v>
      </c>
      <c r="K30" s="80">
        <f t="shared" si="8"/>
        <v>0</v>
      </c>
      <c r="L30" s="81">
        <f>SUM(E30:K30)</f>
        <v>1610</v>
      </c>
    </row>
    <row r="31" spans="1:23" s="65" customFormat="1" ht="13.5" customHeight="1" thickBot="1" x14ac:dyDescent="0.25">
      <c r="A31" s="221" t="s">
        <v>106</v>
      </c>
      <c r="B31" s="222"/>
      <c r="C31" s="222"/>
      <c r="D31" s="223"/>
      <c r="E31" s="66">
        <f t="shared" ref="E31:K31" si="9">12.5%*$C28*E28+25%*$C29*E29</f>
        <v>0</v>
      </c>
      <c r="F31" s="66">
        <f t="shared" si="9"/>
        <v>0</v>
      </c>
      <c r="G31" s="66">
        <f t="shared" si="9"/>
        <v>0</v>
      </c>
      <c r="H31" s="66">
        <f t="shared" si="9"/>
        <v>0</v>
      </c>
      <c r="I31" s="66">
        <f t="shared" si="9"/>
        <v>0</v>
      </c>
      <c r="J31" s="66">
        <f t="shared" si="9"/>
        <v>26875</v>
      </c>
      <c r="K31" s="66">
        <f t="shared" si="9"/>
        <v>0</v>
      </c>
      <c r="L31" s="82">
        <f>SUM(E31:K31)</f>
        <v>26875</v>
      </c>
    </row>
    <row r="32" spans="1:23" s="31" customFormat="1" ht="6.95" customHeight="1" x14ac:dyDescent="0.2">
      <c r="C32" s="69"/>
      <c r="D32" s="69"/>
      <c r="E32" s="69"/>
      <c r="F32" s="69"/>
      <c r="G32" s="69"/>
      <c r="H32" s="69"/>
      <c r="I32" s="69"/>
      <c r="J32" s="69"/>
      <c r="K32" s="69"/>
      <c r="L32" s="69"/>
    </row>
    <row r="33" spans="1:12" s="31" customFormat="1" ht="10.5" customHeight="1" x14ac:dyDescent="0.2">
      <c r="C33" s="69"/>
      <c r="D33" s="69"/>
      <c r="E33" s="69"/>
      <c r="F33" s="69"/>
      <c r="G33" s="69"/>
      <c r="H33" s="69"/>
      <c r="I33" s="69"/>
      <c r="J33" s="69"/>
      <c r="K33" s="69"/>
      <c r="L33" s="69"/>
    </row>
    <row r="34" spans="1:12" s="31" customFormat="1" ht="18.75" customHeight="1" thickBot="1" x14ac:dyDescent="0.25">
      <c r="A34" s="149" t="s">
        <v>135</v>
      </c>
      <c r="C34" s="69"/>
      <c r="D34" s="69"/>
      <c r="E34" s="69"/>
      <c r="F34" s="69"/>
      <c r="G34" s="69"/>
      <c r="H34" s="69"/>
      <c r="I34" s="69"/>
      <c r="J34" s="69"/>
      <c r="K34" s="69"/>
      <c r="L34" s="69"/>
    </row>
    <row r="35" spans="1:12" s="31" customFormat="1" ht="10.5" customHeight="1" x14ac:dyDescent="0.2">
      <c r="A35" s="150"/>
      <c r="B35" s="151"/>
      <c r="C35" s="152"/>
      <c r="D35" s="152"/>
      <c r="E35" s="158"/>
      <c r="F35" s="158"/>
      <c r="G35" s="158"/>
      <c r="H35" s="158"/>
      <c r="I35" s="158"/>
      <c r="J35" s="158"/>
      <c r="K35" s="158"/>
      <c r="L35" s="159"/>
    </row>
    <row r="36" spans="1:12" s="31" customFormat="1" ht="10.5" customHeight="1" x14ac:dyDescent="0.2">
      <c r="A36" s="153" t="s">
        <v>145</v>
      </c>
      <c r="B36" s="167" t="s">
        <v>140</v>
      </c>
      <c r="C36" s="71"/>
      <c r="D36" s="71"/>
      <c r="E36" s="160"/>
      <c r="F36" s="160"/>
      <c r="G36" s="160"/>
      <c r="H36" s="160"/>
      <c r="I36" s="160"/>
      <c r="J36" s="160"/>
      <c r="K36" s="160"/>
      <c r="L36" s="161"/>
    </row>
    <row r="37" spans="1:12" s="31" customFormat="1" ht="10.5" customHeight="1" x14ac:dyDescent="0.2">
      <c r="A37" s="44"/>
      <c r="B37" s="168" t="s">
        <v>141</v>
      </c>
      <c r="C37" s="71"/>
      <c r="D37" s="157">
        <v>1</v>
      </c>
      <c r="E37" s="160"/>
      <c r="F37" s="160"/>
      <c r="G37" s="160">
        <f>MROUND(G25*D37,1000)</f>
        <v>362000</v>
      </c>
      <c r="H37" s="160"/>
      <c r="I37" s="160"/>
      <c r="J37" s="160"/>
      <c r="K37" s="160"/>
      <c r="L37" s="161"/>
    </row>
    <row r="38" spans="1:12" s="31" customFormat="1" ht="10.5" customHeight="1" x14ac:dyDescent="0.2">
      <c r="A38" s="44"/>
      <c r="B38" s="168" t="s">
        <v>143</v>
      </c>
      <c r="C38" s="71"/>
      <c r="D38" s="164">
        <v>1.2</v>
      </c>
      <c r="E38" s="160"/>
      <c r="F38" s="160"/>
      <c r="G38" s="160">
        <f>MROUND(G37*D38,1000)</f>
        <v>434000</v>
      </c>
      <c r="H38" s="160"/>
      <c r="I38" s="160"/>
      <c r="J38" s="160"/>
      <c r="K38" s="160"/>
      <c r="L38" s="161"/>
    </row>
    <row r="39" spans="1:12" s="31" customFormat="1" ht="10.5" customHeight="1" x14ac:dyDescent="0.2">
      <c r="A39" s="44"/>
      <c r="B39" s="168" t="s">
        <v>142</v>
      </c>
      <c r="C39" s="71"/>
      <c r="D39" s="71"/>
      <c r="E39" s="160"/>
      <c r="F39" s="160"/>
      <c r="G39" s="165">
        <f>G37-G38</f>
        <v>-72000</v>
      </c>
      <c r="H39" s="160"/>
      <c r="I39" s="160"/>
      <c r="J39" s="160"/>
      <c r="K39" s="160"/>
      <c r="L39" s="161"/>
    </row>
    <row r="40" spans="1:12" s="31" customFormat="1" ht="10.5" customHeight="1" x14ac:dyDescent="0.2">
      <c r="A40" s="44"/>
      <c r="B40" s="148"/>
      <c r="C40" s="71"/>
      <c r="D40" s="71"/>
      <c r="E40" s="160"/>
      <c r="F40" s="160"/>
      <c r="G40" s="166">
        <f>G39/G37</f>
        <v>-0.19889502762430938</v>
      </c>
      <c r="H40" s="160"/>
      <c r="I40" s="160"/>
      <c r="J40" s="160"/>
      <c r="K40" s="160"/>
      <c r="L40" s="161"/>
    </row>
    <row r="41" spans="1:12" s="31" customFormat="1" ht="10.5" customHeight="1" x14ac:dyDescent="0.2">
      <c r="A41" s="44"/>
      <c r="B41" s="167" t="s">
        <v>139</v>
      </c>
      <c r="C41" s="71"/>
      <c r="D41" s="71"/>
      <c r="E41" s="160"/>
      <c r="F41" s="160"/>
      <c r="G41" s="166"/>
      <c r="H41" s="160"/>
      <c r="I41" s="160"/>
      <c r="J41" s="160"/>
      <c r="K41" s="160"/>
      <c r="L41" s="161"/>
    </row>
    <row r="42" spans="1:12" s="31" customFormat="1" ht="10.5" customHeight="1" x14ac:dyDescent="0.2">
      <c r="A42" s="44"/>
      <c r="B42" s="168" t="s">
        <v>136</v>
      </c>
      <c r="C42" s="71"/>
      <c r="D42" s="71"/>
      <c r="E42" s="160"/>
      <c r="F42" s="160"/>
      <c r="G42" s="160">
        <f>G37-G46</f>
        <v>319400</v>
      </c>
      <c r="H42" s="160"/>
      <c r="I42" s="160"/>
      <c r="J42" s="160"/>
      <c r="K42" s="160"/>
      <c r="L42" s="161"/>
    </row>
    <row r="43" spans="1:12" s="31" customFormat="1" ht="10.5" customHeight="1" x14ac:dyDescent="0.2">
      <c r="A43" s="44"/>
      <c r="B43" s="168" t="s">
        <v>137</v>
      </c>
      <c r="C43" s="71"/>
      <c r="D43" s="71"/>
      <c r="E43" s="160"/>
      <c r="F43" s="160"/>
      <c r="G43" s="160">
        <f>G38-G47</f>
        <v>386800</v>
      </c>
      <c r="H43" s="160"/>
      <c r="I43" s="160"/>
      <c r="J43" s="160"/>
      <c r="K43" s="160"/>
      <c r="L43" s="161"/>
    </row>
    <row r="44" spans="1:12" s="31" customFormat="1" ht="10.5" customHeight="1" x14ac:dyDescent="0.2">
      <c r="A44" s="44"/>
      <c r="B44" s="148"/>
      <c r="C44" s="71"/>
      <c r="D44" s="71"/>
      <c r="E44" s="160"/>
      <c r="F44" s="160"/>
      <c r="G44" s="160"/>
      <c r="H44" s="160"/>
      <c r="I44" s="160"/>
      <c r="J44" s="160"/>
      <c r="K44" s="160"/>
      <c r="L44" s="161"/>
    </row>
    <row r="45" spans="1:12" s="31" customFormat="1" ht="10.5" customHeight="1" x14ac:dyDescent="0.2">
      <c r="A45" s="44"/>
      <c r="B45" s="148" t="s">
        <v>138</v>
      </c>
      <c r="C45" s="71"/>
      <c r="D45" s="71"/>
      <c r="E45" s="160"/>
      <c r="F45" s="160"/>
      <c r="G45" s="160"/>
      <c r="H45" s="160"/>
      <c r="I45" s="160"/>
      <c r="J45" s="160"/>
      <c r="K45" s="160"/>
      <c r="L45" s="161"/>
    </row>
    <row r="46" spans="1:12" s="31" customFormat="1" ht="10.5" customHeight="1" x14ac:dyDescent="0.2">
      <c r="A46" s="44"/>
      <c r="B46" s="168" t="s">
        <v>136</v>
      </c>
      <c r="C46" s="71"/>
      <c r="D46" s="71"/>
      <c r="E46" s="160"/>
      <c r="F46" s="160"/>
      <c r="G46" s="160">
        <v>42600</v>
      </c>
      <c r="H46" s="160" t="s">
        <v>144</v>
      </c>
      <c r="I46" s="160"/>
      <c r="J46" s="160"/>
      <c r="K46" s="160"/>
      <c r="L46" s="161"/>
    </row>
    <row r="47" spans="1:12" s="31" customFormat="1" ht="10.5" customHeight="1" x14ac:dyDescent="0.2">
      <c r="A47" s="44"/>
      <c r="B47" s="168" t="s">
        <v>137</v>
      </c>
      <c r="C47" s="71"/>
      <c r="D47" s="71"/>
      <c r="E47" s="160"/>
      <c r="F47" s="160"/>
      <c r="G47" s="160">
        <v>47200</v>
      </c>
      <c r="H47" s="160" t="s">
        <v>144</v>
      </c>
      <c r="I47" s="160"/>
      <c r="J47" s="160"/>
      <c r="K47" s="160"/>
      <c r="L47" s="161"/>
    </row>
    <row r="48" spans="1:12" s="31" customFormat="1" ht="10.5" customHeight="1" x14ac:dyDescent="0.2">
      <c r="A48" s="44"/>
      <c r="B48" s="148"/>
      <c r="C48" s="71"/>
      <c r="D48" s="71"/>
      <c r="E48" s="160"/>
      <c r="F48" s="160"/>
      <c r="G48" s="160"/>
      <c r="H48" s="160"/>
      <c r="I48" s="160"/>
      <c r="J48" s="160"/>
      <c r="K48" s="160"/>
      <c r="L48" s="161"/>
    </row>
    <row r="49" spans="1:12" s="31" customFormat="1" ht="10.5" customHeight="1" thickBot="1" x14ac:dyDescent="0.25">
      <c r="A49" s="154"/>
      <c r="B49" s="155"/>
      <c r="C49" s="156"/>
      <c r="D49" s="156"/>
      <c r="E49" s="162"/>
      <c r="F49" s="162"/>
      <c r="G49" s="162"/>
      <c r="H49" s="162"/>
      <c r="I49" s="162"/>
      <c r="J49" s="162"/>
      <c r="K49" s="162"/>
      <c r="L49" s="163"/>
    </row>
    <row r="50" spans="1:12" s="31" customFormat="1" ht="10.5" customHeight="1" x14ac:dyDescent="0.2">
      <c r="C50" s="69"/>
      <c r="D50" s="69"/>
      <c r="E50" s="69"/>
      <c r="F50" s="69"/>
      <c r="G50" s="69"/>
      <c r="H50" s="69"/>
      <c r="I50" s="69"/>
      <c r="J50" s="69"/>
      <c r="K50" s="69"/>
      <c r="L50" s="69"/>
    </row>
    <row r="51" spans="1:12" s="31" customFormat="1" ht="10.5" customHeight="1" x14ac:dyDescent="0.2">
      <c r="C51" s="69"/>
      <c r="D51" s="69"/>
      <c r="E51" s="69"/>
      <c r="F51" s="69"/>
      <c r="G51" s="69"/>
      <c r="H51" s="69"/>
      <c r="I51" s="69"/>
      <c r="J51" s="69"/>
      <c r="K51" s="69"/>
      <c r="L51" s="69"/>
    </row>
    <row r="52" spans="1:12" s="31" customFormat="1" ht="10.5" customHeight="1" x14ac:dyDescent="0.2">
      <c r="A52" s="153" t="s">
        <v>147</v>
      </c>
      <c r="C52" s="69"/>
      <c r="D52" s="69"/>
      <c r="E52" s="69"/>
      <c r="F52" s="69"/>
      <c r="G52" s="69"/>
      <c r="H52" s="69"/>
      <c r="I52" s="69"/>
      <c r="J52" s="69"/>
      <c r="K52" s="69"/>
      <c r="L52" s="69"/>
    </row>
    <row r="53" spans="1:12" s="31" customFormat="1" ht="10.5" customHeight="1" x14ac:dyDescent="0.2">
      <c r="B53" s="169" t="s">
        <v>146</v>
      </c>
      <c r="C53" s="69"/>
      <c r="D53" s="69"/>
      <c r="E53" s="69"/>
      <c r="F53" s="69"/>
      <c r="G53" s="69"/>
      <c r="H53" s="69"/>
      <c r="I53" s="69"/>
      <c r="J53" s="69"/>
      <c r="K53" s="69"/>
      <c r="L53" s="69"/>
    </row>
    <row r="54" spans="1:12" s="31" customFormat="1" ht="10.5" customHeight="1" x14ac:dyDescent="0.2">
      <c r="B54" s="168" t="s">
        <v>141</v>
      </c>
      <c r="C54" s="71"/>
      <c r="D54" s="157">
        <v>1</v>
      </c>
      <c r="E54" s="160"/>
      <c r="F54" s="160"/>
      <c r="G54" s="160">
        <f>H25</f>
        <v>269350</v>
      </c>
      <c r="H54" s="69"/>
      <c r="I54" s="69"/>
      <c r="J54" s="69"/>
      <c r="K54" s="69"/>
      <c r="L54" s="69"/>
    </row>
    <row r="55" spans="1:12" s="31" customFormat="1" ht="10.5" customHeight="1" x14ac:dyDescent="0.2">
      <c r="B55" s="168" t="s">
        <v>143</v>
      </c>
      <c r="C55" s="71"/>
      <c r="D55" s="164">
        <v>1.17</v>
      </c>
      <c r="E55" s="160"/>
      <c r="F55" s="160"/>
      <c r="G55" s="160">
        <f>MROUND(G54*D55,1000)</f>
        <v>315000</v>
      </c>
      <c r="H55" s="69"/>
      <c r="I55" s="69"/>
      <c r="J55" s="69"/>
      <c r="K55" s="69"/>
      <c r="L55" s="69"/>
    </row>
    <row r="56" spans="1:12" s="31" customFormat="1" ht="10.5" customHeight="1" x14ac:dyDescent="0.2">
      <c r="C56" s="69"/>
      <c r="D56" s="69"/>
      <c r="E56" s="69"/>
      <c r="F56" s="69" t="s">
        <v>148</v>
      </c>
      <c r="G56" s="254">
        <f>G54-G55</f>
        <v>-45650</v>
      </c>
      <c r="H56" s="69"/>
      <c r="I56" s="69"/>
      <c r="J56" s="69"/>
      <c r="K56" s="69"/>
      <c r="L56" s="69"/>
    </row>
    <row r="57" spans="1:12" s="31" customFormat="1" ht="10.5" customHeight="1" x14ac:dyDescent="0.2">
      <c r="C57" s="69"/>
      <c r="D57" s="69"/>
      <c r="E57" s="69"/>
      <c r="F57" s="69"/>
      <c r="G57" s="69"/>
      <c r="H57" s="69"/>
      <c r="I57" s="69"/>
      <c r="J57" s="69"/>
      <c r="K57" s="69"/>
      <c r="L57" s="69"/>
    </row>
    <row r="58" spans="1:12" s="31" customFormat="1" ht="10.5" customHeight="1" x14ac:dyDescent="0.2">
      <c r="C58" s="69"/>
      <c r="D58" s="69"/>
      <c r="E58" s="69"/>
      <c r="F58" s="69"/>
      <c r="G58" s="69"/>
      <c r="H58" s="69"/>
      <c r="I58" s="69"/>
      <c r="J58" s="69"/>
      <c r="K58" s="69"/>
      <c r="L58" s="69"/>
    </row>
    <row r="59" spans="1:12" s="31" customFormat="1" ht="10.5" customHeight="1" x14ac:dyDescent="0.2">
      <c r="B59" s="169" t="s">
        <v>149</v>
      </c>
      <c r="C59" s="69"/>
      <c r="D59" s="69"/>
      <c r="E59" s="69"/>
      <c r="F59" s="69"/>
      <c r="G59" s="69"/>
      <c r="H59" s="69"/>
      <c r="I59" s="69"/>
      <c r="J59" s="69"/>
      <c r="K59" s="69"/>
      <c r="L59" s="69"/>
    </row>
    <row r="60" spans="1:12" s="31" customFormat="1" ht="10.5" customHeight="1" x14ac:dyDescent="0.2">
      <c r="B60" s="168" t="s">
        <v>141</v>
      </c>
      <c r="C60" s="71"/>
      <c r="D60" s="157">
        <v>1</v>
      </c>
      <c r="E60" s="160"/>
      <c r="F60" s="160"/>
      <c r="G60" s="160">
        <f>I25</f>
        <v>272370</v>
      </c>
      <c r="H60" s="69"/>
      <c r="I60" s="69"/>
      <c r="J60" s="69"/>
      <c r="K60" s="69"/>
      <c r="L60" s="69"/>
    </row>
    <row r="61" spans="1:12" s="31" customFormat="1" ht="10.5" customHeight="1" x14ac:dyDescent="0.2">
      <c r="B61" s="168" t="s">
        <v>143</v>
      </c>
      <c r="C61" s="71"/>
      <c r="D61" s="164">
        <v>1.1200000000000001</v>
      </c>
      <c r="E61" s="160"/>
      <c r="F61" s="160"/>
      <c r="G61" s="160">
        <f>MROUND(G60*D61,1000)</f>
        <v>305000</v>
      </c>
      <c r="H61" s="69"/>
      <c r="I61" s="69"/>
      <c r="J61" s="69"/>
      <c r="K61" s="69"/>
      <c r="L61" s="69"/>
    </row>
    <row r="62" spans="1:12" s="31" customFormat="1" ht="10.5" customHeight="1" x14ac:dyDescent="0.2">
      <c r="C62" s="69"/>
      <c r="D62" s="69"/>
      <c r="E62" s="69"/>
      <c r="F62" s="69" t="s">
        <v>148</v>
      </c>
      <c r="G62" s="254">
        <f>G60-G61</f>
        <v>-32630</v>
      </c>
      <c r="H62" s="69"/>
      <c r="I62" s="69"/>
      <c r="J62" s="69"/>
      <c r="K62" s="69"/>
      <c r="L62" s="69"/>
    </row>
    <row r="63" spans="1:12" s="31" customFormat="1" ht="10.5" customHeight="1" x14ac:dyDescent="0.2">
      <c r="C63" s="69"/>
      <c r="D63" s="69"/>
      <c r="E63" s="69"/>
      <c r="F63" s="69"/>
      <c r="G63" s="69"/>
      <c r="H63" s="69"/>
      <c r="I63" s="69"/>
      <c r="J63" s="69"/>
      <c r="K63" s="69"/>
      <c r="L63" s="69"/>
    </row>
    <row r="64" spans="1:12" s="31" customFormat="1" ht="10.5" customHeight="1" x14ac:dyDescent="0.2">
      <c r="C64" s="69"/>
      <c r="D64" s="69"/>
      <c r="E64" s="69"/>
      <c r="F64" s="69"/>
      <c r="G64" s="69"/>
      <c r="H64" s="69"/>
      <c r="I64" s="69"/>
      <c r="J64" s="69"/>
      <c r="K64" s="69"/>
      <c r="L64" s="69"/>
    </row>
    <row r="65" spans="1:12" s="31" customFormat="1" ht="10.5" customHeight="1" x14ac:dyDescent="0.2">
      <c r="C65" s="69"/>
      <c r="D65" s="69"/>
      <c r="E65" s="69"/>
      <c r="F65" s="69"/>
      <c r="G65" s="69"/>
      <c r="H65" s="69"/>
      <c r="I65" s="69"/>
      <c r="J65" s="69"/>
      <c r="K65" s="69"/>
      <c r="L65" s="69"/>
    </row>
    <row r="66" spans="1:12" s="31" customFormat="1" ht="10.5" customHeight="1" x14ac:dyDescent="0.2">
      <c r="C66" s="69"/>
      <c r="D66" s="69"/>
      <c r="E66" s="69"/>
      <c r="F66" s="69"/>
      <c r="G66" s="69"/>
      <c r="H66" s="69"/>
      <c r="I66" s="69"/>
      <c r="J66" s="69"/>
      <c r="K66" s="69"/>
      <c r="L66" s="69"/>
    </row>
    <row r="67" spans="1:12" s="31" customFormat="1" ht="10.5" customHeight="1" x14ac:dyDescent="0.2">
      <c r="C67" s="69"/>
      <c r="D67" s="69"/>
      <c r="E67" s="69"/>
      <c r="F67" s="69"/>
      <c r="G67" s="69"/>
      <c r="H67" s="69"/>
      <c r="I67" s="69"/>
      <c r="J67" s="69"/>
      <c r="K67" s="69"/>
      <c r="L67" s="69"/>
    </row>
    <row r="68" spans="1:12" s="31" customFormat="1" ht="10.5" customHeight="1" x14ac:dyDescent="0.2">
      <c r="C68" s="69"/>
      <c r="D68" s="69"/>
      <c r="E68" s="69"/>
      <c r="F68" s="69"/>
      <c r="G68" s="69"/>
      <c r="H68" s="69"/>
      <c r="I68" s="69"/>
      <c r="J68" s="69"/>
      <c r="K68" s="69"/>
      <c r="L68" s="69"/>
    </row>
    <row r="69" spans="1:12" s="31" customFormat="1" ht="10.5" customHeight="1" x14ac:dyDescent="0.2">
      <c r="C69" s="69"/>
      <c r="D69" s="69"/>
      <c r="E69" s="69"/>
      <c r="F69" s="69"/>
      <c r="G69" s="69"/>
      <c r="H69" s="69"/>
      <c r="I69" s="69"/>
      <c r="J69" s="69"/>
      <c r="K69" s="69"/>
      <c r="L69" s="69"/>
    </row>
    <row r="70" spans="1:12" s="31" customFormat="1" ht="10.5" customHeight="1" x14ac:dyDescent="0.2">
      <c r="C70" s="69"/>
      <c r="D70" s="69"/>
      <c r="E70" s="69"/>
      <c r="F70" s="69"/>
      <c r="G70" s="69"/>
      <c r="H70" s="69"/>
      <c r="I70" s="69"/>
      <c r="J70" s="69"/>
      <c r="K70" s="69"/>
      <c r="L70" s="69"/>
    </row>
    <row r="71" spans="1:12" s="31" customFormat="1" ht="10.5" customHeight="1" x14ac:dyDescent="0.2">
      <c r="C71" s="69"/>
      <c r="D71" s="69"/>
      <c r="E71" s="69"/>
      <c r="F71" s="69"/>
      <c r="G71" s="69"/>
      <c r="H71" s="69"/>
      <c r="I71" s="69"/>
      <c r="J71" s="69"/>
      <c r="K71" s="69"/>
      <c r="L71" s="69"/>
    </row>
    <row r="72" spans="1:12" s="31" customFormat="1" ht="10.5" customHeight="1" x14ac:dyDescent="0.2">
      <c r="C72" s="69"/>
      <c r="D72" s="69"/>
      <c r="E72" s="69"/>
      <c r="F72" s="69"/>
      <c r="G72" s="69"/>
      <c r="H72" s="69"/>
      <c r="I72" s="69"/>
      <c r="J72" s="69"/>
      <c r="K72" s="69"/>
      <c r="L72" s="69"/>
    </row>
    <row r="73" spans="1:12" s="31" customFormat="1" ht="10.5" customHeight="1" x14ac:dyDescent="0.2">
      <c r="C73" s="69"/>
      <c r="D73" s="69"/>
      <c r="E73" s="69"/>
      <c r="F73" s="69"/>
      <c r="G73" s="69"/>
      <c r="H73" s="69"/>
      <c r="I73" s="69"/>
      <c r="J73" s="69"/>
      <c r="K73" s="69"/>
      <c r="L73" s="69"/>
    </row>
    <row r="74" spans="1:12" s="31" customFormat="1" ht="10.5" customHeight="1" x14ac:dyDescent="0.2">
      <c r="C74" s="69"/>
      <c r="D74" s="69"/>
      <c r="E74" s="69"/>
      <c r="F74" s="69"/>
      <c r="G74" s="69"/>
      <c r="H74" s="69"/>
      <c r="I74" s="69"/>
      <c r="J74" s="69"/>
      <c r="K74" s="69"/>
      <c r="L74" s="69"/>
    </row>
    <row r="75" spans="1:12" s="31" customFormat="1" ht="10.5" customHeight="1" x14ac:dyDescent="0.2">
      <c r="C75" s="69"/>
      <c r="D75" s="69"/>
      <c r="E75" s="69"/>
      <c r="F75" s="69"/>
      <c r="G75" s="69"/>
      <c r="H75" s="69"/>
      <c r="I75" s="69"/>
      <c r="J75" s="69"/>
      <c r="K75" s="69"/>
      <c r="L75" s="69"/>
    </row>
    <row r="76" spans="1:12" s="31" customFormat="1" ht="6.95" customHeight="1" x14ac:dyDescent="0.2">
      <c r="C76" s="69"/>
      <c r="D76" s="69"/>
      <c r="E76" s="69"/>
      <c r="F76" s="69"/>
      <c r="G76" s="69"/>
      <c r="H76" s="69"/>
      <c r="I76" s="69"/>
      <c r="J76" s="69"/>
      <c r="K76" s="69"/>
      <c r="L76" s="69"/>
    </row>
    <row r="77" spans="1:12" s="31" customFormat="1" ht="6.95" customHeight="1" x14ac:dyDescent="0.2">
      <c r="C77" s="69"/>
      <c r="D77" s="69"/>
      <c r="E77" s="69"/>
      <c r="F77" s="69"/>
      <c r="G77" s="69"/>
      <c r="H77" s="69"/>
      <c r="I77" s="69"/>
      <c r="J77" s="69"/>
      <c r="K77" s="69"/>
      <c r="L77" s="69"/>
    </row>
    <row r="78" spans="1:12" s="31" customFormat="1" ht="6.95" customHeight="1" x14ac:dyDescent="0.2">
      <c r="C78" s="69"/>
      <c r="D78" s="69"/>
      <c r="E78" s="69"/>
      <c r="F78" s="69"/>
      <c r="G78" s="69"/>
      <c r="H78" s="69"/>
      <c r="I78" s="69"/>
      <c r="J78" s="69"/>
      <c r="K78" s="69"/>
      <c r="L78" s="69"/>
    </row>
    <row r="79" spans="1:12" s="31" customFormat="1" ht="11.25" x14ac:dyDescent="0.2">
      <c r="A79" s="206" t="s">
        <v>87</v>
      </c>
      <c r="B79" s="206"/>
      <c r="C79" s="206"/>
      <c r="D79" s="206"/>
      <c r="E79" s="206"/>
      <c r="F79" s="206"/>
      <c r="G79" s="206"/>
      <c r="H79" s="206"/>
      <c r="I79" s="206"/>
      <c r="J79" s="206"/>
      <c r="K79" s="206"/>
      <c r="L79" s="206"/>
    </row>
    <row r="80" spans="1:12" s="31" customFormat="1" ht="11.25" x14ac:dyDescent="0.2">
      <c r="A80" s="83" t="s">
        <v>94</v>
      </c>
      <c r="B80" s="83"/>
      <c r="C80" s="83"/>
      <c r="D80" s="83"/>
      <c r="E80" s="83"/>
      <c r="F80" s="83"/>
      <c r="G80" s="83"/>
      <c r="H80" s="83"/>
      <c r="I80" s="83"/>
      <c r="J80" s="83"/>
      <c r="K80" s="83"/>
      <c r="L80" s="83"/>
    </row>
    <row r="81" spans="1:12" s="31" customFormat="1" ht="11.25" x14ac:dyDescent="0.2">
      <c r="A81" s="206" t="s">
        <v>88</v>
      </c>
      <c r="B81" s="206"/>
      <c r="C81" s="206"/>
      <c r="D81" s="206"/>
      <c r="E81" s="206"/>
      <c r="F81" s="206"/>
      <c r="G81" s="206"/>
      <c r="H81" s="206"/>
      <c r="I81" s="206"/>
      <c r="J81" s="206"/>
      <c r="K81" s="206"/>
      <c r="L81" s="206"/>
    </row>
    <row r="82" spans="1:12" s="31" customFormat="1" ht="6.95" customHeight="1" x14ac:dyDescent="0.2">
      <c r="A82" s="83"/>
      <c r="B82" s="83"/>
      <c r="C82" s="83"/>
      <c r="D82" s="83"/>
      <c r="E82" s="83"/>
      <c r="F82" s="83"/>
      <c r="G82" s="83"/>
      <c r="H82" s="83"/>
      <c r="I82" s="83"/>
      <c r="J82" s="83"/>
      <c r="K82" s="83"/>
      <c r="L82" s="83"/>
    </row>
    <row r="83" spans="1:12" s="31" customFormat="1" ht="58.9" customHeight="1" x14ac:dyDescent="0.2">
      <c r="A83" s="177" t="s">
        <v>115</v>
      </c>
      <c r="B83" s="177"/>
      <c r="C83" s="177"/>
      <c r="D83" s="177"/>
      <c r="E83" s="177"/>
      <c r="F83" s="177"/>
      <c r="G83" s="177"/>
      <c r="H83" s="177"/>
      <c r="I83" s="177"/>
      <c r="J83" s="177"/>
      <c r="K83" s="177"/>
      <c r="L83" s="177"/>
    </row>
    <row r="84" spans="1:12" s="31" customFormat="1" ht="31.5" customHeight="1" x14ac:dyDescent="0.2">
      <c r="A84" s="177" t="s">
        <v>130</v>
      </c>
      <c r="B84" s="177"/>
      <c r="C84" s="177"/>
      <c r="D84" s="177"/>
      <c r="E84" s="177"/>
      <c r="F84" s="177"/>
      <c r="G84" s="177"/>
      <c r="H84" s="177"/>
      <c r="I84" s="177"/>
      <c r="J84" s="177"/>
      <c r="K84" s="177"/>
    </row>
    <row r="85" spans="1:12" s="31" customFormat="1" ht="34.5" customHeight="1" x14ac:dyDescent="0.2">
      <c r="A85" s="177" t="s">
        <v>93</v>
      </c>
      <c r="B85" s="177"/>
      <c r="C85" s="177"/>
      <c r="D85" s="177"/>
      <c r="E85" s="177"/>
      <c r="F85" s="177"/>
      <c r="G85" s="177"/>
      <c r="H85" s="177"/>
      <c r="I85" s="177"/>
      <c r="J85" s="177"/>
      <c r="K85" s="177"/>
      <c r="L85" s="177"/>
    </row>
    <row r="86" spans="1:12" s="31" customFormat="1" ht="35.25" customHeight="1" x14ac:dyDescent="0.2">
      <c r="A86" s="177" t="s">
        <v>91</v>
      </c>
      <c r="B86" s="177"/>
      <c r="C86" s="177"/>
      <c r="D86" s="177"/>
      <c r="E86" s="177"/>
      <c r="F86" s="177"/>
      <c r="G86" s="177"/>
      <c r="H86" s="177"/>
      <c r="I86" s="177"/>
      <c r="J86" s="177"/>
      <c r="K86" s="177"/>
      <c r="L86" s="177"/>
    </row>
    <row r="87" spans="1:12" ht="12" customHeight="1" x14ac:dyDescent="0.2">
      <c r="A87" s="84"/>
      <c r="B87" s="85"/>
      <c r="C87" s="86"/>
      <c r="D87" s="86"/>
      <c r="E87" s="86"/>
      <c r="F87" s="86"/>
      <c r="G87" s="86"/>
      <c r="H87" s="86"/>
      <c r="I87" s="86"/>
      <c r="J87" s="86"/>
      <c r="K87" s="86"/>
      <c r="L87" s="86"/>
    </row>
    <row r="88" spans="1:12" s="10" customFormat="1" ht="12.75" customHeight="1" x14ac:dyDescent="0.2">
      <c r="A88" s="209" t="s">
        <v>44</v>
      </c>
      <c r="B88" s="209"/>
      <c r="C88" s="209"/>
      <c r="D88" s="209"/>
      <c r="E88" s="209"/>
      <c r="F88" s="209"/>
      <c r="G88" s="209"/>
      <c r="H88" s="209"/>
      <c r="I88" s="209"/>
      <c r="J88" s="209"/>
      <c r="K88" s="209"/>
      <c r="L88" s="209"/>
    </row>
    <row r="89" spans="1:12" ht="38.25" customHeight="1" x14ac:dyDescent="0.2">
      <c r="A89" s="170" t="s">
        <v>95</v>
      </c>
      <c r="B89" s="170"/>
      <c r="C89" s="170"/>
      <c r="D89" s="170"/>
      <c r="E89" s="170"/>
      <c r="F89" s="170"/>
      <c r="G89" s="170"/>
      <c r="H89" s="170"/>
      <c r="I89" s="170"/>
      <c r="J89" s="170"/>
      <c r="K89" s="170"/>
      <c r="L89" s="170"/>
    </row>
    <row r="90" spans="1:12" s="74" customFormat="1" ht="6.95" customHeight="1" thickBot="1" x14ac:dyDescent="0.25">
      <c r="A90" s="87"/>
      <c r="B90" s="87"/>
      <c r="C90" s="87"/>
      <c r="D90" s="87"/>
      <c r="E90" s="87"/>
      <c r="F90" s="87"/>
      <c r="G90" s="87"/>
    </row>
    <row r="91" spans="1:12" s="31" customFormat="1" ht="34.5" customHeight="1" thickBot="1" x14ac:dyDescent="0.25">
      <c r="A91" s="207" t="s">
        <v>45</v>
      </c>
      <c r="B91" s="208"/>
      <c r="C91" s="208"/>
      <c r="D91" s="208"/>
      <c r="E91" s="208"/>
      <c r="F91" s="208"/>
      <c r="G91" s="208"/>
      <c r="H91" s="210"/>
      <c r="I91" s="88" t="s">
        <v>46</v>
      </c>
      <c r="J91" s="88" t="s">
        <v>80</v>
      </c>
      <c r="K91" s="89" t="s">
        <v>55</v>
      </c>
      <c r="L91" s="90" t="s">
        <v>56</v>
      </c>
    </row>
    <row r="92" spans="1:12" s="31" customFormat="1" ht="12.75" customHeight="1" x14ac:dyDescent="0.2">
      <c r="A92" s="211" t="s">
        <v>47</v>
      </c>
      <c r="B92" s="212"/>
      <c r="C92" s="212"/>
      <c r="D92" s="212"/>
      <c r="E92" s="212"/>
      <c r="F92" s="212"/>
      <c r="G92" s="212"/>
      <c r="H92" s="213"/>
      <c r="I92" s="131">
        <v>5000</v>
      </c>
      <c r="J92" s="92" t="s">
        <v>81</v>
      </c>
      <c r="K92" s="3">
        <v>0.1</v>
      </c>
      <c r="L92" s="93">
        <f>IF(I92="","",I92*K92)</f>
        <v>500</v>
      </c>
    </row>
    <row r="93" spans="1:12" s="31" customFormat="1" ht="12.75" customHeight="1" x14ac:dyDescent="0.2">
      <c r="A93" s="214" t="s">
        <v>48</v>
      </c>
      <c r="B93" s="215"/>
      <c r="C93" s="215"/>
      <c r="D93" s="215"/>
      <c r="E93" s="215"/>
      <c r="F93" s="215"/>
      <c r="G93" s="215"/>
      <c r="H93" s="216"/>
      <c r="I93" s="132">
        <v>2500</v>
      </c>
      <c r="J93" s="91" t="s">
        <v>81</v>
      </c>
      <c r="K93" s="4">
        <v>0.2</v>
      </c>
      <c r="L93" s="94">
        <f>IF(I93="","",I93*K93)</f>
        <v>500</v>
      </c>
    </row>
    <row r="94" spans="1:12" s="31" customFormat="1" ht="12.75" customHeight="1" x14ac:dyDescent="0.2">
      <c r="A94" s="214"/>
      <c r="B94" s="215"/>
      <c r="C94" s="215"/>
      <c r="D94" s="215"/>
      <c r="E94" s="215"/>
      <c r="F94" s="215"/>
      <c r="G94" s="215"/>
      <c r="H94" s="216"/>
      <c r="I94" s="95"/>
      <c r="J94" s="95"/>
      <c r="K94" s="96"/>
      <c r="L94" s="94"/>
    </row>
    <row r="95" spans="1:12" s="31" customFormat="1" ht="12.75" customHeight="1" x14ac:dyDescent="0.2">
      <c r="A95" s="214" t="s">
        <v>50</v>
      </c>
      <c r="B95" s="215"/>
      <c r="C95" s="215"/>
      <c r="D95" s="215"/>
      <c r="E95" s="215"/>
      <c r="F95" s="215"/>
      <c r="G95" s="215"/>
      <c r="H95" s="216"/>
      <c r="I95" s="132">
        <v>2000</v>
      </c>
      <c r="J95" s="97" t="s">
        <v>81</v>
      </c>
      <c r="K95" s="4">
        <v>0.8</v>
      </c>
      <c r="L95" s="94">
        <f>IF(I95="","",I95*K95)</f>
        <v>1600</v>
      </c>
    </row>
    <row r="96" spans="1:12" s="31" customFormat="1" ht="12.75" customHeight="1" x14ac:dyDescent="0.2">
      <c r="A96" s="214" t="s">
        <v>49</v>
      </c>
      <c r="B96" s="215"/>
      <c r="C96" s="215"/>
      <c r="D96" s="215"/>
      <c r="E96" s="215"/>
      <c r="F96" s="215"/>
      <c r="G96" s="215"/>
      <c r="H96" s="216"/>
      <c r="I96" s="132">
        <v>1000</v>
      </c>
      <c r="J96" s="97" t="s">
        <v>81</v>
      </c>
      <c r="K96" s="4">
        <v>1</v>
      </c>
      <c r="L96" s="94">
        <f>IF(I96="","",I96*K96)</f>
        <v>1000</v>
      </c>
    </row>
    <row r="97" spans="1:12" s="31" customFormat="1" ht="12.75" customHeight="1" x14ac:dyDescent="0.2">
      <c r="A97" s="214"/>
      <c r="B97" s="215"/>
      <c r="C97" s="215"/>
      <c r="D97" s="215"/>
      <c r="E97" s="215"/>
      <c r="F97" s="215"/>
      <c r="G97" s="215"/>
      <c r="H97" s="216"/>
      <c r="I97" s="91"/>
      <c r="J97" s="95"/>
      <c r="K97" s="96"/>
      <c r="L97" s="94"/>
    </row>
    <row r="98" spans="1:12" s="31" customFormat="1" ht="12.75" customHeight="1" x14ac:dyDescent="0.2">
      <c r="A98" s="214" t="s">
        <v>51</v>
      </c>
      <c r="B98" s="215"/>
      <c r="C98" s="215"/>
      <c r="D98" s="215"/>
      <c r="E98" s="215"/>
      <c r="F98" s="215"/>
      <c r="G98" s="215"/>
      <c r="H98" s="216"/>
      <c r="I98" s="132">
        <v>500</v>
      </c>
      <c r="J98" s="97" t="s">
        <v>82</v>
      </c>
      <c r="K98" s="4">
        <v>6</v>
      </c>
      <c r="L98" s="94">
        <f>IF(I98="","",I98*K98)</f>
        <v>3000</v>
      </c>
    </row>
    <row r="99" spans="1:12" s="31" customFormat="1" ht="12.75" customHeight="1" x14ac:dyDescent="0.2">
      <c r="A99" s="214" t="s">
        <v>52</v>
      </c>
      <c r="B99" s="215"/>
      <c r="C99" s="215"/>
      <c r="D99" s="215"/>
      <c r="E99" s="215"/>
      <c r="F99" s="215"/>
      <c r="G99" s="215"/>
      <c r="H99" s="216"/>
      <c r="I99" s="132">
        <v>300</v>
      </c>
      <c r="J99" s="97" t="s">
        <v>82</v>
      </c>
      <c r="K99" s="4">
        <v>12</v>
      </c>
      <c r="L99" s="94">
        <f>IF(I99="","",I99*K99)</f>
        <v>3600</v>
      </c>
    </row>
    <row r="100" spans="1:12" s="31" customFormat="1" ht="12.75" customHeight="1" x14ac:dyDescent="0.2">
      <c r="A100" s="214"/>
      <c r="B100" s="215"/>
      <c r="C100" s="215"/>
      <c r="D100" s="215"/>
      <c r="E100" s="215"/>
      <c r="F100" s="215"/>
      <c r="G100" s="215"/>
      <c r="H100" s="216"/>
      <c r="I100" s="91"/>
      <c r="J100" s="95"/>
      <c r="K100" s="96"/>
      <c r="L100" s="94"/>
    </row>
    <row r="101" spans="1:12" s="31" customFormat="1" ht="12.75" customHeight="1" x14ac:dyDescent="0.2">
      <c r="A101" s="214" t="s">
        <v>53</v>
      </c>
      <c r="B101" s="215"/>
      <c r="C101" s="215"/>
      <c r="D101" s="215"/>
      <c r="E101" s="215"/>
      <c r="F101" s="215"/>
      <c r="G101" s="215"/>
      <c r="H101" s="216"/>
      <c r="I101" s="132">
        <v>200</v>
      </c>
      <c r="J101" s="97" t="s">
        <v>82</v>
      </c>
      <c r="K101" s="4">
        <v>6</v>
      </c>
      <c r="L101" s="94">
        <f>IF(I101="","",I101*K101)</f>
        <v>1200</v>
      </c>
    </row>
    <row r="102" spans="1:12" s="31" customFormat="1" ht="12.75" customHeight="1" x14ac:dyDescent="0.2">
      <c r="A102" s="214" t="s">
        <v>54</v>
      </c>
      <c r="B102" s="215"/>
      <c r="C102" s="215"/>
      <c r="D102" s="215"/>
      <c r="E102" s="215"/>
      <c r="F102" s="215"/>
      <c r="G102" s="215"/>
      <c r="H102" s="216"/>
      <c r="I102" s="132">
        <v>200</v>
      </c>
      <c r="J102" s="97" t="s">
        <v>82</v>
      </c>
      <c r="K102" s="4">
        <v>6</v>
      </c>
      <c r="L102" s="94">
        <f>IF(I102="","",I102*K102)</f>
        <v>1200</v>
      </c>
    </row>
    <row r="103" spans="1:12" s="31" customFormat="1" ht="12.75" customHeight="1" x14ac:dyDescent="0.2">
      <c r="A103" s="214"/>
      <c r="B103" s="215"/>
      <c r="C103" s="215"/>
      <c r="D103" s="215"/>
      <c r="E103" s="215"/>
      <c r="F103" s="215"/>
      <c r="G103" s="215"/>
      <c r="H103" s="216"/>
      <c r="I103" s="91"/>
      <c r="J103" s="97"/>
      <c r="K103" s="98"/>
      <c r="L103" s="94"/>
    </row>
    <row r="104" spans="1:12" s="31" customFormat="1" ht="12.75" customHeight="1" x14ac:dyDescent="0.2">
      <c r="A104" s="214" t="s">
        <v>90</v>
      </c>
      <c r="B104" s="215"/>
      <c r="C104" s="215"/>
      <c r="D104" s="215"/>
      <c r="E104" s="215"/>
      <c r="F104" s="215"/>
      <c r="G104" s="215"/>
      <c r="H104" s="216"/>
      <c r="I104" s="132">
        <v>40</v>
      </c>
      <c r="J104" s="97" t="s">
        <v>81</v>
      </c>
      <c r="K104" s="4">
        <v>20</v>
      </c>
      <c r="L104" s="94">
        <f>IF(I104="","",I104*K104)</f>
        <v>800</v>
      </c>
    </row>
    <row r="105" spans="1:12" s="31" customFormat="1" ht="12.75" customHeight="1" x14ac:dyDescent="0.2">
      <c r="A105" s="214"/>
      <c r="B105" s="215"/>
      <c r="C105" s="215"/>
      <c r="D105" s="215"/>
      <c r="E105" s="215"/>
      <c r="F105" s="215"/>
      <c r="G105" s="215"/>
      <c r="H105" s="216"/>
      <c r="I105" s="91"/>
      <c r="J105" s="97"/>
      <c r="K105" s="99"/>
      <c r="L105" s="94"/>
    </row>
    <row r="106" spans="1:12" s="31" customFormat="1" ht="12.75" customHeight="1" x14ac:dyDescent="0.2">
      <c r="A106" s="214" t="s">
        <v>83</v>
      </c>
      <c r="B106" s="215"/>
      <c r="C106" s="215"/>
      <c r="D106" s="215"/>
      <c r="E106" s="215"/>
      <c r="F106" s="215"/>
      <c r="G106" s="215"/>
      <c r="H106" s="216"/>
      <c r="I106" s="132">
        <v>10</v>
      </c>
      <c r="J106" s="100" t="s">
        <v>81</v>
      </c>
      <c r="K106" s="4">
        <v>15</v>
      </c>
      <c r="L106" s="101">
        <f>IF(I106="","",I106*K106)</f>
        <v>150</v>
      </c>
    </row>
    <row r="107" spans="1:12" s="31" customFormat="1" ht="12.75" customHeight="1" thickBot="1" x14ac:dyDescent="0.25">
      <c r="A107" s="241" t="s">
        <v>84</v>
      </c>
      <c r="B107" s="242"/>
      <c r="C107" s="242"/>
      <c r="D107" s="242"/>
      <c r="E107" s="242"/>
      <c r="F107" s="242"/>
      <c r="G107" s="242"/>
      <c r="H107" s="243"/>
      <c r="I107" s="132">
        <v>10</v>
      </c>
      <c r="J107" s="102" t="s">
        <v>81</v>
      </c>
      <c r="K107" s="5">
        <v>5</v>
      </c>
      <c r="L107" s="103">
        <f>IF(I107="","",I107*K107)</f>
        <v>50</v>
      </c>
    </row>
    <row r="108" spans="1:12" s="31" customFormat="1" ht="13.5" customHeight="1" thickBot="1" x14ac:dyDescent="0.25">
      <c r="A108" s="207" t="s">
        <v>96</v>
      </c>
      <c r="B108" s="208"/>
      <c r="C108" s="208"/>
      <c r="D108" s="208"/>
      <c r="E108" s="208"/>
      <c r="F108" s="208"/>
      <c r="G108" s="208"/>
      <c r="H108" s="208"/>
      <c r="I108" s="208"/>
      <c r="J108" s="208"/>
      <c r="K108" s="208"/>
      <c r="L108" s="104">
        <f>SUM(L92:L107)</f>
        <v>13600</v>
      </c>
    </row>
    <row r="109" spans="1:12" ht="18" customHeight="1" x14ac:dyDescent="0.2">
      <c r="A109" s="84"/>
      <c r="B109" s="85"/>
      <c r="C109" s="86"/>
      <c r="D109" s="86"/>
      <c r="E109" s="86"/>
      <c r="F109" s="86"/>
      <c r="G109" s="86"/>
      <c r="H109" s="86"/>
      <c r="I109" s="86"/>
      <c r="J109" s="86"/>
      <c r="K109" s="86"/>
      <c r="L109" s="86"/>
    </row>
    <row r="110" spans="1:12" s="31" customFormat="1" ht="11.25" x14ac:dyDescent="0.2">
      <c r="C110" s="69"/>
      <c r="D110" s="69"/>
      <c r="E110" s="69"/>
      <c r="F110" s="69"/>
      <c r="G110" s="69"/>
      <c r="H110" s="69"/>
      <c r="I110" s="69"/>
      <c r="J110" s="69"/>
      <c r="K110" s="69"/>
      <c r="L110" s="69"/>
    </row>
    <row r="111" spans="1:12" s="31" customFormat="1" ht="11.25" x14ac:dyDescent="0.2">
      <c r="C111" s="69"/>
      <c r="D111" s="69"/>
      <c r="E111" s="69"/>
      <c r="F111" s="69"/>
      <c r="G111" s="69"/>
      <c r="H111" s="69"/>
      <c r="I111" s="69"/>
      <c r="J111" s="69"/>
      <c r="K111" s="69"/>
      <c r="L111" s="69"/>
    </row>
    <row r="112" spans="1:12" s="31" customFormat="1" ht="11.25" x14ac:dyDescent="0.2">
      <c r="C112" s="69"/>
      <c r="D112" s="69"/>
      <c r="E112" s="69"/>
      <c r="F112" s="69"/>
      <c r="G112" s="69"/>
      <c r="H112" s="69"/>
      <c r="I112" s="69"/>
      <c r="J112" s="69"/>
      <c r="K112" s="69"/>
      <c r="L112" s="69"/>
    </row>
    <row r="113" spans="3:12" s="31" customFormat="1" ht="11.25" x14ac:dyDescent="0.2">
      <c r="C113" s="69"/>
      <c r="D113" s="69"/>
      <c r="E113" s="69"/>
      <c r="F113" s="69"/>
      <c r="G113" s="69"/>
      <c r="H113" s="69"/>
      <c r="I113" s="69"/>
      <c r="J113" s="69"/>
      <c r="K113" s="69"/>
      <c r="L113" s="69"/>
    </row>
    <row r="114" spans="3:12" s="31" customFormat="1" ht="11.25" x14ac:dyDescent="0.2">
      <c r="C114" s="69"/>
      <c r="D114" s="69"/>
      <c r="E114" s="69"/>
      <c r="F114" s="69"/>
      <c r="G114" s="69"/>
      <c r="H114" s="69"/>
      <c r="I114" s="69"/>
      <c r="J114" s="69"/>
      <c r="K114" s="69"/>
      <c r="L114" s="69"/>
    </row>
    <row r="115" spans="3:12" s="31" customFormat="1" ht="11.25" x14ac:dyDescent="0.2">
      <c r="C115" s="69"/>
      <c r="D115" s="69"/>
      <c r="E115" s="69"/>
      <c r="F115" s="69"/>
      <c r="G115" s="69"/>
      <c r="H115" s="69"/>
      <c r="I115" s="69"/>
      <c r="J115" s="69"/>
      <c r="K115" s="69"/>
      <c r="L115" s="69"/>
    </row>
    <row r="116" spans="3:12" s="31" customFormat="1" ht="11.25" x14ac:dyDescent="0.2">
      <c r="C116" s="69"/>
      <c r="D116" s="69"/>
      <c r="E116" s="69"/>
      <c r="F116" s="69"/>
      <c r="G116" s="69"/>
      <c r="H116" s="69"/>
      <c r="I116" s="69"/>
      <c r="J116" s="69"/>
      <c r="K116" s="69"/>
      <c r="L116" s="69"/>
    </row>
    <row r="117" spans="3:12" s="31" customFormat="1" ht="11.25" x14ac:dyDescent="0.2">
      <c r="C117" s="69"/>
      <c r="D117" s="69"/>
      <c r="E117" s="69"/>
      <c r="F117" s="69"/>
      <c r="G117" s="69"/>
      <c r="H117" s="69"/>
      <c r="I117" s="69"/>
      <c r="J117" s="69"/>
      <c r="K117" s="69"/>
      <c r="L117" s="69"/>
    </row>
    <row r="118" spans="3:12" s="31" customFormat="1" ht="11.25" x14ac:dyDescent="0.2">
      <c r="C118" s="69"/>
      <c r="D118" s="69"/>
      <c r="E118" s="69"/>
      <c r="F118" s="69"/>
      <c r="G118" s="69"/>
      <c r="H118" s="69"/>
      <c r="I118" s="69"/>
      <c r="J118" s="69"/>
      <c r="K118" s="69"/>
      <c r="L118" s="69"/>
    </row>
    <row r="119" spans="3:12" s="31" customFormat="1" ht="11.25" x14ac:dyDescent="0.2">
      <c r="C119" s="69"/>
      <c r="D119" s="69"/>
      <c r="E119" s="69"/>
      <c r="F119" s="69"/>
      <c r="G119" s="69"/>
      <c r="H119" s="69"/>
      <c r="I119" s="69"/>
      <c r="J119" s="69"/>
      <c r="K119" s="69"/>
      <c r="L119" s="69"/>
    </row>
    <row r="120" spans="3:12" s="31" customFormat="1" ht="11.25" x14ac:dyDescent="0.2">
      <c r="C120" s="69"/>
      <c r="D120" s="69"/>
      <c r="E120" s="69"/>
      <c r="F120" s="69"/>
      <c r="G120" s="69"/>
      <c r="H120" s="69"/>
      <c r="I120" s="69"/>
      <c r="J120" s="69"/>
      <c r="K120" s="69"/>
      <c r="L120" s="69"/>
    </row>
    <row r="121" spans="3:12" s="31" customFormat="1" ht="11.25" x14ac:dyDescent="0.2">
      <c r="C121" s="69"/>
      <c r="D121" s="69"/>
      <c r="E121" s="69"/>
      <c r="F121" s="69"/>
      <c r="G121" s="69"/>
      <c r="H121" s="69"/>
      <c r="I121" s="69"/>
      <c r="J121" s="69"/>
      <c r="K121" s="69"/>
      <c r="L121" s="69"/>
    </row>
    <row r="122" spans="3:12" s="31" customFormat="1" ht="11.25" x14ac:dyDescent="0.2">
      <c r="C122" s="69"/>
      <c r="D122" s="69"/>
      <c r="E122" s="69"/>
      <c r="F122" s="69"/>
      <c r="G122" s="69"/>
      <c r="H122" s="69"/>
      <c r="I122" s="69"/>
      <c r="J122" s="69"/>
      <c r="K122" s="69"/>
      <c r="L122" s="69"/>
    </row>
    <row r="123" spans="3:12" s="31" customFormat="1" ht="11.25" x14ac:dyDescent="0.2">
      <c r="C123" s="69"/>
      <c r="D123" s="69"/>
      <c r="E123" s="69"/>
      <c r="F123" s="69"/>
      <c r="G123" s="69"/>
      <c r="H123" s="69"/>
      <c r="I123" s="69"/>
      <c r="J123" s="69"/>
      <c r="K123" s="69"/>
      <c r="L123" s="69"/>
    </row>
    <row r="124" spans="3:12" s="31" customFormat="1" ht="11.25" x14ac:dyDescent="0.2">
      <c r="C124" s="69"/>
      <c r="D124" s="69"/>
      <c r="E124" s="69"/>
      <c r="F124" s="69"/>
      <c r="G124" s="69"/>
      <c r="H124" s="69"/>
      <c r="I124" s="69"/>
      <c r="J124" s="69"/>
      <c r="K124" s="69"/>
      <c r="L124" s="69"/>
    </row>
    <row r="125" spans="3:12" s="31" customFormat="1" ht="11.25" x14ac:dyDescent="0.2">
      <c r="C125" s="69"/>
      <c r="D125" s="69"/>
      <c r="E125" s="69"/>
      <c r="F125" s="69"/>
      <c r="G125" s="69"/>
      <c r="H125" s="69"/>
      <c r="I125" s="69"/>
      <c r="J125" s="69"/>
      <c r="K125" s="69"/>
      <c r="L125" s="69"/>
    </row>
    <row r="126" spans="3:12" s="31" customFormat="1" ht="11.25" x14ac:dyDescent="0.2">
      <c r="C126" s="69"/>
      <c r="D126" s="69"/>
      <c r="E126" s="69"/>
      <c r="F126" s="69"/>
      <c r="G126" s="69"/>
      <c r="H126" s="69"/>
      <c r="I126" s="69"/>
      <c r="J126" s="69"/>
      <c r="K126" s="69"/>
      <c r="L126" s="69"/>
    </row>
    <row r="127" spans="3:12" s="31" customFormat="1" ht="11.25" x14ac:dyDescent="0.2">
      <c r="C127" s="69"/>
      <c r="D127" s="69"/>
      <c r="E127" s="69"/>
      <c r="F127" s="69"/>
      <c r="G127" s="69"/>
      <c r="H127" s="69"/>
      <c r="I127" s="69"/>
      <c r="J127" s="69"/>
      <c r="K127" s="69"/>
      <c r="L127" s="69"/>
    </row>
    <row r="128" spans="3:12" s="31" customFormat="1" ht="11.25" x14ac:dyDescent="0.2">
      <c r="C128" s="69"/>
      <c r="D128" s="69"/>
      <c r="E128" s="69"/>
      <c r="F128" s="69"/>
      <c r="G128" s="69"/>
      <c r="H128" s="69"/>
      <c r="I128" s="69"/>
      <c r="J128" s="69"/>
      <c r="K128" s="69"/>
      <c r="L128" s="69"/>
    </row>
    <row r="129" spans="3:12" s="31" customFormat="1" ht="11.25" x14ac:dyDescent="0.2">
      <c r="C129" s="69"/>
      <c r="D129" s="69"/>
      <c r="E129" s="69"/>
      <c r="F129" s="69"/>
      <c r="G129" s="69"/>
      <c r="H129" s="69"/>
      <c r="I129" s="69"/>
      <c r="J129" s="69"/>
      <c r="K129" s="69"/>
      <c r="L129" s="69"/>
    </row>
    <row r="130" spans="3:12" s="31" customFormat="1" ht="11.25" x14ac:dyDescent="0.2">
      <c r="C130" s="69"/>
      <c r="D130" s="69"/>
      <c r="E130" s="69"/>
      <c r="F130" s="69"/>
      <c r="G130" s="69"/>
      <c r="H130" s="69"/>
      <c r="I130" s="69"/>
      <c r="J130" s="69"/>
      <c r="K130" s="69"/>
      <c r="L130" s="69"/>
    </row>
    <row r="131" spans="3:12" s="31" customFormat="1" ht="11.25" x14ac:dyDescent="0.2">
      <c r="C131" s="69"/>
      <c r="D131" s="69"/>
      <c r="E131" s="69"/>
      <c r="F131" s="69"/>
      <c r="G131" s="69"/>
      <c r="H131" s="69"/>
      <c r="I131" s="69"/>
      <c r="J131" s="69"/>
      <c r="K131" s="69"/>
      <c r="L131" s="69"/>
    </row>
    <row r="132" spans="3:12" s="31" customFormat="1" ht="11.25" x14ac:dyDescent="0.2">
      <c r="C132" s="69"/>
      <c r="D132" s="69"/>
      <c r="E132" s="69"/>
      <c r="F132" s="69"/>
      <c r="G132" s="69"/>
      <c r="H132" s="69"/>
      <c r="I132" s="69"/>
      <c r="J132" s="69"/>
      <c r="K132" s="69"/>
      <c r="L132" s="69"/>
    </row>
    <row r="133" spans="3:12" s="31" customFormat="1" ht="11.25" x14ac:dyDescent="0.2">
      <c r="C133" s="69"/>
      <c r="D133" s="69"/>
      <c r="E133" s="69"/>
      <c r="F133" s="69"/>
      <c r="G133" s="69"/>
      <c r="H133" s="69"/>
      <c r="I133" s="69"/>
      <c r="J133" s="69"/>
      <c r="K133" s="69"/>
      <c r="L133" s="69"/>
    </row>
    <row r="134" spans="3:12" s="31" customFormat="1" ht="11.25" x14ac:dyDescent="0.2">
      <c r="C134" s="69"/>
      <c r="D134" s="69"/>
      <c r="E134" s="69"/>
      <c r="F134" s="69"/>
      <c r="G134" s="69"/>
      <c r="H134" s="69"/>
      <c r="I134" s="69"/>
      <c r="J134" s="69"/>
      <c r="K134" s="69"/>
      <c r="L134" s="69"/>
    </row>
    <row r="135" spans="3:12" s="31" customFormat="1" ht="11.25" x14ac:dyDescent="0.2">
      <c r="C135" s="69"/>
      <c r="D135" s="69"/>
      <c r="E135" s="69"/>
      <c r="F135" s="69"/>
      <c r="G135" s="69"/>
      <c r="H135" s="69"/>
      <c r="I135" s="69"/>
      <c r="J135" s="69"/>
      <c r="K135" s="69"/>
      <c r="L135" s="69"/>
    </row>
    <row r="136" spans="3:12" s="31" customFormat="1" ht="11.25" x14ac:dyDescent="0.2">
      <c r="C136" s="69"/>
      <c r="D136" s="69"/>
      <c r="E136" s="69"/>
      <c r="F136" s="69"/>
      <c r="G136" s="69"/>
      <c r="H136" s="69"/>
      <c r="I136" s="69"/>
      <c r="J136" s="69"/>
      <c r="K136" s="69"/>
      <c r="L136" s="69"/>
    </row>
    <row r="137" spans="3:12" s="31" customFormat="1" ht="11.25" x14ac:dyDescent="0.2">
      <c r="C137" s="69"/>
      <c r="D137" s="69"/>
      <c r="E137" s="69"/>
      <c r="F137" s="69"/>
      <c r="G137" s="69"/>
      <c r="H137" s="69"/>
      <c r="I137" s="69"/>
      <c r="J137" s="69"/>
      <c r="K137" s="69"/>
      <c r="L137" s="69"/>
    </row>
    <row r="138" spans="3:12" s="31" customFormat="1" ht="11.25" x14ac:dyDescent="0.2">
      <c r="C138" s="69"/>
      <c r="D138" s="69"/>
      <c r="E138" s="69"/>
      <c r="F138" s="69"/>
      <c r="G138" s="69"/>
      <c r="H138" s="69"/>
      <c r="I138" s="69"/>
      <c r="J138" s="69"/>
      <c r="K138" s="69"/>
      <c r="L138" s="69"/>
    </row>
    <row r="139" spans="3:12" s="31" customFormat="1" ht="11.25" x14ac:dyDescent="0.2">
      <c r="C139" s="69"/>
      <c r="D139" s="69"/>
      <c r="E139" s="69"/>
      <c r="F139" s="69"/>
      <c r="G139" s="69"/>
      <c r="H139" s="69"/>
      <c r="I139" s="69"/>
      <c r="J139" s="69"/>
      <c r="K139" s="69"/>
      <c r="L139" s="69"/>
    </row>
    <row r="140" spans="3:12" s="31" customFormat="1" ht="11.25" x14ac:dyDescent="0.2">
      <c r="C140" s="69"/>
      <c r="D140" s="69"/>
      <c r="E140" s="69"/>
      <c r="F140" s="69"/>
      <c r="G140" s="69"/>
      <c r="H140" s="69"/>
      <c r="I140" s="69"/>
      <c r="J140" s="69"/>
      <c r="K140" s="69"/>
      <c r="L140" s="69"/>
    </row>
    <row r="141" spans="3:12" s="31" customFormat="1" ht="11.25" x14ac:dyDescent="0.2">
      <c r="C141" s="69"/>
      <c r="D141" s="69"/>
      <c r="E141" s="69"/>
      <c r="F141" s="69"/>
      <c r="G141" s="69"/>
      <c r="H141" s="69"/>
      <c r="I141" s="69"/>
      <c r="J141" s="69"/>
      <c r="K141" s="69"/>
      <c r="L141" s="69"/>
    </row>
    <row r="142" spans="3:12" s="31" customFormat="1" ht="11.25" x14ac:dyDescent="0.2">
      <c r="C142" s="69"/>
      <c r="D142" s="69"/>
      <c r="E142" s="69"/>
      <c r="F142" s="69"/>
      <c r="G142" s="69"/>
      <c r="H142" s="69"/>
      <c r="I142" s="69"/>
      <c r="J142" s="69"/>
      <c r="K142" s="69"/>
      <c r="L142" s="69"/>
    </row>
    <row r="143" spans="3:12" s="31" customFormat="1" ht="11.25" x14ac:dyDescent="0.2">
      <c r="C143" s="69"/>
      <c r="D143" s="69"/>
      <c r="E143" s="69"/>
      <c r="F143" s="69"/>
      <c r="G143" s="69"/>
      <c r="H143" s="69"/>
      <c r="I143" s="69"/>
      <c r="J143" s="69"/>
      <c r="K143" s="69"/>
      <c r="L143" s="69"/>
    </row>
    <row r="144" spans="3:12" s="31" customFormat="1" ht="11.25" x14ac:dyDescent="0.2">
      <c r="C144" s="69"/>
      <c r="D144" s="69"/>
      <c r="E144" s="69"/>
      <c r="F144" s="69"/>
      <c r="G144" s="69"/>
      <c r="H144" s="69"/>
      <c r="I144" s="69"/>
      <c r="J144" s="69"/>
      <c r="K144" s="69"/>
      <c r="L144" s="69"/>
    </row>
    <row r="145" spans="3:12" s="31" customFormat="1" ht="11.25" x14ac:dyDescent="0.2">
      <c r="C145" s="69"/>
      <c r="D145" s="69"/>
      <c r="E145" s="69"/>
      <c r="F145" s="69"/>
      <c r="G145" s="69"/>
      <c r="H145" s="69"/>
      <c r="I145" s="69"/>
      <c r="J145" s="69"/>
      <c r="K145" s="69"/>
      <c r="L145" s="69"/>
    </row>
    <row r="146" spans="3:12" s="31" customFormat="1" ht="11.25" x14ac:dyDescent="0.2">
      <c r="C146" s="69"/>
      <c r="D146" s="69"/>
      <c r="E146" s="69"/>
      <c r="F146" s="69"/>
      <c r="G146" s="69"/>
      <c r="H146" s="69"/>
      <c r="I146" s="69"/>
      <c r="J146" s="69"/>
      <c r="K146" s="69"/>
      <c r="L146" s="69"/>
    </row>
    <row r="147" spans="3:12" s="31" customFormat="1" ht="11.25" x14ac:dyDescent="0.2">
      <c r="C147" s="69"/>
      <c r="D147" s="69"/>
      <c r="E147" s="69"/>
      <c r="F147" s="69"/>
      <c r="G147" s="69"/>
      <c r="H147" s="69"/>
      <c r="I147" s="69"/>
      <c r="J147" s="69"/>
      <c r="K147" s="69"/>
      <c r="L147" s="69"/>
    </row>
    <row r="148" spans="3:12" s="31" customFormat="1" ht="11.25" x14ac:dyDescent="0.2">
      <c r="C148" s="69"/>
      <c r="D148" s="69"/>
      <c r="E148" s="69"/>
      <c r="F148" s="69"/>
      <c r="G148" s="69"/>
      <c r="H148" s="69"/>
      <c r="I148" s="69"/>
      <c r="J148" s="69"/>
      <c r="K148" s="69"/>
      <c r="L148" s="69"/>
    </row>
    <row r="149" spans="3:12" s="31" customFormat="1" ht="11.25" x14ac:dyDescent="0.2">
      <c r="C149" s="69"/>
      <c r="D149" s="69"/>
      <c r="E149" s="69"/>
      <c r="F149" s="69"/>
      <c r="G149" s="69"/>
      <c r="H149" s="69"/>
      <c r="I149" s="69"/>
      <c r="J149" s="69"/>
      <c r="K149" s="69"/>
      <c r="L149" s="69"/>
    </row>
    <row r="150" spans="3:12" s="31" customFormat="1" ht="11.25" x14ac:dyDescent="0.2">
      <c r="C150" s="69"/>
      <c r="D150" s="69"/>
      <c r="E150" s="69"/>
      <c r="F150" s="69"/>
      <c r="G150" s="69"/>
      <c r="H150" s="69"/>
      <c r="I150" s="69"/>
      <c r="J150" s="69"/>
      <c r="K150" s="69"/>
      <c r="L150" s="69"/>
    </row>
    <row r="151" spans="3:12" s="31" customFormat="1" ht="11.25" x14ac:dyDescent="0.2">
      <c r="C151" s="69"/>
      <c r="D151" s="69"/>
      <c r="E151" s="69"/>
      <c r="F151" s="69"/>
      <c r="G151" s="69"/>
      <c r="H151" s="69"/>
      <c r="I151" s="69"/>
      <c r="J151" s="69"/>
      <c r="K151" s="69"/>
      <c r="L151" s="69"/>
    </row>
    <row r="152" spans="3:12" s="31" customFormat="1" ht="11.25" x14ac:dyDescent="0.2">
      <c r="C152" s="69"/>
      <c r="D152" s="69"/>
      <c r="E152" s="69"/>
      <c r="F152" s="69"/>
      <c r="G152" s="69"/>
      <c r="H152" s="69"/>
      <c r="I152" s="69"/>
      <c r="J152" s="69"/>
      <c r="K152" s="69"/>
      <c r="L152" s="69"/>
    </row>
    <row r="153" spans="3:12" s="31" customFormat="1" ht="11.25" x14ac:dyDescent="0.2">
      <c r="C153" s="69"/>
      <c r="D153" s="69"/>
      <c r="E153" s="69"/>
      <c r="F153" s="69"/>
      <c r="G153" s="69"/>
      <c r="H153" s="69"/>
      <c r="I153" s="69"/>
      <c r="J153" s="69"/>
      <c r="K153" s="69"/>
      <c r="L153" s="69"/>
    </row>
    <row r="154" spans="3:12" s="31" customFormat="1" ht="11.25" x14ac:dyDescent="0.2">
      <c r="C154" s="69"/>
      <c r="D154" s="69"/>
      <c r="E154" s="69"/>
      <c r="F154" s="69"/>
      <c r="G154" s="69"/>
      <c r="H154" s="69"/>
      <c r="I154" s="69"/>
      <c r="J154" s="69"/>
      <c r="K154" s="69"/>
      <c r="L154" s="69"/>
    </row>
    <row r="155" spans="3:12" s="31" customFormat="1" ht="11.25" x14ac:dyDescent="0.2">
      <c r="C155" s="69"/>
      <c r="D155" s="69"/>
      <c r="E155" s="69"/>
      <c r="F155" s="69"/>
      <c r="G155" s="69"/>
      <c r="H155" s="69"/>
      <c r="I155" s="69"/>
      <c r="J155" s="69"/>
      <c r="K155" s="69"/>
      <c r="L155" s="69"/>
    </row>
    <row r="156" spans="3:12" s="31" customFormat="1" ht="11.25" x14ac:dyDescent="0.2">
      <c r="C156" s="69"/>
      <c r="D156" s="69"/>
      <c r="E156" s="69"/>
      <c r="F156" s="69"/>
      <c r="G156" s="69"/>
      <c r="H156" s="69"/>
      <c r="I156" s="69"/>
      <c r="J156" s="69"/>
      <c r="K156" s="69"/>
      <c r="L156" s="69"/>
    </row>
    <row r="157" spans="3:12" s="31" customFormat="1" ht="11.25" x14ac:dyDescent="0.2">
      <c r="C157" s="69"/>
      <c r="D157" s="69"/>
      <c r="E157" s="69"/>
      <c r="F157" s="69"/>
      <c r="G157" s="69"/>
      <c r="H157" s="69"/>
      <c r="I157" s="69"/>
      <c r="J157" s="69"/>
      <c r="K157" s="69"/>
      <c r="L157" s="69"/>
    </row>
    <row r="158" spans="3:12" s="31" customFormat="1" ht="11.25" x14ac:dyDescent="0.2">
      <c r="C158" s="69"/>
      <c r="D158" s="69"/>
      <c r="E158" s="69"/>
      <c r="F158" s="69"/>
      <c r="G158" s="69"/>
      <c r="H158" s="69"/>
      <c r="I158" s="69"/>
      <c r="J158" s="69"/>
      <c r="K158" s="69"/>
      <c r="L158" s="69"/>
    </row>
    <row r="159" spans="3:12" s="31" customFormat="1" ht="11.25" x14ac:dyDescent="0.2">
      <c r="C159" s="69"/>
      <c r="D159" s="69"/>
      <c r="E159" s="69"/>
      <c r="F159" s="69"/>
      <c r="G159" s="69"/>
      <c r="H159" s="69"/>
      <c r="I159" s="69"/>
      <c r="J159" s="69"/>
      <c r="K159" s="69"/>
      <c r="L159" s="69"/>
    </row>
    <row r="160" spans="3:12" s="31" customFormat="1" ht="11.25" x14ac:dyDescent="0.2">
      <c r="C160" s="69"/>
      <c r="D160" s="69"/>
      <c r="E160" s="69"/>
      <c r="F160" s="69"/>
      <c r="G160" s="69"/>
      <c r="H160" s="69"/>
      <c r="I160" s="69"/>
      <c r="J160" s="69"/>
      <c r="K160" s="69"/>
      <c r="L160" s="69"/>
    </row>
    <row r="161" spans="3:12" s="31" customFormat="1" ht="11.25" x14ac:dyDescent="0.2">
      <c r="C161" s="69"/>
      <c r="D161" s="69"/>
      <c r="E161" s="69"/>
      <c r="F161" s="69"/>
      <c r="G161" s="69"/>
      <c r="H161" s="69"/>
      <c r="I161" s="69"/>
      <c r="J161" s="69"/>
      <c r="K161" s="69"/>
      <c r="L161" s="69"/>
    </row>
    <row r="162" spans="3:12" s="31" customFormat="1" ht="11.25" x14ac:dyDescent="0.2">
      <c r="C162" s="69"/>
      <c r="D162" s="69"/>
      <c r="E162" s="69"/>
      <c r="F162" s="69"/>
      <c r="G162" s="69"/>
      <c r="H162" s="69"/>
      <c r="I162" s="69"/>
      <c r="J162" s="69"/>
      <c r="K162" s="69"/>
      <c r="L162" s="69"/>
    </row>
    <row r="163" spans="3:12" s="31" customFormat="1" ht="11.25" x14ac:dyDescent="0.2">
      <c r="C163" s="69"/>
      <c r="D163" s="69"/>
      <c r="E163" s="69"/>
      <c r="F163" s="69"/>
      <c r="G163" s="69"/>
      <c r="H163" s="69"/>
      <c r="I163" s="69"/>
      <c r="J163" s="69"/>
      <c r="K163" s="69"/>
      <c r="L163" s="69"/>
    </row>
    <row r="164" spans="3:12" s="31" customFormat="1" ht="11.25" x14ac:dyDescent="0.2">
      <c r="C164" s="69"/>
      <c r="D164" s="69"/>
      <c r="E164" s="69"/>
      <c r="F164" s="69"/>
      <c r="G164" s="69"/>
      <c r="H164" s="69"/>
      <c r="I164" s="69"/>
      <c r="J164" s="69"/>
      <c r="K164" s="69"/>
      <c r="L164" s="69"/>
    </row>
    <row r="165" spans="3:12" s="31" customFormat="1" ht="11.25" x14ac:dyDescent="0.2">
      <c r="C165" s="69"/>
      <c r="D165" s="69"/>
      <c r="E165" s="69"/>
      <c r="F165" s="69"/>
      <c r="G165" s="69"/>
      <c r="H165" s="69"/>
      <c r="I165" s="69"/>
      <c r="J165" s="69"/>
      <c r="K165" s="69"/>
      <c r="L165" s="69"/>
    </row>
    <row r="166" spans="3:12" s="31" customFormat="1" ht="11.25" x14ac:dyDescent="0.2">
      <c r="C166" s="69"/>
      <c r="D166" s="69"/>
      <c r="E166" s="69"/>
      <c r="F166" s="69"/>
      <c r="G166" s="69"/>
      <c r="H166" s="69"/>
      <c r="I166" s="69"/>
      <c r="J166" s="69"/>
      <c r="K166" s="69"/>
      <c r="L166" s="69"/>
    </row>
    <row r="167" spans="3:12" s="31" customFormat="1" ht="11.25" x14ac:dyDescent="0.2">
      <c r="C167" s="69"/>
      <c r="D167" s="69"/>
      <c r="E167" s="69"/>
      <c r="F167" s="69"/>
      <c r="G167" s="69"/>
      <c r="H167" s="69"/>
      <c r="I167" s="69"/>
      <c r="J167" s="69"/>
      <c r="K167" s="69"/>
      <c r="L167" s="69"/>
    </row>
    <row r="168" spans="3:12" s="31" customFormat="1" ht="11.25" x14ac:dyDescent="0.2">
      <c r="C168" s="69"/>
      <c r="D168" s="69"/>
      <c r="E168" s="69"/>
      <c r="F168" s="69"/>
      <c r="G168" s="69"/>
      <c r="H168" s="69"/>
      <c r="I168" s="69"/>
      <c r="J168" s="69"/>
      <c r="K168" s="69"/>
      <c r="L168" s="69"/>
    </row>
    <row r="169" spans="3:12" s="31" customFormat="1" ht="11.25" x14ac:dyDescent="0.2">
      <c r="C169" s="69"/>
      <c r="D169" s="69"/>
      <c r="E169" s="69"/>
      <c r="F169" s="69"/>
      <c r="G169" s="69"/>
      <c r="H169" s="69"/>
      <c r="I169" s="69"/>
      <c r="J169" s="69"/>
      <c r="K169" s="69"/>
      <c r="L169" s="69"/>
    </row>
    <row r="170" spans="3:12" s="31" customFormat="1" ht="11.25" x14ac:dyDescent="0.2">
      <c r="C170" s="69"/>
      <c r="D170" s="69"/>
      <c r="E170" s="69"/>
      <c r="F170" s="69"/>
      <c r="G170" s="69"/>
      <c r="H170" s="69"/>
      <c r="I170" s="69"/>
      <c r="J170" s="69"/>
      <c r="K170" s="69"/>
      <c r="L170" s="69"/>
    </row>
    <row r="171" spans="3:12" s="31" customFormat="1" ht="11.25" x14ac:dyDescent="0.2">
      <c r="C171" s="69"/>
      <c r="D171" s="69"/>
      <c r="E171" s="69"/>
      <c r="F171" s="69"/>
      <c r="G171" s="69"/>
      <c r="H171" s="69"/>
      <c r="I171" s="69"/>
      <c r="J171" s="69"/>
      <c r="K171" s="69"/>
      <c r="L171" s="69"/>
    </row>
    <row r="172" spans="3:12" s="31" customFormat="1" ht="11.25" x14ac:dyDescent="0.2">
      <c r="C172" s="69"/>
      <c r="D172" s="69"/>
      <c r="E172" s="69"/>
      <c r="F172" s="69"/>
      <c r="G172" s="69"/>
      <c r="H172" s="69"/>
      <c r="I172" s="69"/>
      <c r="J172" s="69"/>
      <c r="K172" s="69"/>
      <c r="L172" s="69"/>
    </row>
    <row r="173" spans="3:12" s="31" customFormat="1" ht="11.25" x14ac:dyDescent="0.2">
      <c r="C173" s="69"/>
      <c r="D173" s="69"/>
      <c r="E173" s="69"/>
      <c r="F173" s="69"/>
      <c r="G173" s="69"/>
      <c r="H173" s="69"/>
      <c r="I173" s="69"/>
      <c r="J173" s="69"/>
      <c r="K173" s="69"/>
      <c r="L173" s="69"/>
    </row>
    <row r="174" spans="3:12" s="31" customFormat="1" ht="11.25" x14ac:dyDescent="0.2">
      <c r="C174" s="69"/>
      <c r="D174" s="69"/>
      <c r="E174" s="69"/>
      <c r="F174" s="69"/>
      <c r="G174" s="69"/>
      <c r="H174" s="69"/>
      <c r="I174" s="69"/>
      <c r="J174" s="69"/>
      <c r="K174" s="69"/>
      <c r="L174" s="69"/>
    </row>
    <row r="175" spans="3:12" s="31" customFormat="1" ht="11.25" x14ac:dyDescent="0.2">
      <c r="C175" s="69"/>
      <c r="D175" s="69"/>
      <c r="E175" s="69"/>
      <c r="F175" s="69"/>
      <c r="G175" s="69"/>
      <c r="H175" s="69"/>
      <c r="I175" s="69"/>
      <c r="J175" s="69"/>
      <c r="K175" s="69"/>
      <c r="L175" s="69"/>
    </row>
    <row r="176" spans="3:12" s="31" customFormat="1" ht="11.25" x14ac:dyDescent="0.2">
      <c r="C176" s="69"/>
      <c r="D176" s="69"/>
      <c r="E176" s="69"/>
      <c r="F176" s="69"/>
      <c r="G176" s="69"/>
      <c r="H176" s="69"/>
      <c r="I176" s="69"/>
      <c r="J176" s="69"/>
      <c r="K176" s="69"/>
      <c r="L176" s="69"/>
    </row>
    <row r="177" spans="3:12" s="31" customFormat="1" ht="11.25" x14ac:dyDescent="0.2">
      <c r="C177" s="69"/>
      <c r="D177" s="69"/>
      <c r="E177" s="69"/>
      <c r="F177" s="69"/>
      <c r="G177" s="69"/>
      <c r="H177" s="69"/>
      <c r="I177" s="69"/>
      <c r="J177" s="69"/>
      <c r="K177" s="69"/>
      <c r="L177" s="69"/>
    </row>
    <row r="178" spans="3:12" s="31" customFormat="1" ht="11.25" x14ac:dyDescent="0.2">
      <c r="C178" s="69"/>
      <c r="D178" s="69"/>
      <c r="E178" s="69"/>
      <c r="F178" s="69"/>
      <c r="G178" s="69"/>
      <c r="H178" s="69"/>
      <c r="I178" s="69"/>
      <c r="J178" s="69"/>
      <c r="K178" s="69"/>
      <c r="L178" s="69"/>
    </row>
    <row r="179" spans="3:12" s="31" customFormat="1" ht="11.25" x14ac:dyDescent="0.2">
      <c r="C179" s="69"/>
      <c r="D179" s="69"/>
      <c r="E179" s="69"/>
      <c r="F179" s="69"/>
      <c r="G179" s="69"/>
      <c r="H179" s="69"/>
      <c r="I179" s="69"/>
      <c r="J179" s="69"/>
      <c r="K179" s="69"/>
      <c r="L179" s="69"/>
    </row>
    <row r="180" spans="3:12" s="31" customFormat="1" ht="11.25" x14ac:dyDescent="0.2">
      <c r="C180" s="69"/>
      <c r="D180" s="69"/>
      <c r="E180" s="69"/>
      <c r="F180" s="69"/>
      <c r="G180" s="69"/>
      <c r="H180" s="69"/>
      <c r="I180" s="69"/>
      <c r="J180" s="69"/>
      <c r="K180" s="69"/>
      <c r="L180" s="69"/>
    </row>
    <row r="181" spans="3:12" s="31" customFormat="1" ht="11.25" x14ac:dyDescent="0.2">
      <c r="C181" s="69"/>
      <c r="D181" s="69"/>
      <c r="E181" s="69"/>
      <c r="F181" s="69"/>
      <c r="G181" s="69"/>
      <c r="H181" s="69"/>
      <c r="I181" s="69"/>
      <c r="J181" s="69"/>
      <c r="K181" s="69"/>
      <c r="L181" s="69"/>
    </row>
    <row r="182" spans="3:12" s="31" customFormat="1" ht="11.25" x14ac:dyDescent="0.2">
      <c r="C182" s="69"/>
      <c r="D182" s="69"/>
      <c r="E182" s="69"/>
      <c r="F182" s="69"/>
      <c r="G182" s="69"/>
      <c r="H182" s="69"/>
      <c r="I182" s="69"/>
      <c r="J182" s="69"/>
      <c r="K182" s="69"/>
      <c r="L182" s="69"/>
    </row>
    <row r="183" spans="3:12" s="31" customFormat="1" ht="11.25" x14ac:dyDescent="0.2">
      <c r="C183" s="69"/>
      <c r="D183" s="69"/>
      <c r="E183" s="69"/>
      <c r="F183" s="69"/>
      <c r="G183" s="69"/>
      <c r="H183" s="69"/>
      <c r="I183" s="69"/>
      <c r="J183" s="69"/>
      <c r="K183" s="69"/>
      <c r="L183" s="69"/>
    </row>
    <row r="184" spans="3:12" s="31" customFormat="1" ht="11.25" x14ac:dyDescent="0.2">
      <c r="C184" s="69"/>
      <c r="D184" s="69"/>
      <c r="E184" s="69"/>
      <c r="F184" s="69"/>
      <c r="G184" s="69"/>
      <c r="H184" s="69"/>
      <c r="I184" s="69"/>
      <c r="J184" s="69"/>
      <c r="K184" s="69"/>
      <c r="L184" s="69"/>
    </row>
    <row r="185" spans="3:12" s="31" customFormat="1" ht="11.25" x14ac:dyDescent="0.2">
      <c r="C185" s="69"/>
      <c r="D185" s="69"/>
      <c r="E185" s="69"/>
      <c r="F185" s="69"/>
      <c r="G185" s="69"/>
      <c r="H185" s="69"/>
      <c r="I185" s="69"/>
      <c r="J185" s="69"/>
      <c r="K185" s="69"/>
      <c r="L185" s="69"/>
    </row>
    <row r="186" spans="3:12" s="31" customFormat="1" ht="11.25" x14ac:dyDescent="0.2">
      <c r="C186" s="69"/>
      <c r="D186" s="69"/>
      <c r="E186" s="69"/>
      <c r="F186" s="69"/>
      <c r="G186" s="69"/>
      <c r="H186" s="69"/>
      <c r="I186" s="69"/>
      <c r="J186" s="69"/>
      <c r="K186" s="69"/>
      <c r="L186" s="69"/>
    </row>
    <row r="187" spans="3:12" s="31" customFormat="1" ht="11.25" x14ac:dyDescent="0.2">
      <c r="C187" s="69"/>
      <c r="D187" s="69"/>
      <c r="E187" s="69"/>
      <c r="F187" s="69"/>
      <c r="G187" s="69"/>
      <c r="H187" s="69"/>
      <c r="I187" s="69"/>
      <c r="J187" s="69"/>
      <c r="K187" s="69"/>
      <c r="L187" s="69"/>
    </row>
    <row r="188" spans="3:12" s="31" customFormat="1" ht="11.25" x14ac:dyDescent="0.2">
      <c r="C188" s="69"/>
      <c r="D188" s="69"/>
      <c r="E188" s="69"/>
      <c r="F188" s="69"/>
      <c r="G188" s="69"/>
      <c r="H188" s="69"/>
      <c r="I188" s="69"/>
      <c r="J188" s="69"/>
      <c r="K188" s="69"/>
      <c r="L188" s="69"/>
    </row>
    <row r="189" spans="3:12" s="31" customFormat="1" ht="11.25" x14ac:dyDescent="0.2">
      <c r="C189" s="69"/>
      <c r="D189" s="69"/>
      <c r="E189" s="69"/>
      <c r="F189" s="69"/>
      <c r="G189" s="69"/>
      <c r="H189" s="69"/>
      <c r="I189" s="69"/>
      <c r="J189" s="69"/>
      <c r="K189" s="69"/>
      <c r="L189" s="69"/>
    </row>
    <row r="190" spans="3:12" s="31" customFormat="1" ht="11.25" x14ac:dyDescent="0.2">
      <c r="C190" s="69"/>
      <c r="D190" s="69"/>
      <c r="E190" s="69"/>
      <c r="F190" s="69"/>
      <c r="G190" s="69"/>
      <c r="H190" s="69"/>
      <c r="I190" s="69"/>
      <c r="J190" s="69"/>
      <c r="K190" s="69"/>
      <c r="L190" s="69"/>
    </row>
    <row r="191" spans="3:12" s="31" customFormat="1" ht="11.25" x14ac:dyDescent="0.2">
      <c r="C191" s="69"/>
      <c r="D191" s="69"/>
      <c r="E191" s="69"/>
      <c r="F191" s="69"/>
      <c r="G191" s="69"/>
      <c r="H191" s="69"/>
      <c r="I191" s="69"/>
      <c r="J191" s="69"/>
      <c r="K191" s="69"/>
      <c r="L191" s="69"/>
    </row>
    <row r="192" spans="3:12" s="31" customFormat="1" ht="11.25" x14ac:dyDescent="0.2">
      <c r="C192" s="69"/>
      <c r="D192" s="69"/>
      <c r="E192" s="69"/>
      <c r="F192" s="69"/>
      <c r="G192" s="69"/>
      <c r="H192" s="69"/>
      <c r="I192" s="69"/>
      <c r="J192" s="69"/>
      <c r="K192" s="69"/>
      <c r="L192" s="69"/>
    </row>
    <row r="193" spans="3:12" s="31" customFormat="1" ht="11.25" x14ac:dyDescent="0.2">
      <c r="C193" s="69"/>
      <c r="D193" s="69"/>
      <c r="E193" s="69"/>
      <c r="F193" s="69"/>
      <c r="G193" s="69"/>
      <c r="H193" s="69"/>
      <c r="I193" s="69"/>
      <c r="J193" s="69"/>
      <c r="K193" s="69"/>
      <c r="L193" s="69"/>
    </row>
    <row r="194" spans="3:12" s="31" customFormat="1" ht="11.25" x14ac:dyDescent="0.2">
      <c r="C194" s="69"/>
      <c r="D194" s="69"/>
      <c r="E194" s="69"/>
      <c r="F194" s="69"/>
      <c r="G194" s="69"/>
      <c r="H194" s="69"/>
      <c r="I194" s="69"/>
      <c r="J194" s="69"/>
      <c r="K194" s="69"/>
      <c r="L194" s="69"/>
    </row>
    <row r="195" spans="3:12" s="31" customFormat="1" ht="11.25" x14ac:dyDescent="0.2">
      <c r="C195" s="69"/>
      <c r="D195" s="69"/>
      <c r="E195" s="69"/>
      <c r="F195" s="69"/>
      <c r="G195" s="69"/>
      <c r="H195" s="69"/>
      <c r="I195" s="69"/>
      <c r="J195" s="69"/>
      <c r="K195" s="69"/>
      <c r="L195" s="69"/>
    </row>
    <row r="196" spans="3:12" s="31" customFormat="1" ht="11.25" x14ac:dyDescent="0.2">
      <c r="C196" s="69"/>
      <c r="D196" s="69"/>
      <c r="E196" s="69"/>
      <c r="F196" s="69"/>
      <c r="G196" s="69"/>
      <c r="H196" s="69"/>
      <c r="I196" s="69"/>
      <c r="J196" s="69"/>
      <c r="K196" s="69"/>
      <c r="L196" s="69"/>
    </row>
    <row r="197" spans="3:12" s="31" customFormat="1" ht="11.25" x14ac:dyDescent="0.2">
      <c r="C197" s="69"/>
      <c r="D197" s="69"/>
      <c r="E197" s="69"/>
      <c r="F197" s="69"/>
      <c r="G197" s="69"/>
      <c r="H197" s="69"/>
      <c r="I197" s="69"/>
      <c r="J197" s="69"/>
      <c r="K197" s="69"/>
      <c r="L197" s="69"/>
    </row>
    <row r="198" spans="3:12" s="31" customFormat="1" ht="11.25" x14ac:dyDescent="0.2">
      <c r="C198" s="69"/>
      <c r="D198" s="69"/>
      <c r="E198" s="69"/>
      <c r="F198" s="69"/>
      <c r="G198" s="69"/>
      <c r="H198" s="69"/>
      <c r="I198" s="69"/>
      <c r="J198" s="69"/>
      <c r="K198" s="69"/>
      <c r="L198" s="69"/>
    </row>
    <row r="199" spans="3:12" s="31" customFormat="1" ht="11.25" x14ac:dyDescent="0.2">
      <c r="C199" s="69"/>
      <c r="D199" s="69"/>
      <c r="E199" s="69"/>
      <c r="F199" s="69"/>
      <c r="G199" s="69"/>
      <c r="H199" s="69"/>
      <c r="I199" s="69"/>
      <c r="J199" s="69"/>
      <c r="K199" s="69"/>
      <c r="L199" s="69"/>
    </row>
    <row r="200" spans="3:12" s="31" customFormat="1" ht="11.25" x14ac:dyDescent="0.2">
      <c r="C200" s="69"/>
      <c r="D200" s="69"/>
      <c r="E200" s="69"/>
      <c r="F200" s="69"/>
      <c r="G200" s="69"/>
      <c r="H200" s="69"/>
      <c r="I200" s="69"/>
      <c r="J200" s="69"/>
      <c r="K200" s="69"/>
      <c r="L200" s="69"/>
    </row>
    <row r="201" spans="3:12" s="31" customFormat="1" ht="11.25" x14ac:dyDescent="0.2">
      <c r="C201" s="69"/>
      <c r="D201" s="69"/>
      <c r="E201" s="69"/>
      <c r="F201" s="69"/>
      <c r="G201" s="69"/>
      <c r="H201" s="69"/>
      <c r="I201" s="69"/>
      <c r="J201" s="69"/>
      <c r="K201" s="69"/>
      <c r="L201" s="69"/>
    </row>
    <row r="202" spans="3:12" s="31" customFormat="1" ht="11.25" x14ac:dyDescent="0.2">
      <c r="C202" s="69"/>
      <c r="D202" s="69"/>
      <c r="E202" s="69"/>
      <c r="F202" s="69"/>
      <c r="G202" s="69"/>
      <c r="H202" s="69"/>
      <c r="I202" s="69"/>
      <c r="J202" s="69"/>
      <c r="K202" s="69"/>
      <c r="L202" s="69"/>
    </row>
    <row r="203" spans="3:12" s="31" customFormat="1" ht="11.25" x14ac:dyDescent="0.2">
      <c r="C203" s="69"/>
      <c r="D203" s="69"/>
      <c r="E203" s="69"/>
      <c r="F203" s="69"/>
      <c r="G203" s="69"/>
      <c r="H203" s="69"/>
      <c r="I203" s="69"/>
      <c r="J203" s="69"/>
      <c r="K203" s="69"/>
      <c r="L203" s="69"/>
    </row>
    <row r="204" spans="3:12" s="31" customFormat="1" ht="11.25" x14ac:dyDescent="0.2">
      <c r="C204" s="69"/>
      <c r="D204" s="69"/>
      <c r="E204" s="69"/>
      <c r="F204" s="69"/>
      <c r="G204" s="69"/>
      <c r="H204" s="69"/>
      <c r="I204" s="69"/>
      <c r="J204" s="69"/>
      <c r="K204" s="69"/>
      <c r="L204" s="69"/>
    </row>
    <row r="205" spans="3:12" s="31" customFormat="1" ht="11.25" x14ac:dyDescent="0.2">
      <c r="C205" s="69"/>
      <c r="D205" s="69"/>
      <c r="E205" s="69"/>
      <c r="F205" s="69"/>
      <c r="G205" s="69"/>
      <c r="H205" s="69"/>
      <c r="I205" s="69"/>
      <c r="J205" s="69"/>
      <c r="K205" s="69"/>
      <c r="L205" s="69"/>
    </row>
    <row r="206" spans="3:12" s="31" customFormat="1" ht="11.25" x14ac:dyDescent="0.2">
      <c r="C206" s="69"/>
      <c r="D206" s="69"/>
      <c r="E206" s="69"/>
      <c r="F206" s="69"/>
      <c r="G206" s="69"/>
      <c r="H206" s="69"/>
      <c r="I206" s="69"/>
      <c r="J206" s="69"/>
      <c r="K206" s="69"/>
      <c r="L206" s="69"/>
    </row>
    <row r="207" spans="3:12" s="31" customFormat="1" ht="11.25" x14ac:dyDescent="0.2">
      <c r="C207" s="69"/>
      <c r="D207" s="69"/>
      <c r="E207" s="69"/>
      <c r="F207" s="69"/>
      <c r="G207" s="69"/>
      <c r="H207" s="69"/>
      <c r="I207" s="69"/>
      <c r="J207" s="69"/>
      <c r="K207" s="69"/>
      <c r="L207" s="69"/>
    </row>
    <row r="208" spans="3:12" s="31" customFormat="1" ht="11.25" x14ac:dyDescent="0.2">
      <c r="C208" s="69"/>
      <c r="D208" s="69"/>
      <c r="E208" s="69"/>
      <c r="F208" s="69"/>
      <c r="G208" s="69"/>
      <c r="H208" s="69"/>
      <c r="I208" s="69"/>
      <c r="J208" s="69"/>
      <c r="K208" s="69"/>
      <c r="L208" s="69"/>
    </row>
    <row r="209" spans="3:12" s="31" customFormat="1" ht="11.25" x14ac:dyDescent="0.2">
      <c r="C209" s="69"/>
      <c r="D209" s="69"/>
      <c r="E209" s="69"/>
      <c r="F209" s="69"/>
      <c r="G209" s="69"/>
      <c r="H209" s="69"/>
      <c r="I209" s="69"/>
      <c r="J209" s="69"/>
      <c r="K209" s="69"/>
      <c r="L209" s="69"/>
    </row>
    <row r="210" spans="3:12" s="31" customFormat="1" ht="11.25" x14ac:dyDescent="0.2">
      <c r="C210" s="69"/>
      <c r="D210" s="69"/>
      <c r="E210" s="69"/>
      <c r="F210" s="69"/>
      <c r="G210" s="69"/>
      <c r="H210" s="69"/>
      <c r="I210" s="69"/>
      <c r="J210" s="69"/>
      <c r="K210" s="69"/>
      <c r="L210" s="69"/>
    </row>
    <row r="211" spans="3:12" s="31" customFormat="1" ht="11.25" x14ac:dyDescent="0.2">
      <c r="C211" s="69"/>
      <c r="D211" s="69"/>
      <c r="E211" s="69"/>
      <c r="F211" s="69"/>
      <c r="G211" s="69"/>
      <c r="H211" s="69"/>
      <c r="I211" s="69"/>
      <c r="J211" s="69"/>
      <c r="K211" s="69"/>
      <c r="L211" s="69"/>
    </row>
    <row r="212" spans="3:12" s="31" customFormat="1" ht="11.25" x14ac:dyDescent="0.2">
      <c r="C212" s="69"/>
      <c r="D212" s="69"/>
      <c r="E212" s="69"/>
      <c r="F212" s="69"/>
      <c r="G212" s="69"/>
      <c r="H212" s="69"/>
      <c r="I212" s="69"/>
      <c r="J212" s="69"/>
      <c r="K212" s="69"/>
      <c r="L212" s="69"/>
    </row>
    <row r="213" spans="3:12" s="31" customFormat="1" ht="11.25" x14ac:dyDescent="0.2">
      <c r="C213" s="69"/>
      <c r="D213" s="69"/>
      <c r="E213" s="69"/>
      <c r="F213" s="69"/>
      <c r="G213" s="69"/>
      <c r="H213" s="69"/>
      <c r="I213" s="69"/>
      <c r="J213" s="69"/>
      <c r="K213" s="69"/>
      <c r="L213" s="69"/>
    </row>
    <row r="214" spans="3:12" s="31" customFormat="1" ht="11.25" x14ac:dyDescent="0.2">
      <c r="C214" s="69"/>
      <c r="D214" s="69"/>
      <c r="E214" s="69"/>
      <c r="F214" s="69"/>
      <c r="G214" s="69"/>
      <c r="H214" s="69"/>
      <c r="I214" s="69"/>
      <c r="J214" s="69"/>
      <c r="K214" s="69"/>
      <c r="L214" s="69"/>
    </row>
    <row r="215" spans="3:12" s="31" customFormat="1" ht="11.25" x14ac:dyDescent="0.2">
      <c r="C215" s="69"/>
      <c r="D215" s="69"/>
      <c r="E215" s="69"/>
      <c r="F215" s="69"/>
      <c r="G215" s="69"/>
      <c r="H215" s="69"/>
      <c r="I215" s="69"/>
      <c r="J215" s="69"/>
      <c r="K215" s="69"/>
      <c r="L215" s="69"/>
    </row>
    <row r="216" spans="3:12" s="31" customFormat="1" ht="11.25" x14ac:dyDescent="0.2">
      <c r="C216" s="69"/>
      <c r="D216" s="69"/>
      <c r="E216" s="69"/>
      <c r="F216" s="69"/>
      <c r="G216" s="69"/>
      <c r="H216" s="69"/>
      <c r="I216" s="69"/>
      <c r="J216" s="69"/>
      <c r="K216" s="69"/>
      <c r="L216" s="69"/>
    </row>
    <row r="217" spans="3:12" s="31" customFormat="1" ht="11.25" x14ac:dyDescent="0.2">
      <c r="C217" s="69"/>
      <c r="D217" s="69"/>
      <c r="E217" s="69"/>
      <c r="F217" s="69"/>
      <c r="G217" s="69"/>
      <c r="H217" s="69"/>
      <c r="I217" s="69"/>
      <c r="J217" s="69"/>
      <c r="K217" s="69"/>
      <c r="L217" s="69"/>
    </row>
    <row r="218" spans="3:12" s="31" customFormat="1" ht="11.25" x14ac:dyDescent="0.2">
      <c r="C218" s="69"/>
      <c r="D218" s="69"/>
      <c r="E218" s="69"/>
      <c r="F218" s="69"/>
      <c r="G218" s="69"/>
      <c r="H218" s="69"/>
      <c r="I218" s="69"/>
      <c r="J218" s="69"/>
      <c r="K218" s="69"/>
      <c r="L218" s="69"/>
    </row>
    <row r="219" spans="3:12" s="31" customFormat="1" ht="11.25" x14ac:dyDescent="0.2">
      <c r="C219" s="69"/>
      <c r="D219" s="69"/>
      <c r="E219" s="69"/>
      <c r="F219" s="69"/>
      <c r="G219" s="69"/>
      <c r="H219" s="69"/>
      <c r="I219" s="69"/>
      <c r="J219" s="69"/>
      <c r="K219" s="69"/>
      <c r="L219" s="69"/>
    </row>
    <row r="220" spans="3:12" s="31" customFormat="1" ht="11.25" x14ac:dyDescent="0.2">
      <c r="C220" s="69"/>
      <c r="D220" s="69"/>
      <c r="E220" s="69"/>
      <c r="F220" s="69"/>
      <c r="G220" s="69"/>
      <c r="H220" s="69"/>
      <c r="I220" s="69"/>
      <c r="J220" s="69"/>
      <c r="K220" s="69"/>
      <c r="L220" s="69"/>
    </row>
    <row r="221" spans="3:12" s="31" customFormat="1" ht="11.25" x14ac:dyDescent="0.2">
      <c r="C221" s="69"/>
      <c r="D221" s="69"/>
      <c r="E221" s="69"/>
      <c r="F221" s="69"/>
      <c r="G221" s="69"/>
      <c r="H221" s="69"/>
      <c r="I221" s="69"/>
      <c r="J221" s="69"/>
      <c r="K221" s="69"/>
      <c r="L221" s="69"/>
    </row>
    <row r="222" spans="3:12" s="31" customFormat="1" ht="11.25" x14ac:dyDescent="0.2">
      <c r="C222" s="69"/>
      <c r="D222" s="69"/>
      <c r="E222" s="69"/>
      <c r="F222" s="69"/>
      <c r="G222" s="69"/>
      <c r="H222" s="69"/>
      <c r="I222" s="69"/>
      <c r="J222" s="69"/>
      <c r="K222" s="69"/>
      <c r="L222" s="69"/>
    </row>
    <row r="223" spans="3:12" s="31" customFormat="1" ht="11.25" x14ac:dyDescent="0.2">
      <c r="C223" s="69"/>
      <c r="D223" s="69"/>
      <c r="E223" s="69"/>
      <c r="F223" s="69"/>
      <c r="G223" s="69"/>
      <c r="H223" s="69"/>
      <c r="I223" s="69"/>
      <c r="J223" s="69"/>
      <c r="K223" s="69"/>
      <c r="L223" s="69"/>
    </row>
    <row r="224" spans="3:12" s="31" customFormat="1" ht="11.25" x14ac:dyDescent="0.2">
      <c r="C224" s="69"/>
      <c r="D224" s="69"/>
      <c r="E224" s="69"/>
      <c r="F224" s="69"/>
      <c r="G224" s="69"/>
      <c r="H224" s="69"/>
      <c r="I224" s="69"/>
      <c r="J224" s="69"/>
      <c r="K224" s="69"/>
      <c r="L224" s="69"/>
    </row>
    <row r="225" spans="3:12" s="31" customFormat="1" ht="11.25" x14ac:dyDescent="0.2">
      <c r="C225" s="69"/>
      <c r="D225" s="69"/>
      <c r="E225" s="69"/>
      <c r="F225" s="69"/>
      <c r="G225" s="69"/>
      <c r="H225" s="69"/>
      <c r="I225" s="69"/>
      <c r="J225" s="69"/>
      <c r="K225" s="69"/>
      <c r="L225" s="69"/>
    </row>
    <row r="226" spans="3:12" s="31" customFormat="1" ht="11.25" x14ac:dyDescent="0.2">
      <c r="C226" s="69"/>
      <c r="D226" s="69"/>
      <c r="E226" s="69"/>
      <c r="F226" s="69"/>
      <c r="G226" s="69"/>
      <c r="H226" s="69"/>
      <c r="I226" s="69"/>
      <c r="J226" s="69"/>
      <c r="K226" s="69"/>
      <c r="L226" s="69"/>
    </row>
    <row r="227" spans="3:12" s="31" customFormat="1" ht="11.25" x14ac:dyDescent="0.2">
      <c r="C227" s="69"/>
      <c r="D227" s="69"/>
      <c r="E227" s="69"/>
      <c r="F227" s="69"/>
      <c r="G227" s="69"/>
      <c r="H227" s="69"/>
      <c r="I227" s="69"/>
      <c r="J227" s="69"/>
      <c r="K227" s="69"/>
      <c r="L227" s="69"/>
    </row>
    <row r="228" spans="3:12" s="31" customFormat="1" ht="11.25" x14ac:dyDescent="0.2">
      <c r="C228" s="69"/>
      <c r="D228" s="69"/>
      <c r="E228" s="69"/>
      <c r="F228" s="69"/>
      <c r="G228" s="69"/>
      <c r="H228" s="69"/>
      <c r="I228" s="69"/>
      <c r="J228" s="69"/>
      <c r="K228" s="69"/>
      <c r="L228" s="69"/>
    </row>
    <row r="229" spans="3:12" s="31" customFormat="1" ht="11.25" x14ac:dyDescent="0.2">
      <c r="C229" s="69"/>
      <c r="D229" s="69"/>
      <c r="E229" s="69"/>
      <c r="F229" s="69"/>
      <c r="G229" s="69"/>
      <c r="H229" s="69"/>
      <c r="I229" s="69"/>
      <c r="J229" s="69"/>
      <c r="K229" s="69"/>
      <c r="L229" s="69"/>
    </row>
    <row r="230" spans="3:12" s="31" customFormat="1" ht="11.25" x14ac:dyDescent="0.2">
      <c r="C230" s="69"/>
      <c r="D230" s="69"/>
      <c r="E230" s="69"/>
      <c r="F230" s="69"/>
      <c r="G230" s="69"/>
      <c r="H230" s="69"/>
      <c r="I230" s="69"/>
      <c r="J230" s="69"/>
      <c r="K230" s="69"/>
      <c r="L230" s="69"/>
    </row>
    <row r="231" spans="3:12" s="31" customFormat="1" ht="11.25" x14ac:dyDescent="0.2">
      <c r="C231" s="69"/>
      <c r="D231" s="69"/>
      <c r="E231" s="69"/>
      <c r="F231" s="69"/>
      <c r="G231" s="69"/>
      <c r="H231" s="69"/>
      <c r="I231" s="69"/>
      <c r="J231" s="69"/>
      <c r="K231" s="69"/>
      <c r="L231" s="69"/>
    </row>
    <row r="232" spans="3:12" s="31" customFormat="1" ht="11.25" x14ac:dyDescent="0.2">
      <c r="C232" s="69"/>
      <c r="D232" s="69"/>
      <c r="E232" s="69"/>
      <c r="F232" s="69"/>
      <c r="G232" s="69"/>
      <c r="H232" s="69"/>
      <c r="I232" s="69"/>
      <c r="J232" s="69"/>
      <c r="K232" s="69"/>
      <c r="L232" s="69"/>
    </row>
  </sheetData>
  <mergeCells count="43">
    <mergeCell ref="A107:H107"/>
    <mergeCell ref="A103:H103"/>
    <mergeCell ref="A104:H104"/>
    <mergeCell ref="A106:H106"/>
    <mergeCell ref="A98:H98"/>
    <mergeCell ref="A99:H99"/>
    <mergeCell ref="A101:H101"/>
    <mergeCell ref="A102:H102"/>
    <mergeCell ref="A105:H105"/>
    <mergeCell ref="A79:L79"/>
    <mergeCell ref="B4:L4"/>
    <mergeCell ref="B5:L5"/>
    <mergeCell ref="B6:L6"/>
    <mergeCell ref="E8:K8"/>
    <mergeCell ref="A30:D30"/>
    <mergeCell ref="A31:D31"/>
    <mergeCell ref="L8:L9"/>
    <mergeCell ref="D8:D9"/>
    <mergeCell ref="C8:C9"/>
    <mergeCell ref="C28:D28"/>
    <mergeCell ref="C29:D29"/>
    <mergeCell ref="A1:L1"/>
    <mergeCell ref="A8:A9"/>
    <mergeCell ref="A24:D24"/>
    <mergeCell ref="A25:D25"/>
    <mergeCell ref="B3:L3"/>
    <mergeCell ref="B8:B9"/>
    <mergeCell ref="A81:L81"/>
    <mergeCell ref="A108:K108"/>
    <mergeCell ref="A83:L83"/>
    <mergeCell ref="A85:L85"/>
    <mergeCell ref="A86:L86"/>
    <mergeCell ref="A88:L88"/>
    <mergeCell ref="A91:H91"/>
    <mergeCell ref="A92:H92"/>
    <mergeCell ref="A89:L89"/>
    <mergeCell ref="A93:H93"/>
    <mergeCell ref="A94:H94"/>
    <mergeCell ref="A84:K84"/>
    <mergeCell ref="A100:H100"/>
    <mergeCell ref="A95:H95"/>
    <mergeCell ref="A96:H96"/>
    <mergeCell ref="A97:H97"/>
  </mergeCells>
  <conditionalFormatting sqref="I92:I93">
    <cfRule type="cellIs" dxfId="9" priority="13" stopIfTrue="1" operator="equal">
      <formula>0</formula>
    </cfRule>
  </conditionalFormatting>
  <conditionalFormatting sqref="I95:I96">
    <cfRule type="cellIs" dxfId="8" priority="12" stopIfTrue="1" operator="equal">
      <formula>0</formula>
    </cfRule>
  </conditionalFormatting>
  <conditionalFormatting sqref="I98:I99">
    <cfRule type="cellIs" dxfId="7" priority="11" stopIfTrue="1" operator="equal">
      <formula>0</formula>
    </cfRule>
  </conditionalFormatting>
  <conditionalFormatting sqref="I101:I102">
    <cfRule type="cellIs" dxfId="6" priority="10" stopIfTrue="1" operator="equal">
      <formula>0</formula>
    </cfRule>
  </conditionalFormatting>
  <conditionalFormatting sqref="I104">
    <cfRule type="cellIs" dxfId="5" priority="9" stopIfTrue="1" operator="equal">
      <formula>0</formula>
    </cfRule>
  </conditionalFormatting>
  <conditionalFormatting sqref="I106:I107">
    <cfRule type="cellIs" dxfId="4" priority="8" stopIfTrue="1" operator="equal">
      <formula>0</formula>
    </cfRule>
  </conditionalFormatting>
  <conditionalFormatting sqref="A11:A14">
    <cfRule type="cellIs" dxfId="3" priority="5" stopIfTrue="1" operator="equal">
      <formula>0</formula>
    </cfRule>
  </conditionalFormatting>
  <conditionalFormatting sqref="E28:K29 E11:K14 E17:K23">
    <cfRule type="cellIs" dxfId="2" priority="1" stopIfTrue="1" operator="equal">
      <formula>""</formula>
    </cfRule>
    <cfRule type="cellIs" dxfId="1" priority="2" stopIfTrue="1" operator="equal">
      <formula>""""""</formula>
    </cfRule>
  </conditionalFormatting>
  <dataValidations count="1">
    <dataValidation type="list" allowBlank="1" showInputMessage="1" showErrorMessage="1" sqref="C11:C14">
      <formula1>Kategorie</formula1>
    </dataValidation>
  </dataValidations>
  <pageMargins left="0.59055118110236227" right="0.39370078740157483" top="1.5748031496062993" bottom="0.59055118110236227" header="0.27559055118110237" footer="0.27559055118110237"/>
  <pageSetup paperSize="9" scale="70" orientation="portrait" r:id="rId1"/>
  <headerFooter>
    <oddHeader>&amp;L&amp;G&amp;R&amp;G</oddHeader>
    <oddFooter>&amp;R&amp;8Seite 2/3</oddFooter>
  </headerFooter>
  <legacy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5"/>
  <sheetViews>
    <sheetView zoomScaleNormal="100" workbookViewId="0">
      <selection activeCell="E28" sqref="E28"/>
    </sheetView>
  </sheetViews>
  <sheetFormatPr baseColWidth="10" defaultColWidth="11.42578125" defaultRowHeight="12" x14ac:dyDescent="0.2"/>
  <cols>
    <col min="1" max="1" width="11.85546875" style="11" customWidth="1"/>
    <col min="2" max="2" width="2.7109375" style="11" customWidth="1"/>
    <col min="3" max="3" width="24.28515625" style="11" customWidth="1"/>
    <col min="4" max="4" width="12.85546875" style="11" customWidth="1"/>
    <col min="5" max="5" width="4.7109375" style="11" customWidth="1"/>
    <col min="6" max="6" width="15.7109375" style="11" customWidth="1"/>
    <col min="7" max="7" width="50.7109375" style="11" customWidth="1"/>
    <col min="8" max="16384" width="11.42578125" style="11"/>
  </cols>
  <sheetData>
    <row r="1" spans="1:7" s="10" customFormat="1" ht="12.75" x14ac:dyDescent="0.2">
      <c r="A1" s="179" t="s">
        <v>77</v>
      </c>
      <c r="B1" s="179"/>
      <c r="C1" s="179"/>
      <c r="D1" s="179"/>
      <c r="E1" s="179"/>
      <c r="F1" s="179"/>
      <c r="G1" s="179"/>
    </row>
    <row r="2" spans="1:7" s="10" customFormat="1" x14ac:dyDescent="0.2"/>
    <row r="3" spans="1:7" ht="18" customHeight="1" x14ac:dyDescent="0.2">
      <c r="A3" s="10" t="s">
        <v>0</v>
      </c>
      <c r="B3" s="10"/>
      <c r="C3" s="224" t="str">
        <f>'1 Honorarans. und Einstufung'!C$3</f>
        <v>N02 - Einzelmassnahmen Osttangente Basel</v>
      </c>
      <c r="D3" s="250"/>
      <c r="E3" s="250"/>
      <c r="F3" s="250"/>
      <c r="G3" s="250"/>
    </row>
    <row r="4" spans="1:7" ht="18" customHeight="1" x14ac:dyDescent="0.2">
      <c r="A4" s="10" t="s">
        <v>1</v>
      </c>
      <c r="B4" s="10"/>
      <c r="C4" s="227" t="str">
        <f>'1 Honorarans. und Einstufung'!C$4</f>
        <v>18002</v>
      </c>
      <c r="D4" s="251"/>
      <c r="E4" s="251"/>
      <c r="F4" s="251"/>
      <c r="G4" s="251"/>
    </row>
    <row r="5" spans="1:7" ht="18" customHeight="1" x14ac:dyDescent="0.2">
      <c r="A5" s="10" t="s">
        <v>2</v>
      </c>
      <c r="B5" s="10"/>
      <c r="C5" s="224" t="str">
        <f>'1 Honorarans. und Einstufung'!C$5</f>
        <v>PV + BL Brücke Bäumlihof</v>
      </c>
      <c r="D5" s="250"/>
      <c r="E5" s="250"/>
      <c r="F5" s="250"/>
      <c r="G5" s="250"/>
    </row>
    <row r="6" spans="1:7" ht="18" customHeight="1" x14ac:dyDescent="0.2">
      <c r="A6" s="10" t="s">
        <v>3</v>
      </c>
      <c r="B6" s="10"/>
      <c r="C6" s="228">
        <f>'1 Honorarans. und Einstufung'!C$6</f>
        <v>0</v>
      </c>
      <c r="D6" s="252"/>
      <c r="E6" s="252"/>
      <c r="F6" s="252"/>
      <c r="G6" s="252"/>
    </row>
    <row r="7" spans="1:7" ht="12.75" x14ac:dyDescent="0.2">
      <c r="A7" s="10"/>
      <c r="B7" s="10"/>
      <c r="C7" s="10"/>
      <c r="D7" s="12"/>
      <c r="E7" s="12"/>
      <c r="F7" s="12"/>
      <c r="G7" s="12"/>
    </row>
    <row r="8" spans="1:7" ht="12.75" x14ac:dyDescent="0.2">
      <c r="A8" s="10"/>
      <c r="B8" s="10"/>
      <c r="C8" s="10"/>
      <c r="D8" s="12"/>
      <c r="E8" s="12"/>
      <c r="F8" s="12"/>
      <c r="G8" s="12"/>
    </row>
    <row r="9" spans="1:7" ht="18" customHeight="1" thickBot="1" x14ac:dyDescent="0.25">
      <c r="A9" s="248" t="s">
        <v>59</v>
      </c>
      <c r="B9" s="248"/>
      <c r="C9" s="248"/>
      <c r="D9" s="13" t="s">
        <v>72</v>
      </c>
      <c r="E9" s="14"/>
      <c r="F9" s="14" t="s">
        <v>60</v>
      </c>
      <c r="G9" s="14" t="s">
        <v>24</v>
      </c>
    </row>
    <row r="10" spans="1:7" ht="19.899999999999999" customHeight="1" thickBot="1" x14ac:dyDescent="0.25">
      <c r="A10" s="249" t="s">
        <v>102</v>
      </c>
      <c r="B10" s="249"/>
      <c r="C10" s="249"/>
      <c r="D10" s="249"/>
      <c r="E10" s="15" t="s">
        <v>62</v>
      </c>
      <c r="F10" s="129">
        <f>'2 Honorarber.-Leistungstabelle'!L25</f>
        <v>1796420</v>
      </c>
      <c r="G10" s="17" t="s">
        <v>101</v>
      </c>
    </row>
    <row r="11" spans="1:7" s="15" customFormat="1" ht="19.899999999999999" customHeight="1" thickTop="1" x14ac:dyDescent="0.2">
      <c r="A11" s="253" t="s">
        <v>104</v>
      </c>
      <c r="B11" s="253"/>
      <c r="C11" s="253"/>
      <c r="D11" s="253"/>
      <c r="E11" s="15" t="s">
        <v>62</v>
      </c>
      <c r="F11" s="16">
        <f>'2 Honorarber.-Leistungstabelle'!L31</f>
        <v>26875</v>
      </c>
      <c r="G11" s="18" t="s">
        <v>101</v>
      </c>
    </row>
    <row r="12" spans="1:7" ht="19.899999999999999" customHeight="1" x14ac:dyDescent="0.2">
      <c r="A12" s="246" t="s">
        <v>61</v>
      </c>
      <c r="B12" s="246"/>
      <c r="C12" s="246"/>
      <c r="D12" s="246"/>
      <c r="E12" s="19" t="s">
        <v>62</v>
      </c>
      <c r="F12" s="138">
        <f>(F10+F11)*0.1</f>
        <v>182329.5</v>
      </c>
      <c r="G12" s="18" t="s">
        <v>114</v>
      </c>
    </row>
    <row r="13" spans="1:7" ht="19.899999999999999" customHeight="1" x14ac:dyDescent="0.2">
      <c r="A13" s="247" t="s">
        <v>63</v>
      </c>
      <c r="B13" s="247"/>
      <c r="C13" s="247"/>
      <c r="D13" s="247"/>
      <c r="E13" s="15" t="s">
        <v>62</v>
      </c>
      <c r="F13" s="21">
        <f>SUM(F10:F12)</f>
        <v>2005624.5</v>
      </c>
      <c r="G13" s="18"/>
    </row>
    <row r="14" spans="1:7" ht="19.899999999999999" customHeight="1" x14ac:dyDescent="0.2">
      <c r="A14" s="246" t="s">
        <v>58</v>
      </c>
      <c r="B14" s="246"/>
      <c r="C14" s="246"/>
      <c r="D14" s="8">
        <v>0</v>
      </c>
      <c r="E14" s="19" t="s">
        <v>62</v>
      </c>
      <c r="F14" s="20">
        <f>F13*D14</f>
        <v>0</v>
      </c>
      <c r="G14" s="18"/>
    </row>
    <row r="15" spans="1:7" ht="19.899999999999999" customHeight="1" x14ac:dyDescent="0.2">
      <c r="A15" s="247" t="s">
        <v>64</v>
      </c>
      <c r="B15" s="247"/>
      <c r="C15" s="247"/>
      <c r="D15" s="247"/>
      <c r="E15" s="15" t="s">
        <v>62</v>
      </c>
      <c r="F15" s="21">
        <f>F13-F14</f>
        <v>2005624.5</v>
      </c>
      <c r="G15" s="18"/>
    </row>
    <row r="16" spans="1:7" ht="19.899999999999999" customHeight="1" x14ac:dyDescent="0.2">
      <c r="A16" s="246" t="s">
        <v>103</v>
      </c>
      <c r="B16" s="246"/>
      <c r="C16" s="246"/>
      <c r="D16" s="246"/>
      <c r="E16" s="19" t="s">
        <v>62</v>
      </c>
      <c r="F16" s="22">
        <f>'2 Honorarber.-Leistungstabelle'!L108</f>
        <v>13600</v>
      </c>
      <c r="G16" s="18" t="s">
        <v>101</v>
      </c>
    </row>
    <row r="17" spans="1:7" ht="19.899999999999999" customHeight="1" x14ac:dyDescent="0.2">
      <c r="A17" s="247" t="s">
        <v>74</v>
      </c>
      <c r="B17" s="247"/>
      <c r="C17" s="247"/>
      <c r="D17" s="247"/>
      <c r="E17" s="15" t="s">
        <v>62</v>
      </c>
      <c r="F17" s="21">
        <f>F15+F16</f>
        <v>2019224.5</v>
      </c>
      <c r="G17" s="18" t="s">
        <v>73</v>
      </c>
    </row>
    <row r="18" spans="1:7" ht="19.899999999999999" customHeight="1" x14ac:dyDescent="0.2">
      <c r="A18" s="19" t="s">
        <v>100</v>
      </c>
      <c r="B18" s="9">
        <v>30</v>
      </c>
      <c r="C18" s="19" t="s">
        <v>99</v>
      </c>
      <c r="D18" s="8">
        <v>0</v>
      </c>
      <c r="E18" s="19" t="s">
        <v>62</v>
      </c>
      <c r="F18" s="20">
        <f>F17*D18</f>
        <v>0</v>
      </c>
      <c r="G18" s="18"/>
    </row>
    <row r="19" spans="1:7" ht="19.899999999999999" customHeight="1" x14ac:dyDescent="0.2">
      <c r="A19" s="247" t="s">
        <v>67</v>
      </c>
      <c r="B19" s="247"/>
      <c r="C19" s="247"/>
      <c r="D19" s="247"/>
      <c r="E19" s="15" t="s">
        <v>62</v>
      </c>
      <c r="F19" s="21">
        <f>F17-F18</f>
        <v>2019224.5</v>
      </c>
      <c r="G19" s="18" t="s">
        <v>75</v>
      </c>
    </row>
    <row r="20" spans="1:7" ht="19.899999999999999" customHeight="1" x14ac:dyDescent="0.2">
      <c r="A20" s="245" t="s">
        <v>65</v>
      </c>
      <c r="B20" s="245"/>
      <c r="C20" s="245"/>
      <c r="D20" s="140">
        <v>7.6999999999999999E-2</v>
      </c>
      <c r="E20" s="19" t="s">
        <v>62</v>
      </c>
      <c r="F20" s="20">
        <f>F19*D20</f>
        <v>155480.28649999999</v>
      </c>
      <c r="G20" s="18"/>
    </row>
    <row r="21" spans="1:7" ht="18" customHeight="1" x14ac:dyDescent="0.2">
      <c r="A21" s="244" t="s">
        <v>92</v>
      </c>
      <c r="B21" s="244"/>
      <c r="C21" s="244"/>
      <c r="D21" s="244"/>
      <c r="E21" s="15" t="s">
        <v>62</v>
      </c>
      <c r="F21" s="23">
        <f>F19+F20</f>
        <v>2174704.7864999999</v>
      </c>
      <c r="G21" s="18"/>
    </row>
    <row r="22" spans="1:7" x14ac:dyDescent="0.2">
      <c r="G22" s="15"/>
    </row>
    <row r="24" spans="1:7" x14ac:dyDescent="0.2">
      <c r="A24" s="11" t="s">
        <v>66</v>
      </c>
      <c r="E24" s="11" t="s">
        <v>107</v>
      </c>
    </row>
    <row r="25" spans="1:7" ht="69" customHeight="1" x14ac:dyDescent="0.2">
      <c r="A25" s="130"/>
      <c r="B25" s="24"/>
      <c r="C25" s="24"/>
      <c r="E25" s="24"/>
      <c r="F25" s="24"/>
      <c r="G25" s="24"/>
    </row>
  </sheetData>
  <mergeCells count="17">
    <mergeCell ref="A1:G1"/>
    <mergeCell ref="A9:C9"/>
    <mergeCell ref="A10:D10"/>
    <mergeCell ref="A12:D12"/>
    <mergeCell ref="C3:G3"/>
    <mergeCell ref="C4:G4"/>
    <mergeCell ref="C5:G5"/>
    <mergeCell ref="C6:G6"/>
    <mergeCell ref="A11:D11"/>
    <mergeCell ref="A21:D21"/>
    <mergeCell ref="A20:C20"/>
    <mergeCell ref="A14:C14"/>
    <mergeCell ref="A13:D13"/>
    <mergeCell ref="A15:D15"/>
    <mergeCell ref="A16:D16"/>
    <mergeCell ref="A17:D17"/>
    <mergeCell ref="A19:D19"/>
  </mergeCells>
  <conditionalFormatting sqref="B18">
    <cfRule type="cellIs" dxfId="0" priority="2" stopIfTrue="1" operator="equal">
      <formula>0</formula>
    </cfRule>
  </conditionalFormatting>
  <dataValidations count="1">
    <dataValidation type="list" allowBlank="1" showInputMessage="1" showErrorMessage="1" sqref="B18">
      <formula1>"30, 45"</formula1>
    </dataValidation>
  </dataValidations>
  <pageMargins left="0.59055118110236227" right="0.59055118110236227" top="1.5748031496062993" bottom="0.59055118110236227" header="0.27559055118110237" footer="0.27559055118110237"/>
  <pageSetup paperSize="9" scale="75" orientation="portrait" r:id="rId1"/>
  <headerFooter alignWithMargins="0">
    <oddHeader>&amp;L&amp;G&amp;R&amp;G</oddHeader>
    <oddFooter>&amp;R&amp;8Seite 3/3</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16</vt:i4>
      </vt:variant>
    </vt:vector>
  </HeadingPairs>
  <TitlesOfParts>
    <vt:vector size="19" baseType="lpstr">
      <vt:lpstr>1 Honorarans. und Einstufung</vt:lpstr>
      <vt:lpstr>2 Honorarber.-Leistungstabelle</vt:lpstr>
      <vt:lpstr>3 Angebotszusammenstellung</vt:lpstr>
      <vt:lpstr>_._._Skonto_innert</vt:lpstr>
      <vt:lpstr>BC</vt:lpstr>
      <vt:lpstr>'2 Honorarber.-Leistungstabelle'!Druckbereich</vt:lpstr>
      <vt:lpstr>Kategorie</vt:lpstr>
      <vt:lpstr>'1 Honorarans. und Einstufung'!Text5</vt:lpstr>
      <vt:lpstr>'2 Honorarber.-Leistungstabelle'!Text5</vt:lpstr>
      <vt:lpstr>'3 Angebotszusammenstellung'!Text5</vt:lpstr>
      <vt:lpstr>'1 Honorarans. und Einstufung'!Text6</vt:lpstr>
      <vt:lpstr>'2 Honorarber.-Leistungstabelle'!Text6</vt:lpstr>
      <vt:lpstr>'3 Angebotszusammenstellung'!Text6</vt:lpstr>
      <vt:lpstr>'1 Honorarans. und Einstufung'!Text7</vt:lpstr>
      <vt:lpstr>'2 Honorarber.-Leistungstabelle'!Text7</vt:lpstr>
      <vt:lpstr>'3 Angebotszusammenstellung'!Text7</vt:lpstr>
      <vt:lpstr>'1 Honorarans. und Einstufung'!Text8</vt:lpstr>
      <vt:lpstr>'2 Honorarber.-Leistungstabelle'!Text8</vt:lpstr>
      <vt:lpstr>'3 Angebotszusammenstellung'!Text8</vt:lpstr>
    </vt:vector>
  </TitlesOfParts>
  <Company>Projektmanagement Nord (F3)</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2015 11 01 Honorarberechnung-Leistungstabelle (Honorar) (O441-1607)</dc:title>
  <dc:creator>Meyer, Karine</dc:creator>
  <cp:lastModifiedBy>Falzone Lorenzo</cp:lastModifiedBy>
  <cp:lastPrinted>2018-11-27T08:30:19Z</cp:lastPrinted>
  <dcterms:created xsi:type="dcterms:W3CDTF">2015-10-26T13:37:52Z</dcterms:created>
  <dcterms:modified xsi:type="dcterms:W3CDTF">2023-09-12T08:13:51Z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COO.2045.100.2.3357834</vt:lpwstr>
  </property>
  <property fmtid="{D5CDD505-2E9C-101B-9397-08002B2CF9AE}" pid="3" name="FSC#COOELAK@1.1001:Subject">
    <vt:lpwstr/>
  </property>
  <property fmtid="{D5CDD505-2E9C-101B-9397-08002B2CF9AE}" pid="4" name="FSC#COOELAK@1.1001:FileReference">
    <vt:lpwstr>533-1 -03581</vt:lpwstr>
  </property>
  <property fmtid="{D5CDD505-2E9C-101B-9397-08002B2CF9AE}" pid="5" name="FSC#COOELAK@1.1001:FileRefYear">
    <vt:lpwstr>2007</vt:lpwstr>
  </property>
  <property fmtid="{D5CDD505-2E9C-101B-9397-08002B2CF9AE}" pid="6" name="FSC#COOELAK@1.1001:FileRefOrdinal">
    <vt:lpwstr>3581</vt:lpwstr>
  </property>
  <property fmtid="{D5CDD505-2E9C-101B-9397-08002B2CF9AE}" pid="7" name="FSC#COOELAK@1.1001:FileRefOU">
    <vt:lpwstr/>
  </property>
  <property fmtid="{D5CDD505-2E9C-101B-9397-08002B2CF9AE}" pid="8" name="FSC#COOELAK@1.1001:Organization">
    <vt:lpwstr/>
  </property>
  <property fmtid="{D5CDD505-2E9C-101B-9397-08002B2CF9AE}" pid="9" name="FSC#COOELAK@1.1001:Owner">
    <vt:lpwstr>Meyer Karine, Zofingen</vt:lpwstr>
  </property>
  <property fmtid="{D5CDD505-2E9C-101B-9397-08002B2CF9AE}" pid="10" name="FSC#COOELAK@1.1001:OwnerExtension">
    <vt:lpwstr>+41 58 482 75 18</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Meyer Karine, Zofingen</vt:lpwstr>
  </property>
  <property fmtid="{D5CDD505-2E9C-101B-9397-08002B2CF9AE}" pid="15" name="FSC#COOELAK@1.1001:ApprovedAt">
    <vt:lpwstr>20.01.2017</vt:lpwstr>
  </property>
  <property fmtid="{D5CDD505-2E9C-101B-9397-08002B2CF9AE}" pid="16" name="FSC#COOELAK@1.1001:Department">
    <vt:lpwstr>Projektmanagement Nord (ASTRA)</vt:lpwstr>
  </property>
  <property fmtid="{D5CDD505-2E9C-101B-9397-08002B2CF9AE}" pid="17" name="FSC#COOELAK@1.1001:CreatedAt">
    <vt:lpwstr>13.01.2016</vt:lpwstr>
  </property>
  <property fmtid="{D5CDD505-2E9C-101B-9397-08002B2CF9AE}" pid="18" name="FSC#COOELAK@1.1001:OU">
    <vt:lpwstr>Projektmanagement Nord (ASTRA)</vt:lpwstr>
  </property>
  <property fmtid="{D5CDD505-2E9C-101B-9397-08002B2CF9AE}" pid="19" name="FSC#COOELAK@1.1001:Priority">
    <vt:lpwstr> ()</vt:lpwstr>
  </property>
  <property fmtid="{D5CDD505-2E9C-101B-9397-08002B2CF9AE}" pid="20" name="FSC#COOELAK@1.1001:ObjBarCode">
    <vt:lpwstr>*COO.2045.100.2.3357834*</vt:lpwstr>
  </property>
  <property fmtid="{D5CDD505-2E9C-101B-9397-08002B2CF9AE}" pid="21" name="FSC#COOELAK@1.1001:RefBarCode">
    <vt:lpwstr>*COO.2045.100.2.3357835*</vt:lpwstr>
  </property>
  <property fmtid="{D5CDD505-2E9C-101B-9397-08002B2CF9AE}" pid="22" name="FSC#COOELAK@1.1001:FileRefBarCode">
    <vt:lpwstr>*533-1 -03581*</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Rüegger Andreas, Zofingen</vt:lpwstr>
  </property>
  <property fmtid="{D5CDD505-2E9C-101B-9397-08002B2CF9AE}" pid="27" name="FSC#COOELAK@1.1001:ProcessResponsiblePhone">
    <vt:lpwstr>+41 58 482 75 10</vt:lpwstr>
  </property>
  <property fmtid="{D5CDD505-2E9C-101B-9397-08002B2CF9AE}" pid="28" name="FSC#COOELAK@1.1001:ProcessResponsibleMail">
    <vt:lpwstr>andreas.rueegger@astra.admin.ch</vt:lpwstr>
  </property>
  <property fmtid="{D5CDD505-2E9C-101B-9397-08002B2CF9AE}" pid="29" name="FSC#COOELAK@1.1001:ProcessResponsibleFax">
    <vt:lpwstr>+41 58 482 75 90</vt:lpwstr>
  </property>
  <property fmtid="{D5CDD505-2E9C-101B-9397-08002B2CF9AE}" pid="30" name="FSC#COOELAK@1.1001:ApproverFirstName">
    <vt:lpwstr>Karine</vt:lpwstr>
  </property>
  <property fmtid="{D5CDD505-2E9C-101B-9397-08002B2CF9AE}" pid="31" name="FSC#COOELAK@1.1001:ApproverSurName">
    <vt:lpwstr>Meyer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533-1 </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initdone">
    <vt:bool>true</vt:bool>
  </property>
  <property fmtid="{D5CDD505-2E9C-101B-9397-08002B2CF9AE}" pid="42" name="FSC#ASTRACFG@15.1700:Abs_Fachbereich">
    <vt:lpwstr/>
  </property>
  <property fmtid="{D5CDD505-2E9C-101B-9397-08002B2CF9AE}" pid="43" name="FSC#ASTRACFG@15.1700:Abs_Fachbereichsfunktion">
    <vt:lpwstr/>
  </property>
  <property fmtid="{D5CDD505-2E9C-101B-9397-08002B2CF9AE}" pid="44" name="FSC#ASTRACFG@15.1700:Absender_Fusszeilen">
    <vt:lpwstr>Bundesamt für Strassen ASTRA_x000d_
Karine Meyer_x000d_
Brühlstrasse 3, 4800 Zofingen_x000d_
Tel. +41 58 482 75 18, Fax +41 58 482 75 90_x000d_
karine.meyer@astra.admin.ch_x000d_
www.astra.admin.ch</vt:lpwstr>
  </property>
  <property fmtid="{D5CDD505-2E9C-101B-9397-08002B2CF9AE}" pid="45" name="FSC#ASTRACFG@15.1700:Abteilung">
    <vt:lpwstr/>
  </property>
  <property fmtid="{D5CDD505-2E9C-101B-9397-08002B2CF9AE}" pid="46" name="FSC#ASTRACFG@15.1700:Bereich">
    <vt:lpwstr/>
  </property>
  <property fmtid="{D5CDD505-2E9C-101B-9397-08002B2CF9AE}" pid="47" name="FSC#ASTRACFG@15.1700:Fachbereich">
    <vt:lpwstr/>
  </property>
  <property fmtid="{D5CDD505-2E9C-101B-9397-08002B2CF9AE}" pid="48" name="FSC#ASTRACFG@15.1700:FilialeOrt">
    <vt:lpwstr>Zofingen</vt:lpwstr>
  </property>
  <property fmtid="{D5CDD505-2E9C-101B-9397-08002B2CF9AE}" pid="49" name="FSC#ASTRACFG@15.1700:Funktion">
    <vt:lpwstr/>
  </property>
  <property fmtid="{D5CDD505-2E9C-101B-9397-08002B2CF9AE}" pid="50" name="FSC#ASTRACFG@15.1700:Postadresse">
    <vt:lpwstr>Brühlstrasse 3, 4800 Zofingen</vt:lpwstr>
  </property>
  <property fmtid="{D5CDD505-2E9C-101B-9397-08002B2CF9AE}" pid="51" name="FSC#ASTRACFG@15.1700:Standortadresse">
    <vt:lpwstr>X</vt:lpwstr>
  </property>
  <property fmtid="{D5CDD505-2E9C-101B-9397-08002B2CF9AE}" pid="52" name="FSC#UVEKCFG@15.1700:Function">
    <vt:lpwstr/>
  </property>
  <property fmtid="{D5CDD505-2E9C-101B-9397-08002B2CF9AE}" pid="53" name="FSC#UVEKCFG@15.1700:FileRespOrg">
    <vt:lpwstr>Projektmanagement Nord</vt:lpwstr>
  </property>
  <property fmtid="{D5CDD505-2E9C-101B-9397-08002B2CF9AE}" pid="54" name="FSC#UVEKCFG@15.1700:DefaultGroupFileResponsible">
    <vt:lpwstr>Projektmanagement Nord</vt:lpwstr>
  </property>
  <property fmtid="{D5CDD505-2E9C-101B-9397-08002B2CF9AE}" pid="55" name="FSC#UVEKCFG@15.1700:FileRespFunction">
    <vt:lpwstr/>
  </property>
  <property fmtid="{D5CDD505-2E9C-101B-9397-08002B2CF9AE}" pid="56" name="FSC#UVEKCFG@15.1700:AssignedClassification">
    <vt:lpwstr/>
  </property>
  <property fmtid="{D5CDD505-2E9C-101B-9397-08002B2CF9AE}" pid="57" name="FSC#UVEKCFG@15.1700:AssignedClassificationCode">
    <vt:lpwstr/>
  </property>
  <property fmtid="{D5CDD505-2E9C-101B-9397-08002B2CF9AE}" pid="58" name="FSC#UVEKCFG@15.1700:FileResponsible">
    <vt:lpwstr>Karine Meyer</vt:lpwstr>
  </property>
  <property fmtid="{D5CDD505-2E9C-101B-9397-08002B2CF9AE}" pid="59" name="FSC#UVEKCFG@15.1700:FileResponsibleTel">
    <vt:lpwstr>+41 58 482 75 18</vt:lpwstr>
  </property>
  <property fmtid="{D5CDD505-2E9C-101B-9397-08002B2CF9AE}" pid="60" name="FSC#UVEKCFG@15.1700:FileResponsibleEmail">
    <vt:lpwstr>karine.meyer@astra.admin.ch</vt:lpwstr>
  </property>
  <property fmtid="{D5CDD505-2E9C-101B-9397-08002B2CF9AE}" pid="61" name="FSC#UVEKCFG@15.1700:FileResponsibleFax">
    <vt:lpwstr>+41 58 482 75 90</vt:lpwstr>
  </property>
  <property fmtid="{D5CDD505-2E9C-101B-9397-08002B2CF9AE}" pid="62" name="FSC#UVEKCFG@15.1700:FileResponsibleAddress">
    <vt:lpwstr>Brühlstrasse 3, 4800 Zofingen</vt:lpwstr>
  </property>
  <property fmtid="{D5CDD505-2E9C-101B-9397-08002B2CF9AE}" pid="63" name="FSC#UVEKCFG@15.1700:FileResponsibleStreet">
    <vt:lpwstr>Brühlstrasse 3</vt:lpwstr>
  </property>
  <property fmtid="{D5CDD505-2E9C-101B-9397-08002B2CF9AE}" pid="64" name="FSC#UVEKCFG@15.1700:FileResponsiblezipcode">
    <vt:lpwstr>4800</vt:lpwstr>
  </property>
  <property fmtid="{D5CDD505-2E9C-101B-9397-08002B2CF9AE}" pid="65" name="FSC#UVEKCFG@15.1700:FileResponsiblecity">
    <vt:lpwstr>Zofingen</vt:lpwstr>
  </property>
  <property fmtid="{D5CDD505-2E9C-101B-9397-08002B2CF9AE}" pid="66" name="FSC#UVEKCFG@15.1700:FileResponsibleAbbreviation">
    <vt:lpwstr>Mek</vt:lpwstr>
  </property>
  <property fmtid="{D5CDD505-2E9C-101B-9397-08002B2CF9AE}" pid="67" name="FSC#UVEKCFG@15.1700:FileRespOrgHome">
    <vt:lpwstr/>
  </property>
  <property fmtid="{D5CDD505-2E9C-101B-9397-08002B2CF9AE}" pid="68" name="FSC#UVEKCFG@15.1700:CurrUserAbbreviation">
    <vt:lpwstr>Mek</vt:lpwstr>
  </property>
  <property fmtid="{D5CDD505-2E9C-101B-9397-08002B2CF9AE}" pid="69" name="FSC#UVEKCFG@15.1700:CategoryReference">
    <vt:lpwstr>533-1 </vt:lpwstr>
  </property>
  <property fmtid="{D5CDD505-2E9C-101B-9397-08002B2CF9AE}" pid="70" name="FSC#UVEKCFG@15.1700:cooAddress">
    <vt:lpwstr>COO.2045.100.2.3357834</vt:lpwstr>
  </property>
  <property fmtid="{D5CDD505-2E9C-101B-9397-08002B2CF9AE}" pid="71" name="FSC#UVEKCFG@15.1700:sleeveFileReference">
    <vt:lpwstr/>
  </property>
  <property fmtid="{D5CDD505-2E9C-101B-9397-08002B2CF9AE}" pid="72" name="FSC#UVEKCFG@15.1700:BureauName">
    <vt:lpwstr>Bundesamt für Strassen</vt:lpwstr>
  </property>
  <property fmtid="{D5CDD505-2E9C-101B-9397-08002B2CF9AE}" pid="73" name="FSC#UVEKCFG@15.1700:BureauShortName">
    <vt:lpwstr>ASTRA</vt:lpwstr>
  </property>
  <property fmtid="{D5CDD505-2E9C-101B-9397-08002B2CF9AE}" pid="74" name="FSC#UVEKCFG@15.1700:BureauWebsite">
    <vt:lpwstr>www.astra.admin.ch</vt:lpwstr>
  </property>
  <property fmtid="{D5CDD505-2E9C-101B-9397-08002B2CF9AE}" pid="75" name="FSC#UVEKCFG@15.1700:SubFileTitle">
    <vt:lpwstr>Honorarberechnung-Leistungstabelle</vt:lpwstr>
  </property>
  <property fmtid="{D5CDD505-2E9C-101B-9397-08002B2CF9AE}" pid="76" name="FSC#UVEKCFG@15.1700:ForeignNumber">
    <vt:lpwstr/>
  </property>
  <property fmtid="{D5CDD505-2E9C-101B-9397-08002B2CF9AE}" pid="77" name="FSC#UVEKCFG@15.1700:Amtstitel">
    <vt:lpwstr/>
  </property>
  <property fmtid="{D5CDD505-2E9C-101B-9397-08002B2CF9AE}" pid="78" name="FSC#UVEKCFG@15.1700:ZusendungAm">
    <vt:lpwstr/>
  </property>
  <property fmtid="{D5CDD505-2E9C-101B-9397-08002B2CF9AE}" pid="79" name="FSC#UVEKCFG@15.1700:SignerLeft">
    <vt:lpwstr/>
  </property>
  <property fmtid="{D5CDD505-2E9C-101B-9397-08002B2CF9AE}" pid="80" name="FSC#UVEKCFG@15.1700:SignerRight">
    <vt:lpwstr/>
  </property>
  <property fmtid="{D5CDD505-2E9C-101B-9397-08002B2CF9AE}" pid="81" name="FSC#UVEKCFG@15.1700:SignerLeftJobTitle">
    <vt:lpwstr/>
  </property>
  <property fmtid="{D5CDD505-2E9C-101B-9397-08002B2CF9AE}" pid="82" name="FSC#UVEKCFG@15.1700:SignerRightJobTitle">
    <vt:lpwstr/>
  </property>
  <property fmtid="{D5CDD505-2E9C-101B-9397-08002B2CF9AE}" pid="83" name="FSC#UVEKCFG@15.1700:SignerLeftFunction">
    <vt:lpwstr/>
  </property>
  <property fmtid="{D5CDD505-2E9C-101B-9397-08002B2CF9AE}" pid="84" name="FSC#UVEKCFG@15.1700:SignerRightFunction">
    <vt:lpwstr/>
  </property>
  <property fmtid="{D5CDD505-2E9C-101B-9397-08002B2CF9AE}" pid="85" name="FSC#UVEKCFG@15.1700:SignerLeftUserRoleGroup">
    <vt:lpwstr/>
  </property>
  <property fmtid="{D5CDD505-2E9C-101B-9397-08002B2CF9AE}" pid="86" name="FSC#UVEKCFG@15.1700:SignerRightUserRoleGroup">
    <vt:lpwstr/>
  </property>
  <property fmtid="{D5CDD505-2E9C-101B-9397-08002B2CF9AE}" pid="87" name="FSC#UVEKCFG@15.1700:DocumentNumber">
    <vt:lpwstr>P023-0767</vt:lpwstr>
  </property>
  <property fmtid="{D5CDD505-2E9C-101B-9397-08002B2CF9AE}" pid="88" name="FSC#UVEKCFG@15.1700:AssignmentNumber">
    <vt:lpwstr/>
  </property>
  <property fmtid="{D5CDD505-2E9C-101B-9397-08002B2CF9AE}" pid="89" name="FSC#UVEKCFG@15.1700:EM_Personal">
    <vt:lpwstr/>
  </property>
  <property fmtid="{D5CDD505-2E9C-101B-9397-08002B2CF9AE}" pid="90" name="FSC#UVEKCFG@15.1700:EM_Geschlecht">
    <vt:lpwstr/>
  </property>
  <property fmtid="{D5CDD505-2E9C-101B-9397-08002B2CF9AE}" pid="91" name="FSC#UVEKCFG@15.1700:EM_GebDatum">
    <vt:lpwstr/>
  </property>
  <property fmtid="{D5CDD505-2E9C-101B-9397-08002B2CF9AE}" pid="92" name="FSC#UVEKCFG@15.1700:EM_Funktion">
    <vt:lpwstr/>
  </property>
  <property fmtid="{D5CDD505-2E9C-101B-9397-08002B2CF9AE}" pid="93" name="FSC#UVEKCFG@15.1700:EM_Beruf">
    <vt:lpwstr/>
  </property>
  <property fmtid="{D5CDD505-2E9C-101B-9397-08002B2CF9AE}" pid="94" name="FSC#UVEKCFG@15.1700:EM_SVNR">
    <vt:lpwstr/>
  </property>
  <property fmtid="{D5CDD505-2E9C-101B-9397-08002B2CF9AE}" pid="95" name="FSC#UVEKCFG@15.1700:EM_Familienstand">
    <vt:lpwstr/>
  </property>
  <property fmtid="{D5CDD505-2E9C-101B-9397-08002B2CF9AE}" pid="96" name="FSC#UVEKCFG@15.1700:EM_Muttersprache">
    <vt:lpwstr/>
  </property>
  <property fmtid="{D5CDD505-2E9C-101B-9397-08002B2CF9AE}" pid="97" name="FSC#UVEKCFG@15.1700:EM_Geboren_in">
    <vt:lpwstr/>
  </property>
  <property fmtid="{D5CDD505-2E9C-101B-9397-08002B2CF9AE}" pid="98" name="FSC#UVEKCFG@15.1700:EM_Briefanrede">
    <vt:lpwstr/>
  </property>
  <property fmtid="{D5CDD505-2E9C-101B-9397-08002B2CF9AE}" pid="99" name="FSC#UVEKCFG@15.1700:EM_Kommunikationssprache">
    <vt:lpwstr/>
  </property>
  <property fmtid="{D5CDD505-2E9C-101B-9397-08002B2CF9AE}" pid="100" name="FSC#UVEKCFG@15.1700:EM_Webseite">
    <vt:lpwstr/>
  </property>
  <property fmtid="{D5CDD505-2E9C-101B-9397-08002B2CF9AE}" pid="101" name="FSC#UVEKCFG@15.1700:EM_TelNr_Business">
    <vt:lpwstr/>
  </property>
  <property fmtid="{D5CDD505-2E9C-101B-9397-08002B2CF9AE}" pid="102" name="FSC#UVEKCFG@15.1700:EM_TelNr_Private">
    <vt:lpwstr/>
  </property>
  <property fmtid="{D5CDD505-2E9C-101B-9397-08002B2CF9AE}" pid="103" name="FSC#UVEKCFG@15.1700:EM_TelNr_Mobile">
    <vt:lpwstr/>
  </property>
  <property fmtid="{D5CDD505-2E9C-101B-9397-08002B2CF9AE}" pid="104" name="FSC#UVEKCFG@15.1700:EM_TelNr_Other">
    <vt:lpwstr/>
  </property>
  <property fmtid="{D5CDD505-2E9C-101B-9397-08002B2CF9AE}" pid="105" name="FSC#UVEKCFG@15.1700:EM_TelNr_Fax">
    <vt:lpwstr/>
  </property>
  <property fmtid="{D5CDD505-2E9C-101B-9397-08002B2CF9AE}" pid="106" name="FSC#UVEKCFG@15.1700:EM_EMail1">
    <vt:lpwstr/>
  </property>
  <property fmtid="{D5CDD505-2E9C-101B-9397-08002B2CF9AE}" pid="107" name="FSC#UVEKCFG@15.1700:EM_EMail2">
    <vt:lpwstr/>
  </property>
  <property fmtid="{D5CDD505-2E9C-101B-9397-08002B2CF9AE}" pid="108" name="FSC#UVEKCFG@15.1700:EM_EMail3">
    <vt:lpwstr/>
  </property>
  <property fmtid="{D5CDD505-2E9C-101B-9397-08002B2CF9AE}" pid="109" name="FSC#UVEKCFG@15.1700:EM_Name">
    <vt:lpwstr/>
  </property>
  <property fmtid="{D5CDD505-2E9C-101B-9397-08002B2CF9AE}" pid="110" name="FSC#UVEKCFG@15.1700:EM_UID">
    <vt:lpwstr/>
  </property>
  <property fmtid="{D5CDD505-2E9C-101B-9397-08002B2CF9AE}" pid="111" name="FSC#UVEKCFG@15.1700:EM_Rechtsform">
    <vt:lpwstr/>
  </property>
  <property fmtid="{D5CDD505-2E9C-101B-9397-08002B2CF9AE}" pid="112" name="FSC#UVEKCFG@15.1700:EM_Klassifizierung">
    <vt:lpwstr/>
  </property>
  <property fmtid="{D5CDD505-2E9C-101B-9397-08002B2CF9AE}" pid="113" name="FSC#UVEKCFG@15.1700:EM_Gruendungsjahr">
    <vt:lpwstr/>
  </property>
  <property fmtid="{D5CDD505-2E9C-101B-9397-08002B2CF9AE}" pid="114" name="FSC#UVEKCFG@15.1700:EM_Versandart">
    <vt:lpwstr>B-Post</vt:lpwstr>
  </property>
  <property fmtid="{D5CDD505-2E9C-101B-9397-08002B2CF9AE}" pid="115" name="FSC#UVEKCFG@15.1700:EM_Versandvermek">
    <vt:lpwstr/>
  </property>
  <property fmtid="{D5CDD505-2E9C-101B-9397-08002B2CF9AE}" pid="116" name="FSC#UVEKCFG@15.1700:EM_Anrede">
    <vt:lpwstr/>
  </property>
  <property fmtid="{D5CDD505-2E9C-101B-9397-08002B2CF9AE}" pid="117" name="FSC#UVEKCFG@15.1700:EM_Titel">
    <vt:lpwstr/>
  </property>
  <property fmtid="{D5CDD505-2E9C-101B-9397-08002B2CF9AE}" pid="118" name="FSC#UVEKCFG@15.1700:EM_Nachgestellter_Titel">
    <vt:lpwstr/>
  </property>
  <property fmtid="{D5CDD505-2E9C-101B-9397-08002B2CF9AE}" pid="119" name="FSC#UVEKCFG@15.1700:EM_Vorname">
    <vt:lpwstr/>
  </property>
  <property fmtid="{D5CDD505-2E9C-101B-9397-08002B2CF9AE}" pid="120" name="FSC#UVEKCFG@15.1700:EM_Nachname">
    <vt:lpwstr/>
  </property>
  <property fmtid="{D5CDD505-2E9C-101B-9397-08002B2CF9AE}" pid="121" name="FSC#UVEKCFG@15.1700:EM_Kurzbezeichnung">
    <vt:lpwstr/>
  </property>
  <property fmtid="{D5CDD505-2E9C-101B-9397-08002B2CF9AE}" pid="122" name="FSC#UVEKCFG@15.1700:EM_Organisations_Zeile_1">
    <vt:lpwstr/>
  </property>
  <property fmtid="{D5CDD505-2E9C-101B-9397-08002B2CF9AE}" pid="123" name="FSC#UVEKCFG@15.1700:EM_Organisations_Zeile_2">
    <vt:lpwstr/>
  </property>
  <property fmtid="{D5CDD505-2E9C-101B-9397-08002B2CF9AE}" pid="124" name="FSC#UVEKCFG@15.1700:EM_Organisations_Zeile_3">
    <vt:lpwstr/>
  </property>
  <property fmtid="{D5CDD505-2E9C-101B-9397-08002B2CF9AE}" pid="125" name="FSC#UVEKCFG@15.1700:EM_Strasse">
    <vt:lpwstr/>
  </property>
  <property fmtid="{D5CDD505-2E9C-101B-9397-08002B2CF9AE}" pid="126" name="FSC#UVEKCFG@15.1700:EM_Hausnummer">
    <vt:lpwstr/>
  </property>
  <property fmtid="{D5CDD505-2E9C-101B-9397-08002B2CF9AE}" pid="127" name="FSC#UVEKCFG@15.1700:EM_Strasse2">
    <vt:lpwstr/>
  </property>
  <property fmtid="{D5CDD505-2E9C-101B-9397-08002B2CF9AE}" pid="128" name="FSC#UVEKCFG@15.1700:EM_Hausnummer_Zusatz">
    <vt:lpwstr/>
  </property>
  <property fmtid="{D5CDD505-2E9C-101B-9397-08002B2CF9AE}" pid="129" name="FSC#UVEKCFG@15.1700:EM_Postfach">
    <vt:lpwstr/>
  </property>
  <property fmtid="{D5CDD505-2E9C-101B-9397-08002B2CF9AE}" pid="130" name="FSC#UVEKCFG@15.1700:EM_PLZ">
    <vt:lpwstr/>
  </property>
  <property fmtid="{D5CDD505-2E9C-101B-9397-08002B2CF9AE}" pid="131" name="FSC#UVEKCFG@15.1700:EM_Ort">
    <vt:lpwstr/>
  </property>
  <property fmtid="{D5CDD505-2E9C-101B-9397-08002B2CF9AE}" pid="132" name="FSC#UVEKCFG@15.1700:EM_Land">
    <vt:lpwstr/>
  </property>
  <property fmtid="{D5CDD505-2E9C-101B-9397-08002B2CF9AE}" pid="133" name="FSC#UVEKCFG@15.1700:EM_E_Mail_Adresse">
    <vt:lpwstr/>
  </property>
  <property fmtid="{D5CDD505-2E9C-101B-9397-08002B2CF9AE}" pid="134" name="FSC#UVEKCFG@15.1700:EM_Funktionsbezeichnung">
    <vt:lpwstr/>
  </property>
  <property fmtid="{D5CDD505-2E9C-101B-9397-08002B2CF9AE}" pid="135" name="FSC#UVEKCFG@15.1700:EM_Serienbrieffeld_1">
    <vt:lpwstr/>
  </property>
  <property fmtid="{D5CDD505-2E9C-101B-9397-08002B2CF9AE}" pid="136" name="FSC#UVEKCFG@15.1700:EM_Serienbrieffeld_2">
    <vt:lpwstr/>
  </property>
  <property fmtid="{D5CDD505-2E9C-101B-9397-08002B2CF9AE}" pid="137" name="FSC#UVEKCFG@15.1700:EM_Serienbrieffeld_3">
    <vt:lpwstr/>
  </property>
  <property fmtid="{D5CDD505-2E9C-101B-9397-08002B2CF9AE}" pid="138" name="FSC#UVEKCFG@15.1700:EM_Serienbrieffeld_4">
    <vt:lpwstr/>
  </property>
  <property fmtid="{D5CDD505-2E9C-101B-9397-08002B2CF9AE}" pid="139" name="FSC#UVEKCFG@15.1700:EM_Serienbrieffeld_5">
    <vt:lpwstr/>
  </property>
  <property fmtid="{D5CDD505-2E9C-101B-9397-08002B2CF9AE}" pid="140" name="FSC#UVEKCFG@15.1700:EM_Address">
    <vt:lpwstr/>
  </property>
  <property fmtid="{D5CDD505-2E9C-101B-9397-08002B2CF9AE}" pid="141" name="FSC#UVEKCFG@15.1700:Abs_Nachname">
    <vt:lpwstr>Meyer</vt:lpwstr>
  </property>
  <property fmtid="{D5CDD505-2E9C-101B-9397-08002B2CF9AE}" pid="142" name="FSC#UVEKCFG@15.1700:Abs_Vorname">
    <vt:lpwstr>Karine</vt:lpwstr>
  </property>
  <property fmtid="{D5CDD505-2E9C-101B-9397-08002B2CF9AE}" pid="143" name="FSC#UVEKCFG@15.1700:Abs_Zeichen">
    <vt:lpwstr>Mek</vt:lpwstr>
  </property>
  <property fmtid="{D5CDD505-2E9C-101B-9397-08002B2CF9AE}" pid="144" name="FSC#UVEKCFG@15.1700:Anrede">
    <vt:lpwstr/>
  </property>
  <property fmtid="{D5CDD505-2E9C-101B-9397-08002B2CF9AE}" pid="145" name="FSC#UVEKCFG@15.1700:EM_Versandartspez">
    <vt:lpwstr/>
  </property>
  <property fmtid="{D5CDD505-2E9C-101B-9397-08002B2CF9AE}" pid="146" name="FSC#UVEKCFG@15.1700:Briefdatum">
    <vt:lpwstr>20.01.2017</vt:lpwstr>
  </property>
  <property fmtid="{D5CDD505-2E9C-101B-9397-08002B2CF9AE}" pid="147" name="FSC#UVEKCFG@15.1700:Empf_Zeichen">
    <vt:lpwstr/>
  </property>
  <property fmtid="{D5CDD505-2E9C-101B-9397-08002B2CF9AE}" pid="148" name="FSC#UVEKCFG@15.1700:FilialePLZ">
    <vt:lpwstr>4800</vt:lpwstr>
  </property>
  <property fmtid="{D5CDD505-2E9C-101B-9397-08002B2CF9AE}" pid="149" name="FSC#UVEKCFG@15.1700:Gegenstand">
    <vt:lpwstr>BETREFF</vt:lpwstr>
  </property>
  <property fmtid="{D5CDD505-2E9C-101B-9397-08002B2CF9AE}" pid="150" name="FSC#UVEKCFG@15.1700:Nummer">
    <vt:lpwstr>P023-0767</vt:lpwstr>
  </property>
  <property fmtid="{D5CDD505-2E9C-101B-9397-08002B2CF9AE}" pid="151" name="FSC#UVEKCFG@15.1700:Unterschrift_Nachname">
    <vt:lpwstr/>
  </property>
  <property fmtid="{D5CDD505-2E9C-101B-9397-08002B2CF9AE}" pid="152" name="FSC#UVEKCFG@15.1700:Unterschrift_Vorname">
    <vt:lpwstr/>
  </property>
  <property fmtid="{D5CDD505-2E9C-101B-9397-08002B2CF9AE}" pid="153" name="FSC#COOELAK@1.1001:CurrentUserRolePos">
    <vt:lpwstr>Sachbearbeiter/in</vt:lpwstr>
  </property>
  <property fmtid="{D5CDD505-2E9C-101B-9397-08002B2CF9AE}" pid="154" name="FSC#COOELAK@1.1001:CurrentUserEmail">
    <vt:lpwstr>karine.meyer@astra.admin.ch</vt:lpwstr>
  </property>
  <property fmtid="{D5CDD505-2E9C-101B-9397-08002B2CF9AE}" pid="155" name="FSC#ATSTATECFG@1.1001:Office">
    <vt:lpwstr/>
  </property>
  <property fmtid="{D5CDD505-2E9C-101B-9397-08002B2CF9AE}" pid="156" name="FSC#ATSTATECFG@1.1001:Agent">
    <vt:lpwstr>Karine Meyer</vt:lpwstr>
  </property>
  <property fmtid="{D5CDD505-2E9C-101B-9397-08002B2CF9AE}" pid="157" name="FSC#ATSTATECFG@1.1001:AgentPhone">
    <vt:lpwstr>+41 58 482 75 18</vt:lpwstr>
  </property>
  <property fmtid="{D5CDD505-2E9C-101B-9397-08002B2CF9AE}" pid="158" name="FSC#ATSTATECFG@1.1001:DepartmentFax">
    <vt:lpwstr/>
  </property>
  <property fmtid="{D5CDD505-2E9C-101B-9397-08002B2CF9AE}" pid="159" name="FSC#ATSTATECFG@1.1001:DepartmentEmail">
    <vt:lpwstr/>
  </property>
  <property fmtid="{D5CDD505-2E9C-101B-9397-08002B2CF9AE}" pid="160" name="FSC#ATSTATECFG@1.1001:SubfileDate">
    <vt:lpwstr/>
  </property>
  <property fmtid="{D5CDD505-2E9C-101B-9397-08002B2CF9AE}" pid="161" name="FSC#ATSTATECFG@1.1001:SubfileSubject">
    <vt:lpwstr>2016 01 01 Honorarberechnung-Leistungstabelle</vt:lpwstr>
  </property>
  <property fmtid="{D5CDD505-2E9C-101B-9397-08002B2CF9AE}" pid="162" name="FSC#ATSTATECFG@1.1001:DepartmentZipCode">
    <vt:lpwstr/>
  </property>
  <property fmtid="{D5CDD505-2E9C-101B-9397-08002B2CF9AE}" pid="163" name="FSC#ATSTATECFG@1.1001:DepartmentCountry">
    <vt:lpwstr/>
  </property>
  <property fmtid="{D5CDD505-2E9C-101B-9397-08002B2CF9AE}" pid="164" name="FSC#ATSTATECFG@1.1001:DepartmentCity">
    <vt:lpwstr/>
  </property>
  <property fmtid="{D5CDD505-2E9C-101B-9397-08002B2CF9AE}" pid="165" name="FSC#ATSTATECFG@1.1001:DepartmentStreet">
    <vt:lpwstr/>
  </property>
  <property fmtid="{D5CDD505-2E9C-101B-9397-08002B2CF9AE}" pid="166" name="FSC#ATSTATECFG@1.1001:DepartmentDVR">
    <vt:lpwstr/>
  </property>
  <property fmtid="{D5CDD505-2E9C-101B-9397-08002B2CF9AE}" pid="167" name="FSC#ATSTATECFG@1.1001:DepartmentUID">
    <vt:lpwstr/>
  </property>
  <property fmtid="{D5CDD505-2E9C-101B-9397-08002B2CF9AE}" pid="168" name="FSC#ATSTATECFG@1.1001:SubfileReference">
    <vt:lpwstr>533-1 -03581/00014</vt:lpwstr>
  </property>
  <property fmtid="{D5CDD505-2E9C-101B-9397-08002B2CF9AE}" pid="169" name="FSC#ATSTATECFG@1.1001:Clause">
    <vt:lpwstr/>
  </property>
  <property fmtid="{D5CDD505-2E9C-101B-9397-08002B2CF9AE}" pid="170" name="FSC#ATSTATECFG@1.1001:ApprovedSignature">
    <vt:lpwstr>Karine Meyer</vt:lpwstr>
  </property>
  <property fmtid="{D5CDD505-2E9C-101B-9397-08002B2CF9AE}" pid="171" name="FSC#ATSTATECFG@1.1001:BankAccount">
    <vt:lpwstr/>
  </property>
  <property fmtid="{D5CDD505-2E9C-101B-9397-08002B2CF9AE}" pid="172" name="FSC#ATSTATECFG@1.1001:BankAccountOwner">
    <vt:lpwstr/>
  </property>
  <property fmtid="{D5CDD505-2E9C-101B-9397-08002B2CF9AE}" pid="173" name="FSC#ATSTATECFG@1.1001:BankInstitute">
    <vt:lpwstr/>
  </property>
  <property fmtid="{D5CDD505-2E9C-101B-9397-08002B2CF9AE}" pid="174" name="FSC#ATSTATECFG@1.1001:BankAccountID">
    <vt:lpwstr/>
  </property>
  <property fmtid="{D5CDD505-2E9C-101B-9397-08002B2CF9AE}" pid="175" name="FSC#ATSTATECFG@1.1001:BankAccountIBAN">
    <vt:lpwstr/>
  </property>
  <property fmtid="{D5CDD505-2E9C-101B-9397-08002B2CF9AE}" pid="176" name="FSC#ATSTATECFG@1.1001:BankAccountBIC">
    <vt:lpwstr/>
  </property>
  <property fmtid="{D5CDD505-2E9C-101B-9397-08002B2CF9AE}" pid="177" name="FSC#ATSTATECFG@1.1001:BankName">
    <vt:lpwstr/>
  </property>
  <property fmtid="{D5CDD505-2E9C-101B-9397-08002B2CF9AE}" pid="178" name="FSC#FSCFOLIO@1.1001:docpropproject">
    <vt:lpwstr/>
  </property>
  <property fmtid="{D5CDD505-2E9C-101B-9397-08002B2CF9AE}" pid="179" name="FSC$NOPARSEFILE">
    <vt:bool>true</vt:bool>
  </property>
</Properties>
</file>