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VS040\ProjekteExtern\9000\9960_FL_N02_EINZM_OT_Brücke_Bäumlihof\P100_Projektschluessel\Honoraraufteilung_Team\"/>
    </mc:Choice>
  </mc:AlternateContent>
  <bookViews>
    <workbookView xWindow="1740" yWindow="-120" windowWidth="28110" windowHeight="16440" tabRatio="645"/>
  </bookViews>
  <sheets>
    <sheet name="Auftrag&amp;Controlling Projektteam" sheetId="13" r:id="rId1"/>
    <sheet name="Projektteam" sheetId="18" r:id="rId2"/>
    <sheet name="H-Ansätze" sheetId="20" r:id="rId3"/>
    <sheet name="Codes" sheetId="19" r:id="rId4"/>
  </sheets>
  <definedNames>
    <definedName name="_C" localSheetId="0">'Auftrag&amp;Controlling Projektteam'!#REF!</definedName>
    <definedName name="_C">#REF!</definedName>
    <definedName name="A" localSheetId="0">'Auftrag&amp;Controlling Projektteam'!#REF!</definedName>
    <definedName name="A">#REF!</definedName>
    <definedName name="B" localSheetId="0">'Auftrag&amp;Controlling Projektteam'!#REF!</definedName>
    <definedName name="B">#REF!</definedName>
    <definedName name="D" localSheetId="0">'Auftrag&amp;Controlling Projektteam'!#REF!</definedName>
    <definedName name="D">#REF!</definedName>
    <definedName name="_xlnm.Print_Area" localSheetId="0">'Auftrag&amp;Controlling Projektteam'!$A$1:$N$42</definedName>
    <definedName name="_xlnm.Print_Titles" localSheetId="0">'Auftrag&amp;Controlling Projektteam'!#REF!</definedName>
    <definedName name="E" localSheetId="0">'Auftrag&amp;Controlling Projektteam'!#REF!</definedName>
    <definedName name="E">#REF!</definedName>
    <definedName name="F" localSheetId="0">'Auftrag&amp;Controlling Projektteam'!#REF!</definedName>
    <definedName name="F">#REF!</definedName>
    <definedName name="G" localSheetId="0">'Auftrag&amp;Controlling Projektteam'!#REF!</definedName>
    <definedName name="G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8" l="1"/>
  <c r="D10" i="18"/>
  <c r="I5" i="13" s="1"/>
  <c r="I43" i="13" s="1"/>
  <c r="I37" i="13"/>
  <c r="I6" i="13"/>
  <c r="I4" i="13"/>
  <c r="O38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7" i="13"/>
  <c r="M37" i="13"/>
  <c r="M39" i="13" s="1"/>
  <c r="M41" i="13" s="1"/>
  <c r="M6" i="13"/>
  <c r="M4" i="13"/>
  <c r="L6" i="13"/>
  <c r="L4" i="13"/>
  <c r="K6" i="13"/>
  <c r="K4" i="13"/>
  <c r="J37" i="13"/>
  <c r="J39" i="13" s="1"/>
  <c r="J41" i="13" s="1"/>
  <c r="J6" i="13"/>
  <c r="J4" i="13"/>
  <c r="H37" i="13"/>
  <c r="H39" i="13" s="1"/>
  <c r="H41" i="13" s="1"/>
  <c r="H6" i="13"/>
  <c r="H4" i="13"/>
  <c r="G37" i="13"/>
  <c r="G39" i="13" s="1"/>
  <c r="G41" i="13" s="1"/>
  <c r="F37" i="13"/>
  <c r="F39" i="13" s="1"/>
  <c r="F40" i="13" s="1"/>
  <c r="I44" i="13" l="1"/>
  <c r="M42" i="13"/>
  <c r="J42" i="13"/>
  <c r="H42" i="13"/>
  <c r="G42" i="13"/>
  <c r="F42" i="13"/>
  <c r="I39" i="13"/>
  <c r="I42" i="13" s="1"/>
  <c r="G40" i="13"/>
  <c r="J40" i="13"/>
  <c r="M40" i="13"/>
  <c r="H40" i="13"/>
  <c r="F41" i="13"/>
  <c r="F22" i="18"/>
  <c r="K37" i="13"/>
  <c r="D18" i="18"/>
  <c r="D19" i="18"/>
  <c r="D20" i="18"/>
  <c r="D21" i="18"/>
  <c r="D3" i="18"/>
  <c r="D4" i="18"/>
  <c r="E5" i="13" s="1"/>
  <c r="E43" i="13" s="1"/>
  <c r="D5" i="18"/>
  <c r="D6" i="18"/>
  <c r="F5" i="13" s="1"/>
  <c r="F43" i="13" s="1"/>
  <c r="D7" i="18"/>
  <c r="D8" i="18"/>
  <c r="D9" i="18"/>
  <c r="D11" i="18"/>
  <c r="J5" i="13" s="1"/>
  <c r="J43" i="13" s="1"/>
  <c r="D12" i="18"/>
  <c r="K5" i="13" s="1"/>
  <c r="K43" i="13" s="1"/>
  <c r="D13" i="18"/>
  <c r="L5" i="13" s="1"/>
  <c r="L43" i="13" s="1"/>
  <c r="D14" i="18"/>
  <c r="M5" i="13" s="1"/>
  <c r="M43" i="13" s="1"/>
  <c r="D16" i="18"/>
  <c r="D17" i="18"/>
  <c r="G6" i="13"/>
  <c r="G4" i="13"/>
  <c r="N6" i="13"/>
  <c r="F6" i="13"/>
  <c r="F4" i="13"/>
  <c r="E6" i="13"/>
  <c r="E4" i="13"/>
  <c r="E4" i="20"/>
  <c r="E5" i="20"/>
  <c r="E6" i="20"/>
  <c r="E7" i="20"/>
  <c r="E8" i="20"/>
  <c r="E9" i="20"/>
  <c r="E10" i="20"/>
  <c r="E11" i="20"/>
  <c r="E3" i="20"/>
  <c r="D36" i="13"/>
  <c r="B11" i="20"/>
  <c r="B10" i="20"/>
  <c r="D15" i="18" s="1"/>
  <c r="K39" i="13" l="1"/>
  <c r="K44" i="13"/>
  <c r="M44" i="13"/>
  <c r="F44" i="13"/>
  <c r="J44" i="13"/>
  <c r="N5" i="13"/>
  <c r="N43" i="13" s="1"/>
  <c r="H5" i="13"/>
  <c r="I41" i="13"/>
  <c r="I40" i="13"/>
  <c r="N4" i="13"/>
  <c r="N37" i="13"/>
  <c r="L37" i="13"/>
  <c r="H22" i="18"/>
  <c r="G5" i="13"/>
  <c r="K41" i="13" l="1"/>
  <c r="K42" i="13"/>
  <c r="K40" i="13"/>
  <c r="G43" i="13"/>
  <c r="G44" i="13"/>
  <c r="H43" i="13"/>
  <c r="H44" i="13"/>
  <c r="N39" i="13"/>
  <c r="N44" i="13"/>
  <c r="L39" i="13"/>
  <c r="L44" i="13"/>
  <c r="E37" i="13"/>
  <c r="O37" i="13" s="1"/>
  <c r="D37" i="13"/>
  <c r="L40" i="13" l="1"/>
  <c r="L42" i="13"/>
  <c r="N41" i="13"/>
  <c r="N42" i="13"/>
  <c r="L41" i="13"/>
  <c r="E39" i="13"/>
  <c r="E40" i="13" s="1"/>
  <c r="E44" i="13"/>
  <c r="O44" i="13" s="1"/>
  <c r="N40" i="13"/>
  <c r="O43" i="13"/>
  <c r="K22" i="18"/>
  <c r="O39" i="13" l="1"/>
  <c r="E42" i="13"/>
  <c r="E41" i="13"/>
  <c r="O41" i="13" l="1"/>
  <c r="O40" i="13"/>
</calcChain>
</file>

<file path=xl/comments1.xml><?xml version="1.0" encoding="utf-8"?>
<comments xmlns="http://schemas.openxmlformats.org/spreadsheetml/2006/main">
  <authors>
    <author>Amy-Emely</author>
  </authors>
  <commentList>
    <comment ref="E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F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H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I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J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K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L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N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</commentList>
</comments>
</file>

<file path=xl/sharedStrings.xml><?xml version="1.0" encoding="utf-8"?>
<sst xmlns="http://schemas.openxmlformats.org/spreadsheetml/2006/main" count="209" uniqueCount="129">
  <si>
    <t>PL</t>
  </si>
  <si>
    <t>C</t>
  </si>
  <si>
    <t>E</t>
  </si>
  <si>
    <t>D</t>
  </si>
  <si>
    <t>A</t>
  </si>
  <si>
    <t>B</t>
  </si>
  <si>
    <t>F</t>
  </si>
  <si>
    <t>G</t>
  </si>
  <si>
    <t>Kategorie</t>
  </si>
  <si>
    <t>FL</t>
  </si>
  <si>
    <t>DIfferenz</t>
  </si>
  <si>
    <t>K0 - Dossierinhalt</t>
  </si>
  <si>
    <t>K2 - Überprüfungsbericht</t>
  </si>
  <si>
    <t>K4 - Technischer Bericht</t>
  </si>
  <si>
    <t>K5 - Terminplan</t>
  </si>
  <si>
    <t>K7 - Risikoanalyse</t>
  </si>
  <si>
    <t>K8 - Pläne</t>
  </si>
  <si>
    <t>Interne Leistungen</t>
  </si>
  <si>
    <t>Shd</t>
  </si>
  <si>
    <t>Vertrag</t>
  </si>
  <si>
    <t>Projektsitzungen extern</t>
  </si>
  <si>
    <t>Interne Besprechungen, usw.</t>
  </si>
  <si>
    <t>K1 - Auflagen MK-Genehmigung, Umsetzung Auflagen MK-Genehmigung</t>
  </si>
  <si>
    <t>Projektierung Massnahmen</t>
  </si>
  <si>
    <t>Massnahmenbeschrieb</t>
  </si>
  <si>
    <t>Beschrieb Bauablauf</t>
  </si>
  <si>
    <t>Verkehrsführung</t>
  </si>
  <si>
    <t>K6 - Kostenvoranschlag ±10 %</t>
  </si>
  <si>
    <t>K8.4 Massnahmenplan/-pläne</t>
  </si>
  <si>
    <t>K8.5 Bauphasen und Verkehrsführung</t>
  </si>
  <si>
    <t>K8.6 Detailpläne - Normalien</t>
  </si>
  <si>
    <t>K9 - Anhänge</t>
  </si>
  <si>
    <t>Statische Berechnung</t>
  </si>
  <si>
    <t>S</t>
  </si>
  <si>
    <t>Nachweise und Dimensionierung Verstärkungen</t>
  </si>
  <si>
    <t>(Engineering)</t>
  </si>
  <si>
    <t>Erstellung</t>
  </si>
  <si>
    <t>Zusatzaufnahmen vor Ort</t>
  </si>
  <si>
    <t>K3.1 - Nutzungsvereinbarung</t>
  </si>
  <si>
    <t>K3.2 - Projektbasis</t>
  </si>
  <si>
    <t>Planung Verkehrsführung</t>
  </si>
  <si>
    <t>K8.1 Übersichtsplan (Kartenausschnitt) 1:25'000</t>
  </si>
  <si>
    <t>K8.2 Bauwerksskizze A4-Blätter</t>
  </si>
  <si>
    <t>(alt, vorhanden)</t>
  </si>
  <si>
    <t>K8.3 Schadenplan/-pläne</t>
  </si>
  <si>
    <t>TFl</t>
  </si>
  <si>
    <t>AeBo Intern</t>
  </si>
  <si>
    <t>Funktion</t>
  </si>
  <si>
    <t>H-Kat.</t>
  </si>
  <si>
    <t>MA</t>
  </si>
  <si>
    <t>PL-Stv.</t>
  </si>
  <si>
    <t>TPL</t>
  </si>
  <si>
    <t>Mitarbeiter</t>
  </si>
  <si>
    <t>LT</t>
  </si>
  <si>
    <t>…..</t>
  </si>
  <si>
    <t>Funktion im Projekt</t>
  </si>
  <si>
    <t>Spezialist</t>
  </si>
  <si>
    <t>AV</t>
  </si>
  <si>
    <t>NL</t>
  </si>
  <si>
    <t>BoJ</t>
  </si>
  <si>
    <t>ChF</t>
  </si>
  <si>
    <t>Sce</t>
  </si>
  <si>
    <t>Admin. D</t>
  </si>
  <si>
    <t>Admin. E</t>
  </si>
  <si>
    <t>Lehr. 1./2.J</t>
  </si>
  <si>
    <t>Lehr. 3./4..J</t>
  </si>
  <si>
    <t>[CHF/h]</t>
  </si>
  <si>
    <t xml:space="preserve">Stand: </t>
  </si>
  <si>
    <t>Tätigkeit / Leistungen gem. Vertrag / Offerte</t>
  </si>
  <si>
    <t>Std.-Vorgabe Vertrag / Offerte</t>
  </si>
  <si>
    <t>Ing. B</t>
  </si>
  <si>
    <t>[h]</t>
  </si>
  <si>
    <t>Aufteilung</t>
  </si>
  <si>
    <t>Ing.1 B</t>
  </si>
  <si>
    <t>Ing.2 B</t>
  </si>
  <si>
    <t>Ing.1 C</t>
  </si>
  <si>
    <t>Ing.2 C</t>
  </si>
  <si>
    <t>Ing.1 D</t>
  </si>
  <si>
    <t>Ing.2 D</t>
  </si>
  <si>
    <t>Ing.3 D</t>
  </si>
  <si>
    <t>Ing.4 D</t>
  </si>
  <si>
    <t>Z/K 1 D</t>
  </si>
  <si>
    <t>Z/K 2 D</t>
  </si>
  <si>
    <t>Z/K 3 D</t>
  </si>
  <si>
    <t>Z/K 1 E</t>
  </si>
  <si>
    <t>Z/K 2 E</t>
  </si>
  <si>
    <t>Z/K 3 E</t>
  </si>
  <si>
    <t>Z/K 1 F</t>
  </si>
  <si>
    <t>Z/K 2 F</t>
  </si>
  <si>
    <t>Z/K 3 F</t>
  </si>
  <si>
    <t>OH</t>
  </si>
  <si>
    <t>MeL</t>
  </si>
  <si>
    <t>WN</t>
  </si>
  <si>
    <t>ScJ</t>
  </si>
  <si>
    <t>gilt für alle D</t>
  </si>
  <si>
    <t>gilt für alle C</t>
  </si>
  <si>
    <t>gilt für alle B</t>
  </si>
  <si>
    <t xml:space="preserve">Hinweis: </t>
  </si>
  <si>
    <t>gilt für alle E</t>
  </si>
  <si>
    <t>gilt für alle F</t>
  </si>
  <si>
    <t>gilt für alle G</t>
  </si>
  <si>
    <t>H-Summe</t>
  </si>
  <si>
    <t>[CHF]</t>
  </si>
  <si>
    <t>Kontrolle</t>
  </si>
  <si>
    <t>Total Std-Budget</t>
  </si>
  <si>
    <t>Stand per:</t>
  </si>
  <si>
    <t>Differenz (+= Reserve)</t>
  </si>
  <si>
    <t>[Wochen]</t>
  </si>
  <si>
    <t>9960.100</t>
  </si>
  <si>
    <t>ASTRA, N02, EM OT Brücke Bäumlihof, Phase MP</t>
  </si>
  <si>
    <t>PL:</t>
  </si>
  <si>
    <t>AeBo-Nr:</t>
  </si>
  <si>
    <t>Total IST [h]</t>
  </si>
  <si>
    <t>Kosten IST</t>
  </si>
  <si>
    <t>Kostendach</t>
  </si>
  <si>
    <t>%</t>
  </si>
  <si>
    <t>(myPARM)</t>
  </si>
  <si>
    <t>G1</t>
  </si>
  <si>
    <t>G2</t>
  </si>
  <si>
    <t>Div. MA A</t>
  </si>
  <si>
    <t>Div. MA B</t>
  </si>
  <si>
    <t>Div. MA C</t>
  </si>
  <si>
    <t>Div. MA D</t>
  </si>
  <si>
    <t>Div. MA E</t>
  </si>
  <si>
    <t>Div. MA F</t>
  </si>
  <si>
    <t>Div. MA G</t>
  </si>
  <si>
    <t>Durchschnittliche Auslastung pro Monat</t>
  </si>
  <si>
    <t>Geschätzte Bearbeitungszeit (Monate):</t>
  </si>
  <si>
    <t>Controlling:4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</si>
</sst>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d/m/yy;@"/>
  </numFmts>
  <fonts count="23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Symbol"/>
      <family val="1"/>
      <charset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sz val="14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rgb="FFFF0000"/>
      <name val="Corbel Light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43" fontId="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49" fontId="3" fillId="0" borderId="5" xfId="1" applyNumberFormat="1" applyFont="1" applyFill="1" applyBorder="1" applyAlignment="1" applyProtection="1">
      <alignment horizontal="left" vertical="center"/>
      <protection locked="0"/>
    </xf>
    <xf numFmtId="49" fontId="3" fillId="0" borderId="4" xfId="1" applyNumberFormat="1" applyFont="1" applyFill="1" applyBorder="1" applyAlignment="1" applyProtection="1">
      <alignment horizontal="left" vertical="center"/>
      <protection locked="0"/>
    </xf>
    <xf numFmtId="49" fontId="3" fillId="0" borderId="4" xfId="1" applyNumberFormat="1" applyFont="1" applyFill="1" applyBorder="1" applyAlignment="1" applyProtection="1">
      <alignment vertical="center"/>
      <protection locked="0"/>
    </xf>
    <xf numFmtId="49" fontId="3" fillId="0" borderId="3" xfId="1" applyNumberFormat="1" applyFont="1" applyFill="1" applyBorder="1" applyAlignment="1" applyProtection="1">
      <alignment vertical="center"/>
      <protection locked="0"/>
    </xf>
    <xf numFmtId="49" fontId="3" fillId="0" borderId="3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49" fontId="8" fillId="0" borderId="5" xfId="1" applyNumberFormat="1" applyFont="1" applyFill="1" applyBorder="1" applyAlignment="1" applyProtection="1">
      <alignment horizontal="left" vertical="center"/>
      <protection locked="0"/>
    </xf>
    <xf numFmtId="49" fontId="3" fillId="0" borderId="4" xfId="1" applyNumberFormat="1" applyFont="1" applyFill="1" applyBorder="1" applyAlignment="1" applyProtection="1">
      <alignment horizontal="left" vertical="center" indent="1"/>
      <protection locked="0"/>
    </xf>
    <xf numFmtId="49" fontId="3" fillId="0" borderId="5" xfId="1" applyNumberFormat="1" applyFont="1" applyFill="1" applyBorder="1" applyAlignment="1" applyProtection="1">
      <alignment horizontal="left" vertical="center" indent="1"/>
      <protection locked="0"/>
    </xf>
    <xf numFmtId="49" fontId="8" fillId="0" borderId="4" xfId="1" applyNumberFormat="1" applyFont="1" applyFill="1" applyBorder="1" applyAlignment="1" applyProtection="1">
      <alignment horizontal="left" vertical="center"/>
      <protection locked="0"/>
    </xf>
    <xf numFmtId="49" fontId="8" fillId="0" borderId="4" xfId="1" applyNumberFormat="1" applyFont="1" applyFill="1" applyBorder="1" applyAlignment="1" applyProtection="1">
      <alignment vertical="center"/>
      <protection locked="0"/>
    </xf>
    <xf numFmtId="49" fontId="8" fillId="0" borderId="3" xfId="1" applyNumberFormat="1" applyFont="1" applyFill="1" applyBorder="1" applyAlignment="1" applyProtection="1">
      <alignment horizontal="left" vertical="center"/>
      <protection locked="0"/>
    </xf>
    <xf numFmtId="49" fontId="3" fillId="0" borderId="3" xfId="1" applyNumberFormat="1" applyFont="1" applyFill="1" applyBorder="1" applyAlignment="1" applyProtection="1">
      <alignment horizontal="left" vertical="center" indent="1"/>
      <protection locked="0"/>
    </xf>
    <xf numFmtId="49" fontId="8" fillId="0" borderId="6" xfId="1" applyNumberFormat="1" applyFont="1" applyFill="1" applyBorder="1" applyAlignment="1" applyProtection="1">
      <alignment vertical="center"/>
      <protection locked="0"/>
    </xf>
    <xf numFmtId="49" fontId="10" fillId="0" borderId="0" xfId="1" applyNumberFormat="1" applyFont="1" applyFill="1" applyBorder="1" applyAlignment="1" applyProtection="1">
      <alignment horizontal="right" vertical="center"/>
      <protection locked="0"/>
    </xf>
    <xf numFmtId="165" fontId="3" fillId="0" borderId="0" xfId="2" applyNumberFormat="1" applyFont="1" applyBorder="1" applyAlignment="1">
      <alignment vertical="center"/>
    </xf>
    <xf numFmtId="164" fontId="10" fillId="0" borderId="0" xfId="1" applyNumberFormat="1" applyFont="1" applyAlignment="1">
      <alignment horizontal="center" vertical="center"/>
    </xf>
    <xf numFmtId="49" fontId="11" fillId="0" borderId="4" xfId="1" applyNumberFormat="1" applyFont="1" applyFill="1" applyBorder="1" applyAlignment="1" applyProtection="1">
      <alignment horizontal="left" vertical="center" indent="1"/>
      <protection locked="0"/>
    </xf>
    <xf numFmtId="165" fontId="8" fillId="0" borderId="0" xfId="2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6" fillId="0" borderId="0" xfId="1" applyFont="1" applyBorder="1" applyAlignment="1">
      <alignment horizontal="center"/>
    </xf>
    <xf numFmtId="49" fontId="11" fillId="0" borderId="4" xfId="1" applyNumberFormat="1" applyFont="1" applyFill="1" applyBorder="1" applyAlignment="1" applyProtection="1">
      <alignment vertical="center"/>
      <protection locked="0"/>
    </xf>
    <xf numFmtId="49" fontId="12" fillId="0" borderId="3" xfId="1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Border="1"/>
    <xf numFmtId="0" fontId="0" fillId="0" borderId="0" xfId="0" applyBorder="1"/>
    <xf numFmtId="0" fontId="8" fillId="0" borderId="0" xfId="0" applyFont="1" applyAlignment="1">
      <alignment horizontal="center"/>
    </xf>
    <xf numFmtId="1" fontId="3" fillId="0" borderId="5" xfId="1" applyNumberFormat="1" applyFont="1" applyFill="1" applyBorder="1" applyAlignment="1" applyProtection="1">
      <alignment horizontal="center" vertical="center"/>
      <protection locked="0"/>
    </xf>
    <xf numFmtId="1" fontId="3" fillId="0" borderId="9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3" fontId="17" fillId="0" borderId="0" xfId="0" applyNumberFormat="1" applyFont="1" applyAlignment="1">
      <alignment horizontal="center"/>
    </xf>
    <xf numFmtId="3" fontId="17" fillId="0" borderId="0" xfId="1" applyNumberFormat="1" applyFont="1" applyBorder="1" applyAlignment="1">
      <alignment horizontal="center" vertical="center"/>
    </xf>
    <xf numFmtId="3" fontId="17" fillId="0" borderId="2" xfId="0" applyNumberFormat="1" applyFont="1" applyBorder="1" applyAlignment="1">
      <alignment horizontal="center"/>
    </xf>
    <xf numFmtId="3" fontId="16" fillId="0" borderId="0" xfId="1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43" fontId="18" fillId="0" borderId="0" xfId="2" applyFont="1" applyAlignment="1">
      <alignment horizontal="center"/>
    </xf>
    <xf numFmtId="0" fontId="3" fillId="0" borderId="0" xfId="1" applyFont="1" applyBorder="1" applyAlignment="1">
      <alignment horizontal="center" vertical="center"/>
    </xf>
    <xf numFmtId="49" fontId="2" fillId="0" borderId="14" xfId="1" quotePrefix="1" applyNumberFormat="1" applyFont="1" applyFill="1" applyBorder="1" applyAlignment="1">
      <alignment horizontal="right" vertical="center"/>
    </xf>
    <xf numFmtId="1" fontId="3" fillId="0" borderId="13" xfId="1" applyNumberFormat="1" applyFon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>
      <alignment horizontal="right" vertical="center"/>
    </xf>
    <xf numFmtId="49" fontId="8" fillId="0" borderId="2" xfId="1" applyNumberFormat="1" applyFont="1" applyFill="1" applyBorder="1" applyAlignment="1">
      <alignment horizontal="left" vertical="center"/>
    </xf>
    <xf numFmtId="0" fontId="3" fillId="0" borderId="0" xfId="1" applyFont="1" applyBorder="1" applyAlignment="1">
      <alignment horizontal="right" vertical="center"/>
    </xf>
    <xf numFmtId="49" fontId="8" fillId="0" borderId="0" xfId="1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2" xfId="1" applyFont="1" applyBorder="1"/>
    <xf numFmtId="49" fontId="2" fillId="0" borderId="16" xfId="1" quotePrefix="1" applyNumberFormat="1" applyFont="1" applyFill="1" applyBorder="1" applyAlignment="1">
      <alignment horizontal="right" vertical="center"/>
    </xf>
    <xf numFmtId="0" fontId="3" fillId="0" borderId="4" xfId="1" applyFont="1" applyFill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9" fontId="8" fillId="0" borderId="0" xfId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49" fontId="7" fillId="0" borderId="0" xfId="1" applyNumberFormat="1" applyFont="1" applyFill="1" applyBorder="1" applyAlignment="1" applyProtection="1">
      <alignment horizontal="left" vertical="center"/>
      <protection locked="0"/>
    </xf>
    <xf numFmtId="49" fontId="4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Fill="1" applyBorder="1"/>
    <xf numFmtId="49" fontId="20" fillId="0" borderId="8" xfId="1" applyNumberFormat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 applyProtection="1">
      <alignment horizontal="center" vertical="center"/>
      <protection locked="0"/>
    </xf>
    <xf numFmtId="3" fontId="3" fillId="0" borderId="7" xfId="1" applyNumberFormat="1" applyFont="1" applyFill="1" applyBorder="1" applyAlignment="1" applyProtection="1">
      <alignment horizontal="center" vertical="center"/>
      <protection locked="0"/>
    </xf>
    <xf numFmtId="49" fontId="8" fillId="0" borderId="8" xfId="1" applyNumberFormat="1" applyFont="1" applyFill="1" applyBorder="1" applyAlignment="1" applyProtection="1">
      <alignment vertical="center"/>
      <protection locked="0"/>
    </xf>
    <xf numFmtId="49" fontId="16" fillId="0" borderId="0" xfId="1" applyNumberFormat="1" applyFont="1" applyFill="1" applyBorder="1" applyAlignment="1" applyProtection="1">
      <alignment horizontal="right" vertical="center"/>
      <protection locked="0"/>
    </xf>
    <xf numFmtId="3" fontId="16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15" xfId="1" quotePrefix="1" applyNumberFormat="1" applyFont="1" applyFill="1" applyBorder="1" applyAlignment="1">
      <alignment horizontal="right" vertical="center"/>
    </xf>
    <xf numFmtId="0" fontId="3" fillId="0" borderId="6" xfId="1" quotePrefix="1" applyFont="1" applyFill="1" applyBorder="1" applyAlignment="1">
      <alignment horizontal="center" vertical="center"/>
    </xf>
    <xf numFmtId="0" fontId="3" fillId="0" borderId="17" xfId="1" quotePrefix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14" fontId="8" fillId="3" borderId="0" xfId="1" applyNumberFormat="1" applyFont="1" applyFill="1" applyBorder="1" applyAlignment="1">
      <alignment horizontal="left" vertical="center"/>
    </xf>
    <xf numFmtId="0" fontId="3" fillId="3" borderId="11" xfId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1" applyFont="1" applyFill="1" applyAlignment="1">
      <alignment horizontal="center"/>
    </xf>
    <xf numFmtId="3" fontId="8" fillId="0" borderId="0" xfId="2" applyNumberFormat="1" applyFont="1" applyBorder="1" applyAlignment="1">
      <alignment vertical="center"/>
    </xf>
    <xf numFmtId="9" fontId="3" fillId="0" borderId="0" xfId="3" applyFont="1" applyFill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3" fillId="0" borderId="10" xfId="0" applyFont="1" applyBorder="1"/>
    <xf numFmtId="0" fontId="0" fillId="0" borderId="19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0" xfId="1" applyFont="1" applyBorder="1" applyAlignment="1">
      <alignment horizontal="center" vertical="center"/>
    </xf>
    <xf numFmtId="0" fontId="0" fillId="0" borderId="20" xfId="0" applyBorder="1"/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3" fontId="8" fillId="0" borderId="24" xfId="1" applyNumberFormat="1" applyFont="1" applyBorder="1" applyAlignment="1">
      <alignment horizontal="center" vertical="center"/>
    </xf>
    <xf numFmtId="0" fontId="0" fillId="0" borderId="25" xfId="0" applyBorder="1"/>
    <xf numFmtId="43" fontId="8" fillId="0" borderId="26" xfId="2" applyFont="1" applyBorder="1" applyAlignment="1">
      <alignment horizontal="center"/>
    </xf>
    <xf numFmtId="9" fontId="3" fillId="0" borderId="0" xfId="3" applyFont="1" applyFill="1" applyBorder="1" applyAlignment="1">
      <alignment horizontal="right" vertical="center"/>
    </xf>
    <xf numFmtId="1" fontId="10" fillId="0" borderId="0" xfId="1" applyNumberFormat="1" applyFont="1" applyAlignment="1">
      <alignment horizontal="right" vertical="center"/>
    </xf>
    <xf numFmtId="166" fontId="8" fillId="2" borderId="8" xfId="1" applyNumberFormat="1" applyFont="1" applyFill="1" applyBorder="1" applyAlignment="1" applyProtection="1">
      <alignment horizontal="center" vertical="center"/>
      <protection locked="0"/>
    </xf>
    <xf numFmtId="0" fontId="8" fillId="0" borderId="8" xfId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left" vertical="center"/>
    </xf>
    <xf numFmtId="1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1" applyFont="1" applyBorder="1" applyAlignment="1">
      <alignment vertical="center"/>
    </xf>
    <xf numFmtId="3" fontId="16" fillId="0" borderId="0" xfId="1" applyNumberFormat="1" applyFont="1" applyFill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/>
    </xf>
    <xf numFmtId="2" fontId="3" fillId="0" borderId="12" xfId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horizontal="center" vertical="center"/>
    </xf>
    <xf numFmtId="49" fontId="22" fillId="0" borderId="0" xfId="1" applyNumberFormat="1" applyFont="1" applyFill="1" applyBorder="1" applyAlignment="1" applyProtection="1">
      <alignment horizontal="right" vertical="center"/>
      <protection locked="0"/>
    </xf>
    <xf numFmtId="9" fontId="22" fillId="0" borderId="0" xfId="3" applyFont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49" fontId="8" fillId="0" borderId="0" xfId="1" applyNumberFormat="1" applyFont="1" applyFill="1" applyBorder="1" applyAlignment="1" applyProtection="1">
      <alignment vertical="center"/>
      <protection locked="0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showZeros="0" tabSelected="1" topLeftCell="B1" zoomScale="130" zoomScaleNormal="130" zoomScaleSheetLayoutView="85" workbookViewId="0">
      <selection activeCell="C56" sqref="C56"/>
    </sheetView>
  </sheetViews>
  <sheetFormatPr baseColWidth="10" defaultColWidth="10.28515625" defaultRowHeight="12.75" outlineLevelRow="1"/>
  <cols>
    <col min="1" max="1" width="38.28515625" style="6" customWidth="1"/>
    <col min="2" max="2" width="11.28515625" style="6" customWidth="1"/>
    <col min="3" max="3" width="41.7109375" style="6" customWidth="1"/>
    <col min="4" max="4" width="9.5703125" style="6" customWidth="1"/>
    <col min="5" max="14" width="9.28515625" style="1" customWidth="1"/>
    <col min="15" max="15" width="9.140625" style="5" customWidth="1"/>
    <col min="16" max="16" width="14" style="5" customWidth="1"/>
    <col min="17" max="16384" width="10.28515625" style="5"/>
  </cols>
  <sheetData>
    <row r="1" spans="1:15" ht="15.75" customHeight="1">
      <c r="A1" s="57" t="s">
        <v>67</v>
      </c>
      <c r="B1" s="82">
        <v>43769</v>
      </c>
      <c r="E1" s="60" t="s">
        <v>110</v>
      </c>
      <c r="F1" s="58" t="s">
        <v>9</v>
      </c>
      <c r="G1" s="60" t="s">
        <v>111</v>
      </c>
      <c r="H1" s="58" t="s">
        <v>108</v>
      </c>
      <c r="I1" s="58" t="s">
        <v>109</v>
      </c>
      <c r="J1" s="58"/>
    </row>
    <row r="2" spans="1:15" s="3" customFormat="1" ht="7.5" customHeight="1">
      <c r="A2" s="55"/>
      <c r="B2" s="55"/>
      <c r="C2" s="56"/>
      <c r="D2" s="61"/>
      <c r="F2" s="59"/>
      <c r="G2" s="59"/>
      <c r="H2" s="59"/>
      <c r="I2" s="59"/>
      <c r="J2" s="59"/>
      <c r="K2" s="59"/>
      <c r="L2" s="59"/>
      <c r="M2" s="59"/>
      <c r="N2" s="59"/>
    </row>
    <row r="3" spans="1:15" s="3" customFormat="1" ht="14.25">
      <c r="A3" s="71" t="s">
        <v>68</v>
      </c>
      <c r="B3" s="107"/>
      <c r="C3" s="69"/>
      <c r="D3" s="62" t="s">
        <v>47</v>
      </c>
      <c r="E3" s="112" t="s">
        <v>0</v>
      </c>
      <c r="F3" s="83" t="s">
        <v>50</v>
      </c>
      <c r="G3" s="83" t="s">
        <v>75</v>
      </c>
      <c r="H3" s="83" t="s">
        <v>77</v>
      </c>
      <c r="I3" s="83" t="s">
        <v>78</v>
      </c>
      <c r="J3" s="83" t="s">
        <v>81</v>
      </c>
      <c r="K3" s="83" t="s">
        <v>87</v>
      </c>
      <c r="L3" s="83" t="s">
        <v>88</v>
      </c>
      <c r="M3" s="83" t="s">
        <v>62</v>
      </c>
      <c r="N3" s="83" t="s">
        <v>125</v>
      </c>
    </row>
    <row r="4" spans="1:15" s="3" customFormat="1">
      <c r="A4" s="70"/>
      <c r="B4" s="70"/>
      <c r="C4" s="70"/>
      <c r="D4" s="53" t="s">
        <v>48</v>
      </c>
      <c r="E4" s="113" t="str">
        <f>VLOOKUP(E3,Projektteam!$A$3:$D$22,3,FALSE)</f>
        <v>B</v>
      </c>
      <c r="F4" s="63" t="str">
        <f>VLOOKUP(F3,Projektteam!$A$3:$D$22,3,FALSE)</f>
        <v>B</v>
      </c>
      <c r="G4" s="63" t="str">
        <f>VLOOKUP(G3,Projektteam!$A$3:$D$22,3,FALSE)</f>
        <v>C</v>
      </c>
      <c r="H4" s="63" t="str">
        <f>VLOOKUP(H3,Projektteam!$A$3:$D$22,3,FALSE)</f>
        <v>D</v>
      </c>
      <c r="I4" s="63" t="str">
        <f>VLOOKUP(I3,Projektteam!$A$3:$D$22,3,FALSE)</f>
        <v>D</v>
      </c>
      <c r="J4" s="63" t="str">
        <f>VLOOKUP(J3,Projektteam!$A$3:$D$22,3,FALSE)</f>
        <v>D</v>
      </c>
      <c r="K4" s="63" t="str">
        <f>VLOOKUP(K3,Projektteam!$A$3:$D$22,3,FALSE)</f>
        <v>E</v>
      </c>
      <c r="L4" s="63" t="str">
        <f>VLOOKUP(L3,Projektteam!$A$3:$D$22,3,FALSE)</f>
        <v>F</v>
      </c>
      <c r="M4" s="63" t="str">
        <f>VLOOKUP(M3,Projektteam!$A$3:$D$22,3,FALSE)</f>
        <v>D</v>
      </c>
      <c r="N4" s="63" t="str">
        <f>VLOOKUP(N3,Projektteam!$A$3:$D$22,3,FALSE)</f>
        <v>G</v>
      </c>
    </row>
    <row r="5" spans="1:15" s="3" customFormat="1" ht="15" hidden="1" outlineLevel="1">
      <c r="A5" s="68"/>
      <c r="B5" s="68"/>
      <c r="C5" s="70"/>
      <c r="D5" s="53" t="s">
        <v>66</v>
      </c>
      <c r="E5" s="114">
        <f>VLOOKUP(E3,Projektteam!$A$3:$D$22,4,FALSE)</f>
        <v>126</v>
      </c>
      <c r="F5" s="64">
        <f>VLOOKUP(F3,Projektteam!$A$3:$D$22,4,FALSE)</f>
        <v>126</v>
      </c>
      <c r="G5" s="64">
        <f>VLOOKUP(G3,Projektteam!$A$3:$D$22,4,FALSE)</f>
        <v>105</v>
      </c>
      <c r="H5" s="64">
        <f>VLOOKUP(H3,Projektteam!$A$3:$D$22,4,FALSE)</f>
        <v>95</v>
      </c>
      <c r="I5" s="64">
        <f>VLOOKUP(I3,Projektteam!$A$3:$D$22,4,FALSE)</f>
        <v>95</v>
      </c>
      <c r="J5" s="64">
        <f>VLOOKUP(J3,Projektteam!$A$3:$D$22,4,FALSE)</f>
        <v>95</v>
      </c>
      <c r="K5" s="64">
        <f>VLOOKUP(K3,Projektteam!$A$3:$D$22,4,FALSE)</f>
        <v>65</v>
      </c>
      <c r="L5" s="64">
        <f>VLOOKUP(L3,Projektteam!$A$3:$D$22,4,FALSE)</f>
        <v>55</v>
      </c>
      <c r="M5" s="64">
        <f>VLOOKUP(M3,Projektteam!$A$3:$D$22,4,FALSE)</f>
        <v>95</v>
      </c>
      <c r="N5" s="64">
        <f>VLOOKUP(N3,Projektteam!$A$3:$D$22,4,FALSE)</f>
        <v>50</v>
      </c>
    </row>
    <row r="6" spans="1:15" s="3" customFormat="1" collapsed="1">
      <c r="A6" s="61"/>
      <c r="B6" s="61"/>
      <c r="C6" s="108"/>
      <c r="D6" s="78" t="s">
        <v>49</v>
      </c>
      <c r="E6" s="80" t="str">
        <f>VLOOKUP(E3,Projektteam!$A$3:$D$22,2,FALSE)</f>
        <v>FL</v>
      </c>
      <c r="F6" s="79" t="str">
        <f>VLOOKUP(F3,Projektteam!$A$3:$D$22,2,FALSE)</f>
        <v>Shd</v>
      </c>
      <c r="G6" s="79" t="str">
        <f>VLOOKUP(G3,Projektteam!$A$3:$D$22,2,FALSE)</f>
        <v>AV</v>
      </c>
      <c r="H6" s="79" t="str">
        <f>VLOOKUP(H3,Projektteam!$A$3:$D$22,2,FALSE)</f>
        <v>MeL</v>
      </c>
      <c r="I6" s="79" t="str">
        <f>VLOOKUP(I3,Projektteam!$A$3:$D$22,2,FALSE)</f>
        <v>TFl</v>
      </c>
      <c r="J6" s="79" t="str">
        <f>VLOOKUP(J3,Projektteam!$A$3:$D$22,2,FALSE)</f>
        <v>NL</v>
      </c>
      <c r="K6" s="79" t="str">
        <f>VLOOKUP(K3,Projektteam!$A$3:$D$22,2,FALSE)</f>
        <v>BoJ</v>
      </c>
      <c r="L6" s="79" t="str">
        <f>VLOOKUP(L3,Projektteam!$A$3:$D$22,2,FALSE)</f>
        <v>ChF</v>
      </c>
      <c r="M6" s="79" t="str">
        <f>VLOOKUP(M3,Projektteam!$A$3:$D$22,2,FALSE)</f>
        <v>WN</v>
      </c>
      <c r="N6" s="79" t="str">
        <f>VLOOKUP(N3,Projektteam!$A$3:$D$22,2,FALSE)</f>
        <v>ScJ</v>
      </c>
      <c r="O6" s="29" t="s">
        <v>33</v>
      </c>
    </row>
    <row r="7" spans="1:15" s="4" customFormat="1" ht="17.25" hidden="1" customHeight="1" outlineLevel="1">
      <c r="A7" s="15" t="s">
        <v>17</v>
      </c>
      <c r="B7" s="15"/>
      <c r="C7" s="8"/>
      <c r="D7" s="54"/>
      <c r="E7" s="72">
        <v>1160</v>
      </c>
      <c r="F7" s="72"/>
      <c r="G7" s="72"/>
      <c r="H7" s="72"/>
      <c r="I7" s="72"/>
      <c r="J7" s="72"/>
      <c r="K7" s="72"/>
      <c r="L7" s="72"/>
      <c r="M7" s="72"/>
      <c r="N7" s="72"/>
      <c r="O7" s="24">
        <f t="shared" ref="O7:O35" si="0">SUM(E7:N7)</f>
        <v>1160</v>
      </c>
    </row>
    <row r="8" spans="1:15" s="4" customFormat="1" ht="17.25" hidden="1" customHeight="1" outlineLevel="1">
      <c r="A8" s="17" t="s">
        <v>21</v>
      </c>
      <c r="B8" s="17"/>
      <c r="C8" s="8"/>
      <c r="D8" s="54"/>
      <c r="E8" s="72"/>
      <c r="F8" s="72"/>
      <c r="G8" s="72"/>
      <c r="H8" s="72"/>
      <c r="I8" s="72"/>
      <c r="J8" s="72"/>
      <c r="K8" s="72"/>
      <c r="L8" s="72"/>
      <c r="M8" s="72"/>
      <c r="N8" s="72"/>
      <c r="O8" s="24">
        <f t="shared" si="0"/>
        <v>0</v>
      </c>
    </row>
    <row r="9" spans="1:15" s="4" customFormat="1" ht="17.25" hidden="1" customHeight="1" outlineLevel="1">
      <c r="A9" s="17" t="s">
        <v>23</v>
      </c>
      <c r="B9" s="17"/>
      <c r="C9" s="8" t="s">
        <v>35</v>
      </c>
      <c r="D9" s="54"/>
      <c r="E9" s="72"/>
      <c r="F9" s="72"/>
      <c r="G9" s="72"/>
      <c r="H9" s="72"/>
      <c r="I9" s="72"/>
      <c r="J9" s="72"/>
      <c r="K9" s="72"/>
      <c r="L9" s="72"/>
      <c r="M9" s="72"/>
      <c r="N9" s="72"/>
      <c r="O9" s="24">
        <f t="shared" si="0"/>
        <v>0</v>
      </c>
    </row>
    <row r="10" spans="1:15" s="4" customFormat="1" ht="17.25" hidden="1" customHeight="1" outlineLevel="1">
      <c r="A10" s="17" t="s">
        <v>40</v>
      </c>
      <c r="B10" s="17"/>
      <c r="C10" s="8"/>
      <c r="D10" s="38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24">
        <f t="shared" si="0"/>
        <v>0</v>
      </c>
    </row>
    <row r="11" spans="1:15" s="4" customFormat="1" ht="17.25" hidden="1" customHeight="1" outlineLevel="1">
      <c r="A11" s="18" t="s">
        <v>20</v>
      </c>
      <c r="B11" s="15"/>
      <c r="C11" s="8"/>
      <c r="D11" s="38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24">
        <f t="shared" si="0"/>
        <v>0</v>
      </c>
    </row>
    <row r="12" spans="1:15" s="4" customFormat="1" ht="17.25" hidden="1" customHeight="1" outlineLevel="1">
      <c r="A12" s="15" t="s">
        <v>11</v>
      </c>
      <c r="B12" s="15"/>
      <c r="C12" s="8"/>
      <c r="D12" s="38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24">
        <f t="shared" si="0"/>
        <v>0</v>
      </c>
    </row>
    <row r="13" spans="1:15" s="4" customFormat="1" ht="17.25" hidden="1" customHeight="1" outlineLevel="1">
      <c r="A13" s="19" t="s">
        <v>22</v>
      </c>
      <c r="B13" s="19"/>
      <c r="C13" s="10"/>
      <c r="D13" s="38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24">
        <f t="shared" si="0"/>
        <v>0</v>
      </c>
    </row>
    <row r="14" spans="1:15" s="4" customFormat="1" ht="17.25" hidden="1" customHeight="1" outlineLevel="1">
      <c r="A14" s="19" t="s">
        <v>12</v>
      </c>
      <c r="B14" s="19"/>
      <c r="C14" s="9"/>
      <c r="D14" s="38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24">
        <f t="shared" si="0"/>
        <v>0</v>
      </c>
    </row>
    <row r="15" spans="1:15" s="4" customFormat="1" ht="17.25" hidden="1" customHeight="1" outlineLevel="1">
      <c r="A15" s="16" t="s">
        <v>36</v>
      </c>
      <c r="B15" s="16"/>
      <c r="C15" s="10"/>
      <c r="D15" s="38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24">
        <f t="shared" si="0"/>
        <v>0</v>
      </c>
    </row>
    <row r="16" spans="1:15" s="4" customFormat="1" ht="17.25" hidden="1" customHeight="1" outlineLevel="1">
      <c r="A16" s="16" t="s">
        <v>37</v>
      </c>
      <c r="B16" s="16"/>
      <c r="C16" s="10"/>
      <c r="D16" s="38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24">
        <f t="shared" si="0"/>
        <v>0</v>
      </c>
    </row>
    <row r="17" spans="1:15" s="4" customFormat="1" ht="17.25" hidden="1" customHeight="1" outlineLevel="1">
      <c r="A17" s="19" t="s">
        <v>38</v>
      </c>
      <c r="B17" s="19"/>
      <c r="C17" s="9"/>
      <c r="D17" s="38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24">
        <f t="shared" si="0"/>
        <v>0</v>
      </c>
    </row>
    <row r="18" spans="1:15" s="4" customFormat="1" ht="17.25" hidden="1" customHeight="1" outlineLevel="1">
      <c r="A18" s="19" t="s">
        <v>39</v>
      </c>
      <c r="B18" s="19"/>
      <c r="C18" s="9"/>
      <c r="D18" s="38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24">
        <f t="shared" si="0"/>
        <v>0</v>
      </c>
    </row>
    <row r="19" spans="1:15" s="4" customFormat="1" ht="17.25" hidden="1" customHeight="1" outlineLevel="1">
      <c r="A19" s="19" t="s">
        <v>13</v>
      </c>
      <c r="B19" s="19"/>
      <c r="C19" s="10"/>
      <c r="D19" s="38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24">
        <f t="shared" si="0"/>
        <v>0</v>
      </c>
    </row>
    <row r="20" spans="1:15" s="4" customFormat="1" ht="17.25" hidden="1" customHeight="1" outlineLevel="1">
      <c r="A20" s="16" t="s">
        <v>24</v>
      </c>
      <c r="B20" s="16"/>
      <c r="C20" s="10"/>
      <c r="D20" s="38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24">
        <f t="shared" si="0"/>
        <v>0</v>
      </c>
    </row>
    <row r="21" spans="1:15" s="4" customFormat="1" ht="17.25" hidden="1" customHeight="1" outlineLevel="1">
      <c r="A21" s="16" t="s">
        <v>25</v>
      </c>
      <c r="B21" s="16"/>
      <c r="C21" s="10"/>
      <c r="D21" s="38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24">
        <f t="shared" si="0"/>
        <v>0</v>
      </c>
    </row>
    <row r="22" spans="1:15" s="4" customFormat="1" ht="17.25" hidden="1" customHeight="1" outlineLevel="1">
      <c r="A22" s="16" t="s">
        <v>26</v>
      </c>
      <c r="B22" s="16"/>
      <c r="C22" s="10"/>
      <c r="D22" s="38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24">
        <f t="shared" si="0"/>
        <v>0</v>
      </c>
    </row>
    <row r="23" spans="1:15" s="4" customFormat="1" ht="17.25" hidden="1" customHeight="1" outlineLevel="1">
      <c r="A23" s="19" t="s">
        <v>14</v>
      </c>
      <c r="B23" s="19"/>
      <c r="C23" s="10"/>
      <c r="D23" s="38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24">
        <f t="shared" si="0"/>
        <v>0</v>
      </c>
    </row>
    <row r="24" spans="1:15" s="4" customFormat="1" ht="17.25" hidden="1" customHeight="1" outlineLevel="1">
      <c r="A24" s="19" t="s">
        <v>27</v>
      </c>
      <c r="B24" s="19"/>
      <c r="C24" s="10"/>
      <c r="D24" s="38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24">
        <f t="shared" si="0"/>
        <v>0</v>
      </c>
    </row>
    <row r="25" spans="1:15" s="4" customFormat="1" ht="17.25" hidden="1" customHeight="1" outlineLevel="1">
      <c r="A25" s="31" t="s">
        <v>15</v>
      </c>
      <c r="B25" s="31"/>
      <c r="C25" s="11"/>
      <c r="D25" s="38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24">
        <f t="shared" si="0"/>
        <v>0</v>
      </c>
    </row>
    <row r="26" spans="1:15" s="4" customFormat="1" ht="17.25" hidden="1" customHeight="1" outlineLevel="1">
      <c r="A26" s="20" t="s">
        <v>16</v>
      </c>
      <c r="B26" s="20"/>
      <c r="C26" s="12"/>
      <c r="D26" s="38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24">
        <f t="shared" si="0"/>
        <v>0</v>
      </c>
    </row>
    <row r="27" spans="1:15" s="4" customFormat="1" ht="17.25" hidden="1" customHeight="1" outlineLevel="1">
      <c r="A27" s="16" t="s">
        <v>41</v>
      </c>
      <c r="B27" s="21"/>
      <c r="C27" s="12"/>
      <c r="D27" s="38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24">
        <f t="shared" si="0"/>
        <v>0</v>
      </c>
    </row>
    <row r="28" spans="1:15" s="4" customFormat="1" ht="17.25" hidden="1" customHeight="1" outlineLevel="1">
      <c r="A28" s="16" t="s">
        <v>42</v>
      </c>
      <c r="B28" s="21"/>
      <c r="C28" s="11" t="s">
        <v>43</v>
      </c>
      <c r="D28" s="38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24">
        <f t="shared" si="0"/>
        <v>0</v>
      </c>
    </row>
    <row r="29" spans="1:15" s="4" customFormat="1" ht="17.25" hidden="1" customHeight="1" outlineLevel="1">
      <c r="A29" s="16" t="s">
        <v>44</v>
      </c>
      <c r="B29" s="21"/>
      <c r="C29" s="12"/>
      <c r="D29" s="38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24">
        <f t="shared" si="0"/>
        <v>0</v>
      </c>
    </row>
    <row r="30" spans="1:15" s="4" customFormat="1" ht="17.25" hidden="1" customHeight="1" outlineLevel="1">
      <c r="A30" s="21" t="s">
        <v>28</v>
      </c>
      <c r="B30" s="21"/>
      <c r="C30" s="12"/>
      <c r="D30" s="38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24">
        <f t="shared" si="0"/>
        <v>0</v>
      </c>
    </row>
    <row r="31" spans="1:15" s="4" customFormat="1" ht="17.25" hidden="1" customHeight="1" outlineLevel="1">
      <c r="A31" s="16" t="s">
        <v>29</v>
      </c>
      <c r="B31" s="16"/>
      <c r="C31" s="9"/>
      <c r="D31" s="38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24">
        <f t="shared" si="0"/>
        <v>0</v>
      </c>
    </row>
    <row r="32" spans="1:15" s="4" customFormat="1" ht="17.25" hidden="1" customHeight="1" outlineLevel="1">
      <c r="A32" s="16" t="s">
        <v>30</v>
      </c>
      <c r="B32" s="16"/>
      <c r="C32" s="9"/>
      <c r="D32" s="38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24">
        <f t="shared" si="0"/>
        <v>0</v>
      </c>
    </row>
    <row r="33" spans="1:15" s="4" customFormat="1" ht="17.25" hidden="1" customHeight="1" outlineLevel="1">
      <c r="A33" s="19" t="s">
        <v>31</v>
      </c>
      <c r="B33" s="19"/>
      <c r="C33" s="10"/>
      <c r="D33" s="38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24">
        <f t="shared" si="0"/>
        <v>0</v>
      </c>
    </row>
    <row r="34" spans="1:15" s="4" customFormat="1" ht="17.25" hidden="1" customHeight="1" outlineLevel="1">
      <c r="A34" s="26" t="s">
        <v>32</v>
      </c>
      <c r="B34" s="26"/>
      <c r="C34" s="30" t="s">
        <v>34</v>
      </c>
      <c r="D34" s="38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24">
        <f t="shared" si="0"/>
        <v>0</v>
      </c>
    </row>
    <row r="35" spans="1:15" s="4" customFormat="1" ht="17.25" hidden="1" customHeight="1" outlineLevel="1">
      <c r="A35" s="22"/>
      <c r="B35" s="22"/>
      <c r="C35" s="13"/>
      <c r="D35" s="39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24">
        <f t="shared" si="0"/>
        <v>0</v>
      </c>
    </row>
    <row r="36" spans="1:15" s="4" customFormat="1" ht="17.25" customHeight="1" collapsed="1">
      <c r="B36" s="74"/>
      <c r="C36" s="105" t="s">
        <v>105</v>
      </c>
      <c r="D36" s="104">
        <f>$B$1</f>
        <v>43769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</row>
    <row r="37" spans="1:15" s="4" customFormat="1" ht="17.25" customHeight="1">
      <c r="A37" s="14"/>
      <c r="B37" s="14"/>
      <c r="C37" s="75" t="s">
        <v>104</v>
      </c>
      <c r="D37" s="76">
        <f>Projektteam!J22</f>
        <v>3756.1578947368421</v>
      </c>
      <c r="E37" s="110">
        <f>VLOOKUP(E3,Projektteam!$A$3:$J$21,10,FALSE)</f>
        <v>850</v>
      </c>
      <c r="F37" s="110">
        <f>VLOOKUP(F3,Projektteam!$A$3:$J$21,10,FALSE)</f>
        <v>200</v>
      </c>
      <c r="G37" s="110">
        <f>VLOOKUP(G3,Projektteam!$A$3:$J$21,10,FALSE)</f>
        <v>340</v>
      </c>
      <c r="H37" s="110">
        <f>VLOOKUP(H3,Projektteam!$A$3:$J$21,10,FALSE)</f>
        <v>750</v>
      </c>
      <c r="I37" s="110">
        <f>VLOOKUP(I3,Projektteam!$A$3:$J$21,10,FALSE)</f>
        <v>100</v>
      </c>
      <c r="J37" s="110">
        <f>VLOOKUP(J3,Projektteam!$A$3:$J$21,10,FALSE)</f>
        <v>411.15789473684208</v>
      </c>
      <c r="K37" s="110">
        <f>VLOOKUP(K3,Projektteam!$A$3:$J$21,10,FALSE)</f>
        <v>205</v>
      </c>
      <c r="L37" s="110">
        <f>VLOOKUP(L3,Projektteam!$A$3:$J$21,10,FALSE)</f>
        <v>205</v>
      </c>
      <c r="M37" s="110">
        <f>VLOOKUP(M3,Projektteam!$A$3:$J$21,10,FALSE)</f>
        <v>50</v>
      </c>
      <c r="N37" s="110">
        <f>VLOOKUP(N3,Projektteam!$A$3:$J$21,10,FALSE)</f>
        <v>190</v>
      </c>
      <c r="O37" s="24">
        <f>SUM(E37:N37)</f>
        <v>3301.1578947368421</v>
      </c>
    </row>
    <row r="38" spans="1:15" s="28" customFormat="1" ht="17.25" customHeight="1">
      <c r="A38" s="14"/>
      <c r="B38" s="120" t="s">
        <v>128</v>
      </c>
      <c r="C38" s="77" t="s">
        <v>112</v>
      </c>
      <c r="D38" s="52" t="s">
        <v>116</v>
      </c>
      <c r="E38" s="81">
        <v>104.75</v>
      </c>
      <c r="F38" s="81">
        <v>4.5</v>
      </c>
      <c r="G38" s="81">
        <v>7</v>
      </c>
      <c r="H38" s="81"/>
      <c r="I38" s="81">
        <v>71.25</v>
      </c>
      <c r="J38" s="81">
        <v>25.25</v>
      </c>
      <c r="K38" s="81">
        <v>135.25</v>
      </c>
      <c r="L38" s="81"/>
      <c r="M38" s="81">
        <v>1</v>
      </c>
      <c r="N38" s="81"/>
      <c r="O38" s="24">
        <f>SUM(E38:N38)</f>
        <v>349</v>
      </c>
    </row>
    <row r="39" spans="1:15" s="28" customFormat="1" ht="17.25" customHeight="1">
      <c r="A39" s="14"/>
      <c r="B39" s="14"/>
      <c r="C39" s="57" t="s">
        <v>106</v>
      </c>
      <c r="D39" s="67" t="s">
        <v>71</v>
      </c>
      <c r="E39" s="66">
        <f>E37-E38</f>
        <v>745.25</v>
      </c>
      <c r="F39" s="66">
        <f t="shared" ref="F39:N39" si="1">F37-F38</f>
        <v>195.5</v>
      </c>
      <c r="G39" s="66">
        <f t="shared" si="1"/>
        <v>333</v>
      </c>
      <c r="H39" s="66">
        <f t="shared" si="1"/>
        <v>750</v>
      </c>
      <c r="I39" s="66">
        <f t="shared" si="1"/>
        <v>28.75</v>
      </c>
      <c r="J39" s="66">
        <f t="shared" si="1"/>
        <v>385.90789473684208</v>
      </c>
      <c r="K39" s="66">
        <f t="shared" si="1"/>
        <v>69.75</v>
      </c>
      <c r="L39" s="66">
        <f t="shared" si="1"/>
        <v>205</v>
      </c>
      <c r="M39" s="66">
        <f t="shared" si="1"/>
        <v>49</v>
      </c>
      <c r="N39" s="66">
        <f t="shared" si="1"/>
        <v>190</v>
      </c>
      <c r="O39" s="24">
        <f>SUM(E39:N39)</f>
        <v>2952.1578947368421</v>
      </c>
    </row>
    <row r="40" spans="1:15" s="28" customFormat="1" ht="17.25" customHeight="1">
      <c r="A40" s="14"/>
      <c r="B40" s="14"/>
      <c r="C40" s="57"/>
      <c r="D40" s="67" t="s">
        <v>115</v>
      </c>
      <c r="E40" s="88">
        <f>E39/E37</f>
        <v>0.87676470588235289</v>
      </c>
      <c r="F40" s="88">
        <f>F39/F37</f>
        <v>0.97750000000000004</v>
      </c>
      <c r="G40" s="88">
        <f t="shared" ref="G40:N40" si="2">G39/G37</f>
        <v>0.97941176470588232</v>
      </c>
      <c r="H40" s="88">
        <f t="shared" si="2"/>
        <v>1</v>
      </c>
      <c r="I40" s="88">
        <f t="shared" si="2"/>
        <v>0.28749999999999998</v>
      </c>
      <c r="J40" s="88">
        <f t="shared" si="2"/>
        <v>0.93858806963645669</v>
      </c>
      <c r="K40" s="88">
        <f t="shared" si="2"/>
        <v>0.34024390243902441</v>
      </c>
      <c r="L40" s="88">
        <f t="shared" si="2"/>
        <v>1</v>
      </c>
      <c r="M40" s="88">
        <f t="shared" si="2"/>
        <v>0.98</v>
      </c>
      <c r="N40" s="88">
        <f t="shared" si="2"/>
        <v>1</v>
      </c>
      <c r="O40" s="102">
        <f>O39/D37</f>
        <v>0.78595149018453903</v>
      </c>
    </row>
    <row r="41" spans="1:15" s="28" customFormat="1" ht="17.25" customHeight="1">
      <c r="A41" s="14"/>
      <c r="B41" s="14"/>
      <c r="D41" s="23" t="s">
        <v>107</v>
      </c>
      <c r="E41" s="111">
        <f>IF(E39&gt;=0,E39/42,"")</f>
        <v>17.74404761904762</v>
      </c>
      <c r="F41" s="111">
        <f t="shared" ref="F41:O41" si="3">IF(F39&gt;=0,F39/42,"")</f>
        <v>4.6547619047619051</v>
      </c>
      <c r="G41" s="111">
        <f t="shared" si="3"/>
        <v>7.9285714285714288</v>
      </c>
      <c r="H41" s="111">
        <f t="shared" si="3"/>
        <v>17.857142857142858</v>
      </c>
      <c r="I41" s="111">
        <f t="shared" si="3"/>
        <v>0.68452380952380953</v>
      </c>
      <c r="J41" s="111">
        <f t="shared" si="3"/>
        <v>9.1882832080200494</v>
      </c>
      <c r="K41" s="111">
        <f t="shared" si="3"/>
        <v>1.6607142857142858</v>
      </c>
      <c r="L41" s="111">
        <f t="shared" si="3"/>
        <v>4.8809523809523814</v>
      </c>
      <c r="M41" s="111">
        <f t="shared" si="3"/>
        <v>1.1666666666666667</v>
      </c>
      <c r="N41" s="111">
        <f t="shared" si="3"/>
        <v>4.5238095238095237</v>
      </c>
      <c r="O41" s="103">
        <f t="shared" si="3"/>
        <v>70.28947368421052</v>
      </c>
    </row>
    <row r="42" spans="1:15" s="28" customFormat="1" ht="17.25" customHeight="1">
      <c r="A42" s="119" t="s">
        <v>127</v>
      </c>
      <c r="B42" s="116">
        <v>6</v>
      </c>
      <c r="C42" s="115" t="s">
        <v>126</v>
      </c>
      <c r="D42" s="117" t="s">
        <v>115</v>
      </c>
      <c r="E42" s="118">
        <f t="shared" ref="E42:N42" si="4">E39/$B$42/200</f>
        <v>0.6210416666666666</v>
      </c>
      <c r="F42" s="118">
        <f t="shared" si="4"/>
        <v>0.16291666666666668</v>
      </c>
      <c r="G42" s="118">
        <f t="shared" si="4"/>
        <v>0.27750000000000002</v>
      </c>
      <c r="H42" s="118">
        <f t="shared" si="4"/>
        <v>0.625</v>
      </c>
      <c r="I42" s="118">
        <f t="shared" si="4"/>
        <v>2.3958333333333335E-2</v>
      </c>
      <c r="J42" s="118">
        <f t="shared" si="4"/>
        <v>0.32158991228070172</v>
      </c>
      <c r="K42" s="118">
        <f t="shared" si="4"/>
        <v>5.8125000000000003E-2</v>
      </c>
      <c r="L42" s="118">
        <f t="shared" si="4"/>
        <v>0.17083333333333331</v>
      </c>
      <c r="M42" s="118">
        <f t="shared" si="4"/>
        <v>4.0833333333333333E-2</v>
      </c>
      <c r="N42" s="118">
        <f t="shared" si="4"/>
        <v>0.15833333333333333</v>
      </c>
      <c r="O42" s="103"/>
    </row>
    <row r="43" spans="1:15" s="28" customFormat="1" ht="17.25" customHeight="1">
      <c r="A43" s="106"/>
      <c r="B43" s="106"/>
      <c r="C43" s="65" t="s">
        <v>113</v>
      </c>
      <c r="D43" s="52" t="s">
        <v>102</v>
      </c>
      <c r="E43" s="66">
        <f>E38*E5</f>
        <v>13198.5</v>
      </c>
      <c r="F43" s="66">
        <f t="shared" ref="F43:N43" si="5">F38*F5</f>
        <v>567</v>
      </c>
      <c r="G43" s="66">
        <f t="shared" si="5"/>
        <v>735</v>
      </c>
      <c r="H43" s="66">
        <f t="shared" si="5"/>
        <v>0</v>
      </c>
      <c r="I43" s="66">
        <f t="shared" si="5"/>
        <v>6768.75</v>
      </c>
      <c r="J43" s="66">
        <f t="shared" si="5"/>
        <v>2398.75</v>
      </c>
      <c r="K43" s="66">
        <f t="shared" si="5"/>
        <v>8791.25</v>
      </c>
      <c r="L43" s="66">
        <f t="shared" si="5"/>
        <v>0</v>
      </c>
      <c r="M43" s="66">
        <f t="shared" si="5"/>
        <v>95</v>
      </c>
      <c r="N43" s="66">
        <f t="shared" si="5"/>
        <v>0</v>
      </c>
      <c r="O43" s="87">
        <f>SUM(E43:N43)</f>
        <v>32554.25</v>
      </c>
    </row>
    <row r="44" spans="1:15" s="28" customFormat="1" ht="17.25" customHeight="1">
      <c r="C44" s="65" t="s">
        <v>114</v>
      </c>
      <c r="D44" s="52" t="s">
        <v>102</v>
      </c>
      <c r="E44" s="66">
        <f>E37*E5</f>
        <v>107100</v>
      </c>
      <c r="F44" s="66">
        <f t="shared" ref="F44:N44" si="6">F37*F5</f>
        <v>25200</v>
      </c>
      <c r="G44" s="66">
        <f t="shared" si="6"/>
        <v>35700</v>
      </c>
      <c r="H44" s="66">
        <f t="shared" si="6"/>
        <v>71250</v>
      </c>
      <c r="I44" s="66">
        <f t="shared" si="6"/>
        <v>9500</v>
      </c>
      <c r="J44" s="66">
        <f t="shared" si="6"/>
        <v>39060</v>
      </c>
      <c r="K44" s="66">
        <f t="shared" si="6"/>
        <v>13325</v>
      </c>
      <c r="L44" s="66">
        <f t="shared" si="6"/>
        <v>11275</v>
      </c>
      <c r="M44" s="66">
        <f t="shared" si="6"/>
        <v>4750</v>
      </c>
      <c r="N44" s="66">
        <f t="shared" si="6"/>
        <v>9500</v>
      </c>
      <c r="O44" s="87">
        <f>SUM(E44:N44)</f>
        <v>326660</v>
      </c>
    </row>
    <row r="45" spans="1:15" s="28" customFormat="1" ht="17.25" customHeight="1">
      <c r="A45" s="14"/>
      <c r="B45" s="14"/>
      <c r="C45" s="23"/>
      <c r="D45" s="23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7"/>
    </row>
  </sheetData>
  <phoneticPr fontId="0" type="noConversion"/>
  <pageMargins left="0.43307086614173229" right="0.31496062992125984" top="0.6692913385826772" bottom="0.43307086614173229" header="0.31496062992125984" footer="0.23622047244094491"/>
  <pageSetup paperSize="9" scale="70" orientation="landscape" horizontalDpi="300" r:id="rId1"/>
  <headerFooter alignWithMargins="0">
    <oddHeader>&amp;L&amp;14Auftrag Projektteam und  H-Kostencontrolling&amp;Rgeht an: Projektteam</oddHeader>
    <oddFooter>&amp;L&amp;8&amp;F/L. Falzone&amp;R&amp;8Seite &amp;P /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Codes!$A$2:$A$50</xm:f>
          </x14:formula1>
          <xm:sqref>E3:N3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29"/>
  <sheetViews>
    <sheetView workbookViewId="0">
      <selection activeCell="K9" sqref="K9"/>
    </sheetView>
  </sheetViews>
  <sheetFormatPr baseColWidth="10" defaultRowHeight="12.75"/>
  <cols>
    <col min="1" max="2" width="20" customWidth="1"/>
    <col min="3" max="3" width="9.7109375" style="1" customWidth="1"/>
    <col min="4" max="4" width="18.42578125" style="7" customWidth="1"/>
    <col min="6" max="6" width="28.42578125" bestFit="1" customWidth="1"/>
    <col min="7" max="7" width="15" customWidth="1"/>
    <col min="8" max="8" width="11.28515625" style="32" bestFit="1" customWidth="1"/>
    <col min="9" max="9" width="4.85546875" style="32" customWidth="1"/>
    <col min="10" max="10" width="10.28515625" bestFit="1" customWidth="1"/>
  </cols>
  <sheetData>
    <row r="1" spans="1:10">
      <c r="A1" s="35" t="s">
        <v>55</v>
      </c>
      <c r="B1" s="41" t="s">
        <v>49</v>
      </c>
      <c r="C1" t="s">
        <v>8</v>
      </c>
      <c r="D1" s="32" t="s">
        <v>19</v>
      </c>
      <c r="F1" s="89" t="s">
        <v>69</v>
      </c>
      <c r="G1" s="90" t="s">
        <v>97</v>
      </c>
      <c r="H1" s="91"/>
      <c r="I1" s="40"/>
      <c r="J1" s="42" t="s">
        <v>72</v>
      </c>
    </row>
    <row r="2" spans="1:10">
      <c r="A2" s="35"/>
      <c r="B2" s="35"/>
      <c r="C2"/>
      <c r="D2" s="40" t="s">
        <v>66</v>
      </c>
      <c r="F2" s="92" t="s">
        <v>71</v>
      </c>
      <c r="G2" s="36"/>
      <c r="H2" s="93"/>
      <c r="I2" s="40"/>
      <c r="J2" s="43" t="s">
        <v>71</v>
      </c>
    </row>
    <row r="3" spans="1:10">
      <c r="A3" s="81" t="s">
        <v>56</v>
      </c>
      <c r="B3" s="81" t="s">
        <v>54</v>
      </c>
      <c r="C3" s="84" t="s">
        <v>4</v>
      </c>
      <c r="D3" s="32">
        <f>IF(A3=0,"",VLOOKUP(Projektteam!C3,'H-Ansätze'!$A$3:$B$11,2,FALSE))</f>
        <v>135</v>
      </c>
      <c r="F3" s="94">
        <v>70</v>
      </c>
      <c r="G3" s="36"/>
      <c r="H3" s="93"/>
      <c r="J3" s="44"/>
    </row>
    <row r="4" spans="1:10">
      <c r="A4" s="81" t="s">
        <v>0</v>
      </c>
      <c r="B4" s="81" t="s">
        <v>9</v>
      </c>
      <c r="C4" s="84" t="s">
        <v>5</v>
      </c>
      <c r="D4" s="32">
        <f>IF(A4=0,"",VLOOKUP(Projektteam!C4,'H-Ansätze'!$A$3:$B$11,2,FALSE))</f>
        <v>126</v>
      </c>
      <c r="F4" s="94">
        <v>850</v>
      </c>
      <c r="G4" s="36"/>
      <c r="H4" s="93"/>
      <c r="J4" s="45">
        <v>850</v>
      </c>
    </row>
    <row r="5" spans="1:10">
      <c r="A5" s="81" t="s">
        <v>51</v>
      </c>
      <c r="B5" s="81" t="s">
        <v>54</v>
      </c>
      <c r="C5" s="84" t="s">
        <v>1</v>
      </c>
      <c r="D5" s="32">
        <f>IF(A5=0,"",VLOOKUP(Projektteam!C5,'H-Ansätze'!$A$3:$B$11,2,FALSE))</f>
        <v>105</v>
      </c>
      <c r="F5" s="94">
        <v>510</v>
      </c>
      <c r="G5" s="36"/>
      <c r="H5" s="93"/>
      <c r="J5" s="45"/>
    </row>
    <row r="6" spans="1:10">
      <c r="A6" s="81" t="s">
        <v>50</v>
      </c>
      <c r="B6" s="81" t="s">
        <v>18</v>
      </c>
      <c r="C6" s="84" t="s">
        <v>5</v>
      </c>
      <c r="D6" s="32">
        <f>IF(A6=0,"",VLOOKUP(Projektteam!C6,'H-Ansätze'!$A$3:$B$11,2,FALSE))</f>
        <v>126</v>
      </c>
      <c r="F6" s="95"/>
      <c r="G6" s="36"/>
      <c r="H6" s="93"/>
      <c r="J6" s="45">
        <v>200</v>
      </c>
    </row>
    <row r="7" spans="1:10">
      <c r="A7" s="81" t="s">
        <v>70</v>
      </c>
      <c r="B7" s="81" t="s">
        <v>54</v>
      </c>
      <c r="C7" s="84" t="s">
        <v>5</v>
      </c>
      <c r="D7" s="32">
        <f>IF(A7=0,"",VLOOKUP(Projektteam!C7,'H-Ansätze'!$A$3:$B$11,2,FALSE))</f>
        <v>126</v>
      </c>
      <c r="F7" s="94">
        <v>270</v>
      </c>
      <c r="G7" s="35" t="s">
        <v>96</v>
      </c>
      <c r="H7" s="96"/>
      <c r="I7" s="40"/>
      <c r="J7" s="46"/>
    </row>
    <row r="8" spans="1:10">
      <c r="A8" s="81" t="s">
        <v>75</v>
      </c>
      <c r="B8" s="81" t="s">
        <v>57</v>
      </c>
      <c r="C8" s="84" t="s">
        <v>1</v>
      </c>
      <c r="D8" s="32">
        <f>IF(A8=0,"",VLOOKUP(Projektteam!C8,'H-Ansätze'!$A$3:$B$11,2,FALSE))</f>
        <v>105</v>
      </c>
      <c r="F8" s="94">
        <v>340</v>
      </c>
      <c r="G8" s="35" t="s">
        <v>95</v>
      </c>
      <c r="H8" s="96"/>
      <c r="I8" s="40"/>
      <c r="J8" s="46">
        <v>340</v>
      </c>
    </row>
    <row r="9" spans="1:10">
      <c r="A9" s="81" t="s">
        <v>77</v>
      </c>
      <c r="B9" s="81" t="s">
        <v>91</v>
      </c>
      <c r="C9" s="84" t="s">
        <v>3</v>
      </c>
      <c r="D9" s="32">
        <f>IF(A9=0,"",VLOOKUP(Projektteam!C9,'H-Ansätze'!$A$3:$B$11,2,FALSE))</f>
        <v>95</v>
      </c>
      <c r="F9" s="94">
        <v>850</v>
      </c>
      <c r="G9" s="35" t="s">
        <v>94</v>
      </c>
      <c r="H9" s="96"/>
      <c r="I9" s="40"/>
      <c r="J9" s="45">
        <v>750</v>
      </c>
    </row>
    <row r="10" spans="1:10">
      <c r="A10" s="81" t="s">
        <v>78</v>
      </c>
      <c r="B10" s="81" t="s">
        <v>45</v>
      </c>
      <c r="C10" s="84" t="s">
        <v>3</v>
      </c>
      <c r="D10" s="32">
        <f>IF(A10=0,"",VLOOKUP(Projektteam!C10,'H-Ansätze'!$A$3:$B$11,2,FALSE))</f>
        <v>95</v>
      </c>
      <c r="F10" s="94">
        <v>340</v>
      </c>
      <c r="G10" s="35" t="s">
        <v>98</v>
      </c>
      <c r="H10" s="96"/>
      <c r="I10" s="40"/>
      <c r="J10" s="45">
        <v>100</v>
      </c>
    </row>
    <row r="11" spans="1:10">
      <c r="A11" s="81" t="s">
        <v>81</v>
      </c>
      <c r="B11" s="81" t="s">
        <v>58</v>
      </c>
      <c r="C11" s="84" t="s">
        <v>3</v>
      </c>
      <c r="D11" s="32">
        <f>IF(A11=0,"",VLOOKUP(Projektteam!C11,'H-Ansätze'!$A$3:$B$11,2,FALSE))</f>
        <v>95</v>
      </c>
      <c r="F11" s="94"/>
      <c r="G11" s="35" t="s">
        <v>98</v>
      </c>
      <c r="H11" s="96"/>
      <c r="I11" s="40"/>
      <c r="J11" s="45">
        <v>411.15789473684208</v>
      </c>
    </row>
    <row r="12" spans="1:10">
      <c r="A12" s="81" t="s">
        <v>87</v>
      </c>
      <c r="B12" s="81" t="s">
        <v>59</v>
      </c>
      <c r="C12" s="84" t="s">
        <v>2</v>
      </c>
      <c r="D12" s="32">
        <f>IF(A12=0,"",VLOOKUP(Projektteam!C12,'H-Ansätze'!$A$3:$B$11,2,FALSE))</f>
        <v>65</v>
      </c>
      <c r="F12" s="94">
        <v>100</v>
      </c>
      <c r="G12" s="35" t="s">
        <v>99</v>
      </c>
      <c r="H12" s="96"/>
      <c r="I12" s="40"/>
      <c r="J12" s="45">
        <v>205</v>
      </c>
    </row>
    <row r="13" spans="1:10">
      <c r="A13" s="81" t="s">
        <v>88</v>
      </c>
      <c r="B13" s="81" t="s">
        <v>60</v>
      </c>
      <c r="C13" s="84" t="s">
        <v>6</v>
      </c>
      <c r="D13" s="32">
        <f>IF(A13=0,"",VLOOKUP(Projektteam!C13,'H-Ansätze'!$A$3:$B$11,2,FALSE))</f>
        <v>55</v>
      </c>
      <c r="F13" s="95"/>
      <c r="G13" s="36"/>
      <c r="H13" s="93"/>
      <c r="J13" s="45">
        <v>205</v>
      </c>
    </row>
    <row r="14" spans="1:10">
      <c r="A14" s="81" t="s">
        <v>62</v>
      </c>
      <c r="B14" s="81" t="s">
        <v>92</v>
      </c>
      <c r="C14" s="84" t="s">
        <v>3</v>
      </c>
      <c r="D14" s="32">
        <f>IF(A14=0,"",VLOOKUP(Projektteam!C14,'H-Ansätze'!$A$3:$B$11,2,FALSE))</f>
        <v>95</v>
      </c>
      <c r="F14" s="95"/>
      <c r="G14" s="36"/>
      <c r="H14" s="93"/>
      <c r="J14" s="46">
        <v>50</v>
      </c>
    </row>
    <row r="15" spans="1:10">
      <c r="A15" s="81" t="s">
        <v>65</v>
      </c>
      <c r="B15" s="81"/>
      <c r="C15" s="84" t="s">
        <v>117</v>
      </c>
      <c r="D15" s="32">
        <f>IF(A15=0,"",VLOOKUP(Projektteam!C15,'H-Ansätze'!$A$3:$B$11,2,FALSE))</f>
        <v>37.5</v>
      </c>
      <c r="F15" s="95"/>
      <c r="G15" s="36"/>
      <c r="H15" s="93"/>
      <c r="J15" s="45">
        <v>455</v>
      </c>
    </row>
    <row r="16" spans="1:10">
      <c r="A16" s="81" t="s">
        <v>125</v>
      </c>
      <c r="B16" s="81" t="s">
        <v>93</v>
      </c>
      <c r="C16" s="84" t="s">
        <v>7</v>
      </c>
      <c r="D16" s="32">
        <f>IF(A16=0,"",VLOOKUP(Projektteam!C16,'H-Ansätze'!$A$3:$B$11,2,FALSE))</f>
        <v>50</v>
      </c>
      <c r="F16" s="94">
        <v>70</v>
      </c>
      <c r="G16" s="35" t="s">
        <v>100</v>
      </c>
      <c r="H16" s="96"/>
      <c r="I16" s="40"/>
      <c r="J16" s="45">
        <v>190</v>
      </c>
    </row>
    <row r="17" spans="1:11">
      <c r="A17" s="81"/>
      <c r="B17" s="81"/>
      <c r="C17" s="84"/>
      <c r="D17" s="32" t="str">
        <f>IF(A17=0,"",VLOOKUP(Projektteam!C17,'H-Ansätze'!$A$3:$B$11,2,FALSE))</f>
        <v/>
      </c>
      <c r="F17" s="95"/>
      <c r="G17" s="36"/>
      <c r="H17" s="93"/>
      <c r="J17" s="45"/>
    </row>
    <row r="18" spans="1:11">
      <c r="A18" s="81"/>
      <c r="B18" s="81"/>
      <c r="C18" s="84"/>
      <c r="D18" s="32" t="str">
        <f>IF(A18=0,"",VLOOKUP(Projektteam!C18,'H-Ansätze'!$A$3:$B$11,2,FALSE))</f>
        <v/>
      </c>
      <c r="F18" s="95"/>
      <c r="G18" s="36"/>
      <c r="H18" s="93"/>
      <c r="J18" s="45"/>
      <c r="K18" s="49" t="s">
        <v>103</v>
      </c>
    </row>
    <row r="19" spans="1:11">
      <c r="A19" s="81"/>
      <c r="B19" s="81"/>
      <c r="C19" s="84"/>
      <c r="D19" s="32" t="str">
        <f>IF(A19=0,"",VLOOKUP(Projektteam!C19,'H-Ansätze'!$A$3:$B$11,2,FALSE))</f>
        <v/>
      </c>
      <c r="F19" s="95"/>
      <c r="G19" s="36"/>
      <c r="H19" s="96" t="s">
        <v>101</v>
      </c>
      <c r="J19" s="45"/>
      <c r="K19" s="50" t="s">
        <v>101</v>
      </c>
    </row>
    <row r="20" spans="1:11">
      <c r="A20" s="81"/>
      <c r="B20" s="81"/>
      <c r="C20" s="84"/>
      <c r="D20" s="32" t="str">
        <f>IF(A20=0,"",VLOOKUP(Projektteam!C20,'H-Ansätze'!$A$3:$B$11,2,FALSE))</f>
        <v/>
      </c>
      <c r="F20" s="95"/>
      <c r="G20" s="36"/>
      <c r="H20" s="96" t="s">
        <v>102</v>
      </c>
      <c r="J20" s="45"/>
      <c r="K20" s="50" t="s">
        <v>102</v>
      </c>
    </row>
    <row r="21" spans="1:11">
      <c r="A21" s="81"/>
      <c r="B21" s="81"/>
      <c r="C21" s="84"/>
      <c r="D21" s="32" t="str">
        <f>IF(A21=0,"",VLOOKUP(Projektteam!C21,'H-Ansätze'!$A$3:$B$11,2,FALSE))</f>
        <v/>
      </c>
      <c r="F21" s="97"/>
      <c r="G21" s="36"/>
      <c r="H21" s="98"/>
      <c r="J21" s="47"/>
      <c r="K21" s="49"/>
    </row>
    <row r="22" spans="1:11" ht="13.5" thickBot="1">
      <c r="A22" s="36"/>
      <c r="B22" s="36"/>
      <c r="C22"/>
      <c r="D22" s="32"/>
      <c r="F22" s="99">
        <f>SUM(F3:F21)</f>
        <v>3400</v>
      </c>
      <c r="G22" s="100"/>
      <c r="H22" s="101">
        <f>SUMPRODUCT(D3:D21,F3:F21)</f>
        <v>362870</v>
      </c>
      <c r="J22" s="48">
        <f>SUM(J2:J21)</f>
        <v>3756.1578947368421</v>
      </c>
      <c r="K22" s="51">
        <f>SUMPRODUCT(D3:D21,J3:J21)</f>
        <v>343722.5</v>
      </c>
    </row>
    <row r="23" spans="1:11">
      <c r="D23" s="1"/>
    </row>
    <row r="24" spans="1:11">
      <c r="D24" s="1"/>
    </row>
    <row r="25" spans="1:11">
      <c r="D25" s="1"/>
    </row>
    <row r="26" spans="1:11">
      <c r="D26" s="1"/>
    </row>
    <row r="27" spans="1:11">
      <c r="D27" s="1"/>
    </row>
    <row r="28" spans="1:11">
      <c r="D28" s="1"/>
    </row>
    <row r="29" spans="1:11">
      <c r="D29" s="1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Codes!$E$2:$E$21</xm:f>
          </x14:formula1>
          <xm:sqref>B3:B21</xm:sqref>
        </x14:dataValidation>
        <x14:dataValidation type="list" allowBlank="1" showInputMessage="1" showErrorMessage="1">
          <x14:formula1>
            <xm:f>Codes!$A$2:$A$50</xm:f>
          </x14:formula1>
          <xm:sqref>A3:A21</xm:sqref>
        </x14:dataValidation>
        <x14:dataValidation type="list" allowBlank="1" showInputMessage="1" showErrorMessage="1">
          <x14:formula1>
            <xm:f>Codes!$C$2:$C$22</xm:f>
          </x14:formula1>
          <xm:sqref>C3:C21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6"/>
  <sheetViews>
    <sheetView workbookViewId="0">
      <selection activeCell="I11" sqref="I11"/>
    </sheetView>
  </sheetViews>
  <sheetFormatPr baseColWidth="10" defaultRowHeight="12.75"/>
  <cols>
    <col min="1" max="1" width="20.5703125" bestFit="1" customWidth="1"/>
    <col min="2" max="2" width="18.42578125" style="7" customWidth="1"/>
    <col min="4" max="4" width="25.85546875" style="5" bestFit="1" customWidth="1"/>
    <col min="5" max="5" width="25" style="5" bestFit="1" customWidth="1"/>
  </cols>
  <sheetData>
    <row r="1" spans="1:5">
      <c r="A1" s="34" t="s">
        <v>48</v>
      </c>
      <c r="B1" s="37" t="s">
        <v>19</v>
      </c>
      <c r="D1" s="32" t="s">
        <v>46</v>
      </c>
      <c r="E1" s="32" t="s">
        <v>10</v>
      </c>
    </row>
    <row r="2" spans="1:5">
      <c r="A2" s="34"/>
      <c r="B2" s="37"/>
      <c r="D2" s="85">
        <v>2019</v>
      </c>
      <c r="E2" s="32"/>
    </row>
    <row r="3" spans="1:5">
      <c r="A3" t="s">
        <v>4</v>
      </c>
      <c r="B3" s="85">
        <v>135</v>
      </c>
      <c r="E3" s="32" t="str">
        <f>IF(D3=0,"",B3-D3)</f>
        <v/>
      </c>
    </row>
    <row r="4" spans="1:5">
      <c r="A4" t="s">
        <v>5</v>
      </c>
      <c r="B4" s="85">
        <v>126</v>
      </c>
      <c r="D4" s="32"/>
      <c r="E4" s="32" t="str">
        <f t="shared" ref="E4:E11" si="0">IF(D4=0,"",B4-D4)</f>
        <v/>
      </c>
    </row>
    <row r="5" spans="1:5">
      <c r="A5" t="s">
        <v>1</v>
      </c>
      <c r="B5" s="85">
        <v>105</v>
      </c>
      <c r="D5" s="32"/>
      <c r="E5" s="32" t="str">
        <f t="shared" si="0"/>
        <v/>
      </c>
    </row>
    <row r="6" spans="1:5">
      <c r="A6" t="s">
        <v>3</v>
      </c>
      <c r="B6" s="85">
        <v>95</v>
      </c>
      <c r="D6" s="32"/>
      <c r="E6" s="32" t="str">
        <f t="shared" si="0"/>
        <v/>
      </c>
    </row>
    <row r="7" spans="1:5">
      <c r="A7" t="s">
        <v>2</v>
      </c>
      <c r="B7" s="85">
        <v>65</v>
      </c>
      <c r="D7" s="32"/>
      <c r="E7" s="32" t="str">
        <f t="shared" si="0"/>
        <v/>
      </c>
    </row>
    <row r="8" spans="1:5">
      <c r="A8" t="s">
        <v>6</v>
      </c>
      <c r="B8" s="85">
        <v>55</v>
      </c>
      <c r="D8" s="32"/>
      <c r="E8" s="32" t="str">
        <f t="shared" si="0"/>
        <v/>
      </c>
    </row>
    <row r="9" spans="1:5">
      <c r="A9" t="s">
        <v>7</v>
      </c>
      <c r="B9" s="85">
        <v>50</v>
      </c>
      <c r="D9" s="32"/>
      <c r="E9" s="32" t="str">
        <f t="shared" si="0"/>
        <v/>
      </c>
    </row>
    <row r="10" spans="1:5">
      <c r="A10" s="33" t="s">
        <v>117</v>
      </c>
      <c r="B10" s="85">
        <f>B9*0.75</f>
        <v>37.5</v>
      </c>
      <c r="D10" s="32"/>
      <c r="E10" s="32" t="str">
        <f t="shared" si="0"/>
        <v/>
      </c>
    </row>
    <row r="11" spans="1:5">
      <c r="A11" s="33" t="s">
        <v>118</v>
      </c>
      <c r="B11" s="86">
        <f>B9*0.5</f>
        <v>25</v>
      </c>
      <c r="D11" s="32"/>
      <c r="E11" s="32" t="str">
        <f t="shared" si="0"/>
        <v/>
      </c>
    </row>
    <row r="12" spans="1:5">
      <c r="B12" s="1"/>
      <c r="D12" s="2"/>
      <c r="E12" s="2"/>
    </row>
    <row r="13" spans="1:5">
      <c r="D13" s="2"/>
      <c r="E13" s="2"/>
    </row>
    <row r="14" spans="1:5">
      <c r="D14" s="2"/>
      <c r="E14" s="2"/>
    </row>
    <row r="15" spans="1:5">
      <c r="D15" s="2"/>
      <c r="E15" s="2"/>
    </row>
    <row r="16" spans="1:5">
      <c r="D16" s="2"/>
      <c r="E16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33"/>
  <sheetViews>
    <sheetView workbookViewId="0">
      <selection activeCell="C35" sqref="C35"/>
    </sheetView>
  </sheetViews>
  <sheetFormatPr baseColWidth="10" defaultRowHeight="12.75"/>
  <sheetData>
    <row r="1" spans="1:6">
      <c r="A1" s="34" t="s">
        <v>47</v>
      </c>
      <c r="B1" s="34"/>
      <c r="C1" s="34" t="s">
        <v>8</v>
      </c>
      <c r="D1" s="34"/>
      <c r="E1" s="34" t="s">
        <v>52</v>
      </c>
      <c r="F1" s="34"/>
    </row>
    <row r="2" spans="1:6">
      <c r="A2" s="33" t="s">
        <v>0</v>
      </c>
      <c r="B2" s="33"/>
      <c r="C2" t="s">
        <v>4</v>
      </c>
      <c r="E2" s="33" t="s">
        <v>9</v>
      </c>
    </row>
    <row r="3" spans="1:6">
      <c r="A3" s="33" t="s">
        <v>50</v>
      </c>
      <c r="B3" s="33"/>
      <c r="C3" t="s">
        <v>5</v>
      </c>
      <c r="E3" s="33" t="s">
        <v>18</v>
      </c>
    </row>
    <row r="4" spans="1:6">
      <c r="A4" s="33" t="s">
        <v>51</v>
      </c>
      <c r="B4" s="33"/>
      <c r="C4" t="s">
        <v>1</v>
      </c>
      <c r="E4" s="33" t="s">
        <v>53</v>
      </c>
    </row>
    <row r="5" spans="1:6">
      <c r="A5" s="33" t="s">
        <v>73</v>
      </c>
      <c r="B5" s="33"/>
      <c r="C5" s="33" t="s">
        <v>3</v>
      </c>
      <c r="E5" s="33" t="s">
        <v>45</v>
      </c>
    </row>
    <row r="6" spans="1:6">
      <c r="A6" s="33" t="s">
        <v>74</v>
      </c>
      <c r="B6" s="33"/>
      <c r="C6" s="33" t="s">
        <v>2</v>
      </c>
      <c r="E6" s="33" t="s">
        <v>91</v>
      </c>
    </row>
    <row r="7" spans="1:6">
      <c r="A7" s="33" t="s">
        <v>75</v>
      </c>
      <c r="B7" s="33"/>
      <c r="C7" s="33" t="s">
        <v>6</v>
      </c>
      <c r="E7" s="33" t="s">
        <v>57</v>
      </c>
    </row>
    <row r="8" spans="1:6">
      <c r="A8" s="33" t="s">
        <v>76</v>
      </c>
      <c r="B8" s="33"/>
      <c r="C8" s="33" t="s">
        <v>7</v>
      </c>
      <c r="E8" s="33" t="s">
        <v>58</v>
      </c>
    </row>
    <row r="9" spans="1:6">
      <c r="A9" s="33" t="s">
        <v>77</v>
      </c>
      <c r="B9" s="33"/>
      <c r="C9" s="33" t="s">
        <v>117</v>
      </c>
      <c r="E9" s="33" t="s">
        <v>59</v>
      </c>
    </row>
    <row r="10" spans="1:6">
      <c r="A10" s="33" t="s">
        <v>78</v>
      </c>
      <c r="B10" s="33"/>
      <c r="C10" s="33" t="s">
        <v>118</v>
      </c>
      <c r="E10" s="33" t="s">
        <v>60</v>
      </c>
    </row>
    <row r="11" spans="1:6">
      <c r="A11" s="33" t="s">
        <v>79</v>
      </c>
      <c r="B11" s="33"/>
      <c r="E11" s="33" t="s">
        <v>61</v>
      </c>
    </row>
    <row r="12" spans="1:6">
      <c r="A12" s="33" t="s">
        <v>80</v>
      </c>
      <c r="B12" s="33"/>
      <c r="E12" s="33" t="s">
        <v>90</v>
      </c>
    </row>
    <row r="13" spans="1:6">
      <c r="A13" s="33" t="s">
        <v>56</v>
      </c>
      <c r="B13" s="33"/>
      <c r="C13" s="33"/>
      <c r="E13" s="33" t="s">
        <v>92</v>
      </c>
    </row>
    <row r="14" spans="1:6">
      <c r="A14" s="33" t="s">
        <v>81</v>
      </c>
      <c r="C14" s="33"/>
      <c r="E14" s="33" t="s">
        <v>93</v>
      </c>
    </row>
    <row r="15" spans="1:6">
      <c r="A15" s="33" t="s">
        <v>82</v>
      </c>
      <c r="E15" s="33" t="s">
        <v>54</v>
      </c>
    </row>
    <row r="16" spans="1:6">
      <c r="A16" s="33" t="s">
        <v>83</v>
      </c>
      <c r="E16" s="33" t="s">
        <v>54</v>
      </c>
    </row>
    <row r="17" spans="1:5">
      <c r="A17" s="33" t="s">
        <v>84</v>
      </c>
      <c r="E17" s="33" t="s">
        <v>54</v>
      </c>
    </row>
    <row r="18" spans="1:5">
      <c r="A18" s="33" t="s">
        <v>85</v>
      </c>
      <c r="E18" s="33" t="s">
        <v>54</v>
      </c>
    </row>
    <row r="19" spans="1:5">
      <c r="A19" s="33" t="s">
        <v>86</v>
      </c>
      <c r="E19" s="33" t="s">
        <v>54</v>
      </c>
    </row>
    <row r="20" spans="1:5">
      <c r="A20" s="33" t="s">
        <v>87</v>
      </c>
      <c r="E20" s="33" t="s">
        <v>54</v>
      </c>
    </row>
    <row r="21" spans="1:5">
      <c r="A21" s="33" t="s">
        <v>88</v>
      </c>
      <c r="E21" s="33" t="s">
        <v>54</v>
      </c>
    </row>
    <row r="22" spans="1:5">
      <c r="A22" s="33" t="s">
        <v>89</v>
      </c>
    </row>
    <row r="23" spans="1:5">
      <c r="A23" s="33" t="s">
        <v>62</v>
      </c>
    </row>
    <row r="24" spans="1:5">
      <c r="A24" s="33" t="s">
        <v>63</v>
      </c>
    </row>
    <row r="25" spans="1:5">
      <c r="A25" s="33" t="s">
        <v>64</v>
      </c>
    </row>
    <row r="26" spans="1:5">
      <c r="A26" s="33" t="s">
        <v>65</v>
      </c>
    </row>
    <row r="27" spans="1:5">
      <c r="A27" s="33" t="s">
        <v>119</v>
      </c>
    </row>
    <row r="28" spans="1:5">
      <c r="A28" s="33" t="s">
        <v>120</v>
      </c>
    </row>
    <row r="29" spans="1:5">
      <c r="A29" s="33" t="s">
        <v>121</v>
      </c>
    </row>
    <row r="30" spans="1:5">
      <c r="A30" s="33" t="s">
        <v>122</v>
      </c>
    </row>
    <row r="31" spans="1:5">
      <c r="A31" s="33" t="s">
        <v>123</v>
      </c>
    </row>
    <row r="32" spans="1:5">
      <c r="A32" s="33" t="s">
        <v>124</v>
      </c>
    </row>
    <row r="33" spans="1:1">
      <c r="A33" s="33" t="s">
        <v>125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Auftrag&amp;Controlling Projektteam</vt:lpstr>
      <vt:lpstr>Projektteam</vt:lpstr>
      <vt:lpstr>H-Ansätze</vt:lpstr>
      <vt:lpstr>Codes</vt:lpstr>
      <vt:lpstr>'Auftrag&amp;Controlling Projektteam'!Druckbereich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L.Falzone@AeBo.ch</dc:creator>
  <cp:lastModifiedBy>Falzone Lorenzo</cp:lastModifiedBy>
  <cp:lastPrinted>2019-11-24T15:54:23Z</cp:lastPrinted>
  <dcterms:created xsi:type="dcterms:W3CDTF">1998-07-10T06:18:39Z</dcterms:created>
  <dcterms:modified xsi:type="dcterms:W3CDTF">2019-11-25T09:27:22Z</dcterms:modified>
</cp:coreProperties>
</file>