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9000\9960_FL_N02_EINZM_OT_Brücke_Bäumlihof\P100_Projektschluessel\Honorartabelle\Prognose_ab_2023\"/>
    </mc:Choice>
  </mc:AlternateContent>
  <xr:revisionPtr revIDLastSave="0" documentId="13_ncr:1_{B310F2F6-BC1E-4B1A-AB0C-CDF2752601DA}" xr6:coauthVersionLast="47" xr6:coauthVersionMax="47" xr10:uidLastSave="{00000000-0000-0000-0000-000000000000}"/>
  <bookViews>
    <workbookView xWindow="-120" yWindow="-120" windowWidth="29040" windowHeight="17640" xr2:uid="{82C3EBD6-0B3E-43FC-B866-98B2E47ED6F4}"/>
  </bookViews>
  <sheets>
    <sheet name="Tabelle1" sheetId="1" r:id="rId1"/>
    <sheet name="Br Breite-UEF Lagerhaus" sheetId="3" r:id="rId2"/>
    <sheet name="SWT" sheetId="4" r:id="rId3"/>
    <sheet name="Bäumliho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4" l="1"/>
  <c r="B47" i="4"/>
  <c r="E46" i="4"/>
  <c r="I46" i="4" s="1"/>
  <c r="E45" i="4"/>
  <c r="I45" i="4" s="1"/>
  <c r="I44" i="4"/>
  <c r="E44" i="4"/>
  <c r="E43" i="4"/>
  <c r="I43" i="4" s="1"/>
  <c r="E42" i="4"/>
  <c r="I42" i="4" s="1"/>
  <c r="B30" i="4"/>
  <c r="I29" i="4"/>
  <c r="E29" i="4"/>
  <c r="E28" i="4"/>
  <c r="I28" i="4" s="1"/>
  <c r="E27" i="4"/>
  <c r="I27" i="4" s="1"/>
  <c r="E26" i="4"/>
  <c r="E30" i="4" s="1"/>
  <c r="E25" i="4"/>
  <c r="I25" i="4" s="1"/>
  <c r="B13" i="4"/>
  <c r="E12" i="4"/>
  <c r="I12" i="4" s="1"/>
  <c r="E11" i="4"/>
  <c r="I11" i="4" s="1"/>
  <c r="E10" i="4"/>
  <c r="I10" i="4" s="1"/>
  <c r="E9" i="4"/>
  <c r="I9" i="4" s="1"/>
  <c r="E8" i="4"/>
  <c r="I8" i="4" s="1"/>
  <c r="E7" i="4"/>
  <c r="AC5" i="1"/>
  <c r="AD5" i="1"/>
  <c r="E91" i="3"/>
  <c r="I91" i="3" s="1"/>
  <c r="V6" i="1"/>
  <c r="W6" i="1" s="1"/>
  <c r="V7" i="1"/>
  <c r="V5" i="1"/>
  <c r="W5" i="1" s="1"/>
  <c r="B95" i="3"/>
  <c r="E94" i="3"/>
  <c r="I94" i="3" s="1"/>
  <c r="E93" i="3"/>
  <c r="I93" i="3" s="1"/>
  <c r="E92" i="3"/>
  <c r="I92" i="3" s="1"/>
  <c r="E90" i="3"/>
  <c r="I90" i="3" s="1"/>
  <c r="E59" i="3"/>
  <c r="I59" i="3" s="1"/>
  <c r="B79" i="3"/>
  <c r="E78" i="3"/>
  <c r="I78" i="3" s="1"/>
  <c r="E77" i="3"/>
  <c r="I77" i="3" s="1"/>
  <c r="E76" i="3"/>
  <c r="E75" i="3"/>
  <c r="I75" i="3" s="1"/>
  <c r="E74" i="3"/>
  <c r="I74" i="3" s="1"/>
  <c r="B62" i="3"/>
  <c r="E61" i="3"/>
  <c r="I61" i="3" s="1"/>
  <c r="E60" i="3"/>
  <c r="I60" i="3" s="1"/>
  <c r="E58" i="3"/>
  <c r="I58" i="3" s="1"/>
  <c r="E57" i="3"/>
  <c r="I57" i="3" s="1"/>
  <c r="E56" i="3"/>
  <c r="I56" i="3" s="1"/>
  <c r="B44" i="3"/>
  <c r="E43" i="3"/>
  <c r="I43" i="3" s="1"/>
  <c r="E42" i="3"/>
  <c r="I42" i="3" s="1"/>
  <c r="E41" i="3"/>
  <c r="I41" i="3" s="1"/>
  <c r="E40" i="3"/>
  <c r="I40" i="3" s="1"/>
  <c r="B23" i="3"/>
  <c r="E22" i="3"/>
  <c r="I22" i="3" s="1"/>
  <c r="E21" i="3"/>
  <c r="I21" i="3" s="1"/>
  <c r="E20" i="3"/>
  <c r="R6" i="1"/>
  <c r="R7" i="1"/>
  <c r="R5" i="1"/>
  <c r="B11" i="3"/>
  <c r="E10" i="3"/>
  <c r="I10" i="3" s="1"/>
  <c r="E9" i="3"/>
  <c r="I9" i="3" s="1"/>
  <c r="E8" i="3"/>
  <c r="E13" i="4" l="1"/>
  <c r="I47" i="4"/>
  <c r="I49" i="4" s="1"/>
  <c r="C51" i="4" s="1"/>
  <c r="C52" i="4" s="1"/>
  <c r="I7" i="4"/>
  <c r="I13" i="4" s="1"/>
  <c r="I15" i="4" s="1"/>
  <c r="C17" i="4" s="1"/>
  <c r="C18" i="4" s="1"/>
  <c r="I26" i="4"/>
  <c r="I30" i="4" s="1"/>
  <c r="I32" i="4" s="1"/>
  <c r="C34" i="4" s="1"/>
  <c r="C35" i="4" s="1"/>
  <c r="W7" i="1"/>
  <c r="E95" i="3"/>
  <c r="I95" i="3"/>
  <c r="E79" i="3"/>
  <c r="I76" i="3"/>
  <c r="I79" i="3"/>
  <c r="E62" i="3"/>
  <c r="I62" i="3"/>
  <c r="E44" i="3"/>
  <c r="I44" i="3"/>
  <c r="E23" i="3"/>
  <c r="I20" i="3"/>
  <c r="I23" i="3" s="1"/>
  <c r="E11" i="3"/>
  <c r="I8" i="3"/>
  <c r="I11" i="3" s="1"/>
  <c r="AF13" i="1"/>
  <c r="AF14" i="1"/>
  <c r="AF12" i="1"/>
  <c r="B47" i="2"/>
  <c r="E46" i="2"/>
  <c r="I46" i="2" s="1"/>
  <c r="E45" i="2"/>
  <c r="I45" i="2" s="1"/>
  <c r="E44" i="2"/>
  <c r="I44" i="2" s="1"/>
  <c r="E43" i="2"/>
  <c r="I43" i="2" s="1"/>
  <c r="E42" i="2"/>
  <c r="I42" i="2" s="1"/>
  <c r="B30" i="2"/>
  <c r="E29" i="2"/>
  <c r="I29" i="2" s="1"/>
  <c r="E28" i="2"/>
  <c r="I28" i="2" s="1"/>
  <c r="E27" i="2"/>
  <c r="I27" i="2" s="1"/>
  <c r="E26" i="2"/>
  <c r="I26" i="2" s="1"/>
  <c r="E25" i="2"/>
  <c r="I25" i="2" s="1"/>
  <c r="E11" i="2"/>
  <c r="I11" i="2" s="1"/>
  <c r="E10" i="2"/>
  <c r="I10" i="2" s="1"/>
  <c r="E12" i="2"/>
  <c r="I12" i="2" s="1"/>
  <c r="E9" i="2"/>
  <c r="I9" i="2" s="1"/>
  <c r="E8" i="2"/>
  <c r="I8" i="2" s="1"/>
  <c r="E7" i="2"/>
  <c r="I7" i="2" s="1"/>
  <c r="B13" i="2"/>
  <c r="Y6" i="1"/>
  <c r="AB6" i="1"/>
  <c r="I97" i="3" l="1"/>
  <c r="C99" i="3" s="1"/>
  <c r="C100" i="3" s="1"/>
  <c r="I81" i="3"/>
  <c r="C83" i="3" s="1"/>
  <c r="C84" i="3" s="1"/>
  <c r="AB5" i="1" s="1"/>
  <c r="I64" i="3"/>
  <c r="C66" i="3" s="1"/>
  <c r="C67" i="3" s="1"/>
  <c r="AA5" i="1" s="1"/>
  <c r="I46" i="3"/>
  <c r="C48" i="3" s="1"/>
  <c r="C49" i="3" s="1"/>
  <c r="Z5" i="1" s="1"/>
  <c r="I25" i="3"/>
  <c r="C27" i="3" s="1"/>
  <c r="C28" i="3" s="1"/>
  <c r="I13" i="3"/>
  <c r="C15" i="3" s="1"/>
  <c r="I47" i="2"/>
  <c r="E47" i="2"/>
  <c r="I30" i="2"/>
  <c r="E30" i="2"/>
  <c r="I13" i="2"/>
  <c r="E13" i="2"/>
  <c r="C16" i="3" l="1"/>
  <c r="C33" i="3" s="1"/>
  <c r="X5" i="1" s="1"/>
  <c r="C32" i="3"/>
  <c r="I49" i="2"/>
  <c r="C51" i="2" s="1"/>
  <c r="C52" i="2" s="1"/>
  <c r="I32" i="2"/>
  <c r="I15" i="2"/>
  <c r="Y5" i="1" l="1"/>
  <c r="C34" i="2"/>
  <c r="C35" i="2" s="1"/>
  <c r="Z7" i="1" s="1"/>
  <c r="AA7" i="1" s="1"/>
  <c r="C17" i="2"/>
  <c r="C18" i="2" s="1"/>
  <c r="X7" i="1" s="1"/>
  <c r="AB7" i="1" l="1"/>
  <c r="Y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Falzone Lorenzo</author>
  </authors>
  <commentList>
    <comment ref="M4" authorId="0" shapeId="0" xr:uid="{6B8289D9-6776-4D8D-82C1-705073A36EB3}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Stand heute 14.02.2024
(Abrechnung bis Ende 2023, da Jan noch ausstehend)</t>
        </r>
      </text>
    </comment>
    <comment ref="T4" authorId="0" shapeId="0" xr:uid="{A6E40974-11B9-4E48-B7C9-8BF00AF69833}">
      <text>
        <r>
          <rPr>
            <b/>
            <sz val="9"/>
            <color indexed="81"/>
            <rFont val="Segoe UI"/>
            <family val="2"/>
          </rPr>
          <t>Falzone Lorenzo:</t>
        </r>
        <r>
          <rPr>
            <sz val="9"/>
            <color indexed="81"/>
            <rFont val="Segoe UI"/>
            <family val="2"/>
          </rPr>
          <t xml:space="preserve">
Prognose per Ende 2023</t>
        </r>
      </text>
    </comment>
  </commentList>
</comments>
</file>

<file path=xl/sharedStrings.xml><?xml version="1.0" encoding="utf-8"?>
<sst xmlns="http://schemas.openxmlformats.org/spreadsheetml/2006/main" count="382" uniqueCount="87">
  <si>
    <t>10</t>
  </si>
  <si>
    <t>43</t>
  </si>
  <si>
    <t>Ingenieurbureau A. Aegerter &amp; Dr.</t>
  </si>
  <si>
    <t>1000137126</t>
  </si>
  <si>
    <t>Leistungen für Submissionen BHU und OBL BSA</t>
  </si>
  <si>
    <t>1355026054</t>
  </si>
  <si>
    <t>X</t>
  </si>
  <si>
    <t>MP-180002-1-P-X</t>
  </si>
  <si>
    <t>MP-180002</t>
  </si>
  <si>
    <t>7</t>
  </si>
  <si>
    <t>PV und BL Instandsetzung Belag Bäumlihofbrücke</t>
  </si>
  <si>
    <t>1355003667</t>
  </si>
  <si>
    <t>6</t>
  </si>
  <si>
    <t>IG SWT</t>
  </si>
  <si>
    <t>1000202627</t>
  </si>
  <si>
    <t>18PV und BL Instandsetzung Tunnel Schwarzwald</t>
  </si>
  <si>
    <t>1355003557</t>
  </si>
  <si>
    <t>4</t>
  </si>
  <si>
    <t>PV und BL Instands. Brücken Breite + UF Lagerhaus</t>
  </si>
  <si>
    <t>1355003539</t>
  </si>
  <si>
    <t>2029
Leistung</t>
  </si>
  <si>
    <t>2028
Leistung</t>
  </si>
  <si>
    <t>2027
Leistung</t>
  </si>
  <si>
    <t>2026
Leistung</t>
  </si>
  <si>
    <t>2025
Leistung</t>
  </si>
  <si>
    <t>2024
Leistung - 
Rechnung</t>
  </si>
  <si>
    <t>2024
Leistung</t>
  </si>
  <si>
    <t>Leistungen 
per 2023</t>
  </si>
  <si>
    <t>EKP 
unverteilt</t>
  </si>
  <si>
    <t>EKP</t>
  </si>
  <si>
    <t>Beiträge 
gebucht</t>
  </si>
  <si>
    <t>Rechnungssumme  
inkl. Rückbehalt</t>
  </si>
  <si>
    <t>Anteil %
(E/X/K)</t>
  </si>
  <si>
    <t>Vertrag Position</t>
  </si>
  <si>
    <t>Alte Vertragsnummer</t>
  </si>
  <si>
    <t>Lieferant</t>
  </si>
  <si>
    <t>Vertrag</t>
  </si>
  <si>
    <t>FK</t>
  </si>
  <si>
    <t>PSP-Element</t>
  </si>
  <si>
    <t>Projekt</t>
  </si>
  <si>
    <t>Rechnungssumme gebucht 
inkl. Rückbehalt</t>
  </si>
  <si>
    <t>Rechnungssumme vorerfasst  
inkl. Rückbehalt</t>
  </si>
  <si>
    <t>Rechnungen 
gebucht
per 2023</t>
  </si>
  <si>
    <t>AeBo Interne Nr.</t>
  </si>
  <si>
    <t>? (evtl. Unterstützung Guy Zenners an M. Moser?)</t>
  </si>
  <si>
    <t>Vertrags-
summe
(inkl. MWST)</t>
  </si>
  <si>
    <t>Entwurf BHU:</t>
  </si>
  <si>
    <t>Schätzung / Plausibiliserung</t>
  </si>
  <si>
    <t>CHF/h</t>
  </si>
  <si>
    <t>Honorar pro Mo</t>
  </si>
  <si>
    <t>Honorar pro J</t>
  </si>
  <si>
    <t xml:space="preserve">Annahme: </t>
  </si>
  <si>
    <t>PL</t>
  </si>
  <si>
    <t>Std/Mo</t>
  </si>
  <si>
    <t>PL-Stv., Projekting.</t>
  </si>
  <si>
    <t>Ing. Submssion</t>
  </si>
  <si>
    <t>Z/K</t>
  </si>
  <si>
    <t xml:space="preserve"> --&gt;</t>
  </si>
  <si>
    <t>Kat.</t>
  </si>
  <si>
    <t>B</t>
  </si>
  <si>
    <t>C</t>
  </si>
  <si>
    <t>E</t>
  </si>
  <si>
    <t>CHF/Mo</t>
  </si>
  <si>
    <t>CHF/h MSA</t>
  </si>
  <si>
    <t>Auslastung:</t>
  </si>
  <si>
    <t>Ing.</t>
  </si>
  <si>
    <t>D</t>
  </si>
  <si>
    <t>CHF/J</t>
  </si>
  <si>
    <t>Abschluss MP, Submission Baumeister, UfA</t>
  </si>
  <si>
    <t>UfA, Bauleitung</t>
  </si>
  <si>
    <t>CBL</t>
  </si>
  <si>
    <t>öBL</t>
  </si>
  <si>
    <t>PL/CBL-Stv.</t>
  </si>
  <si>
    <t>2025+26</t>
  </si>
  <si>
    <t>Restarbeiten Bauleitung, DAW</t>
  </si>
  <si>
    <t>(Dauer: ca. 3 Mo)</t>
  </si>
  <si>
    <t>UEF Lagerhaus: Rest Ausführung, UfA, DAW</t>
  </si>
  <si>
    <t>Br Breite (Nr. 02/04): Bereinigung / Ergänzung MP</t>
  </si>
  <si>
    <t>UEF Lagerhaus</t>
  </si>
  <si>
    <t>Br Breite (Nr. 02/04)</t>
  </si>
  <si>
    <t>Total:</t>
  </si>
  <si>
    <t>Br Breite (Nr. 02/04): Bereinigung / Ergänzung MP, Submission</t>
  </si>
  <si>
    <t>Br Breite (Nr. 02/04): Submission, UfA</t>
  </si>
  <si>
    <t>Rest Bauleitung, DAW</t>
  </si>
  <si>
    <t xml:space="preserve">
Rest
%</t>
  </si>
  <si>
    <t>Diff. EKP-Abrechnung = Rest
[CHF]</t>
  </si>
  <si>
    <t>PL-Stv.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</si>
</sst>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#,##0.000;\-#,##0.000;&quot;&quot;;\@"/>
    <numFmt numFmtId="165" formatCode="#,##0.000;\-#,##0.000;#,##0.000;\@"/>
    <numFmt numFmtId="166" formatCode="#,##0.0;\-#,##0.0;#,##0.0;\@"/>
    <numFmt numFmtId="167" formatCode="#,##0.00_ ;\-#,##0.00\ "/>
    <numFmt numFmtId="168" formatCode="_ * #,##0.0_ ;_ * \-#,##0.0_ ;_ * &quot;-&quot;??_ ;_ @_ "/>
    <numFmt numFmtId="169" formatCode="#,##0.00;\-#,##0.00;#,##0.00;\@"/>
  </numFmts>
  <fonts count="14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8"/>
      <name val="Calibri"/>
      <family val="2"/>
      <scheme val="minor"/>
    </font>
    <font>
      <sz val="10"/>
      <color theme="0"/>
      <name val="Arial"/>
      <family val="2"/>
    </font>
    <font>
      <sz val="1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i/>
      <sz val="11"/>
      <color indexed="8"/>
      <name val="Calibri"/>
      <family val="2"/>
      <scheme val="minor"/>
    </font>
    <font>
      <i/>
      <sz val="11"/>
      <name val="Calibri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4"/>
      <color theme="0"/>
      <name val="Arial"/>
      <family val="2"/>
    </font>
    <font>
      <i/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9" fontId="1" fillId="4" borderId="0" xfId="2" applyFont="1" applyFill="1" applyAlignment="1">
      <alignment horizontal="right" vertical="center"/>
    </xf>
    <xf numFmtId="165" fontId="1" fillId="0" borderId="0" xfId="0" applyNumberFormat="1" applyFont="1" applyFill="1" applyAlignment="1">
      <alignment horizontal="right" vertical="center"/>
    </xf>
    <xf numFmtId="9" fontId="1" fillId="4" borderId="0" xfId="2" applyFont="1" applyFill="1" applyAlignment="1">
      <alignment horizontal="center" vertical="center"/>
    </xf>
    <xf numFmtId="167" fontId="0" fillId="0" borderId="0" xfId="0" applyNumberFormat="1"/>
    <xf numFmtId="167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9" fontId="10" fillId="0" borderId="0" xfId="2" applyFont="1"/>
    <xf numFmtId="43" fontId="10" fillId="0" borderId="0" xfId="1" applyFont="1"/>
    <xf numFmtId="9" fontId="10" fillId="0" borderId="1" xfId="2" applyFont="1" applyBorder="1"/>
    <xf numFmtId="0" fontId="10" fillId="0" borderId="1" xfId="0" applyFont="1" applyBorder="1"/>
    <xf numFmtId="9" fontId="10" fillId="0" borderId="0" xfId="0" applyNumberFormat="1" applyFont="1"/>
    <xf numFmtId="0" fontId="10" fillId="0" borderId="0" xfId="0" applyFont="1" applyFill="1" applyBorder="1"/>
    <xf numFmtId="0" fontId="10" fillId="0" borderId="0" xfId="0" applyFont="1" applyAlignment="1">
      <alignment horizontal="center"/>
    </xf>
    <xf numFmtId="43" fontId="9" fillId="0" borderId="0" xfId="0" applyNumberFormat="1" applyFont="1"/>
    <xf numFmtId="0" fontId="11" fillId="0" borderId="0" xfId="0" applyFont="1"/>
    <xf numFmtId="0" fontId="3" fillId="5" borderId="0" xfId="0" applyFont="1" applyFill="1"/>
    <xf numFmtId="0" fontId="12" fillId="5" borderId="0" xfId="0" applyFont="1" applyFill="1"/>
    <xf numFmtId="0" fontId="13" fillId="0" borderId="0" xfId="0" applyFont="1"/>
    <xf numFmtId="0" fontId="12" fillId="5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/>
    <xf numFmtId="167" fontId="0" fillId="0" borderId="0" xfId="0" applyNumberFormat="1" applyFill="1"/>
    <xf numFmtId="169" fontId="1" fillId="2" borderId="0" xfId="0" applyNumberFormat="1" applyFont="1" applyFill="1" applyAlignment="1">
      <alignment horizontal="right" vertical="center"/>
    </xf>
    <xf numFmtId="169" fontId="1" fillId="3" borderId="0" xfId="0" applyNumberFormat="1" applyFont="1" applyFill="1" applyAlignment="1">
      <alignment horizontal="right" vertical="center"/>
    </xf>
    <xf numFmtId="169" fontId="1" fillId="4" borderId="0" xfId="0" applyNumberFormat="1" applyFont="1" applyFill="1" applyAlignment="1">
      <alignment horizontal="right" vertical="center"/>
    </xf>
    <xf numFmtId="169" fontId="8" fillId="0" borderId="0" xfId="0" applyNumberFormat="1" applyFont="1" applyAlignment="1">
      <alignment horizontal="right" vertical="center"/>
    </xf>
    <xf numFmtId="169" fontId="0" fillId="0" borderId="0" xfId="0" applyNumberFormat="1"/>
    <xf numFmtId="169" fontId="1" fillId="0" borderId="0" xfId="0" applyNumberFormat="1" applyFont="1" applyFill="1" applyAlignment="1">
      <alignment horizontal="right" vertical="center"/>
    </xf>
    <xf numFmtId="169" fontId="1" fillId="0" borderId="0" xfId="0" applyNumberFormat="1" applyFont="1" applyAlignment="1">
      <alignment horizontal="right" vertical="center"/>
    </xf>
    <xf numFmtId="43" fontId="10" fillId="0" borderId="0" xfId="0" applyNumberFormat="1" applyFont="1" applyBorder="1" applyAlignment="1">
      <alignment horizontal="right"/>
    </xf>
    <xf numFmtId="43" fontId="10" fillId="0" borderId="1" xfId="0" applyNumberFormat="1" applyFont="1" applyBorder="1" applyAlignment="1">
      <alignment horizontal="right"/>
    </xf>
    <xf numFmtId="43" fontId="9" fillId="0" borderId="0" xfId="0" applyNumberFormat="1" applyFont="1" applyAlignment="1">
      <alignment horizontal="right"/>
    </xf>
    <xf numFmtId="168" fontId="9" fillId="0" borderId="0" xfId="0" applyNumberFormat="1" applyFont="1" applyAlignment="1">
      <alignment horizontal="right"/>
    </xf>
    <xf numFmtId="0" fontId="3" fillId="5" borderId="0" xfId="0" applyFont="1" applyFill="1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0" xfId="0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E45C-2FA2-4D4C-92EA-2DBF1714C8B1}">
  <dimension ref="A4:AF16"/>
  <sheetViews>
    <sheetView tabSelected="1" zoomScaleNormal="100" workbookViewId="0">
      <pane xSplit="5" ySplit="8" topLeftCell="R9" activePane="bottomRight" state="frozen"/>
      <selection pane="topRight" activeCell="F1" sqref="F1"/>
      <selection pane="bottomLeft" activeCell="A9" sqref="A9"/>
      <selection pane="bottomRight" activeCell="S13" sqref="S13"/>
    </sheetView>
  </sheetViews>
  <sheetFormatPr baseColWidth="10" defaultRowHeight="15" x14ac:dyDescent="0.25"/>
  <cols>
    <col min="2" max="2" width="16.140625" bestFit="1" customWidth="1"/>
    <col min="3" max="3" width="3.140625" bestFit="1" customWidth="1"/>
    <col min="4" max="4" width="11" bestFit="1" customWidth="1"/>
    <col min="5" max="5" width="45.85546875" bestFit="1" customWidth="1"/>
    <col min="7" max="7" width="31.85546875" bestFit="1" customWidth="1"/>
    <col min="9" max="9" width="18.42578125" customWidth="1"/>
    <col min="10" max="10" width="21.42578125" style="7" customWidth="1"/>
    <col min="11" max="11" width="12.5703125" customWidth="1"/>
    <col min="13" max="13" width="18" customWidth="1"/>
    <col min="15" max="15" width="14" customWidth="1"/>
    <col min="17" max="17" width="12.42578125" bestFit="1" customWidth="1"/>
    <col min="18" max="18" width="12.42578125" style="7" customWidth="1"/>
    <col min="20" max="21" width="12.28515625" bestFit="1" customWidth="1"/>
    <col min="22" max="22" width="15.28515625" style="7" customWidth="1"/>
    <col min="23" max="23" width="11.42578125" style="7"/>
    <col min="24" max="24" width="11.85546875" bestFit="1" customWidth="1"/>
    <col min="32" max="32" width="12.42578125" bestFit="1" customWidth="1"/>
  </cols>
  <sheetData>
    <row r="4" spans="1:32" ht="75" x14ac:dyDescent="0.25">
      <c r="A4" s="1" t="s">
        <v>39</v>
      </c>
      <c r="B4" s="1" t="s">
        <v>38</v>
      </c>
      <c r="C4" s="1" t="s">
        <v>37</v>
      </c>
      <c r="D4" s="55" t="s">
        <v>36</v>
      </c>
      <c r="E4" s="56"/>
      <c r="F4" s="6" t="s">
        <v>35</v>
      </c>
      <c r="H4" s="1" t="s">
        <v>34</v>
      </c>
      <c r="I4" s="1" t="s">
        <v>33</v>
      </c>
      <c r="J4" s="11" t="s">
        <v>43</v>
      </c>
      <c r="K4" s="14" t="s">
        <v>45</v>
      </c>
      <c r="L4" s="5" t="s">
        <v>32</v>
      </c>
      <c r="M4" s="5" t="s">
        <v>31</v>
      </c>
      <c r="N4" s="5" t="s">
        <v>40</v>
      </c>
      <c r="O4" s="5" t="s">
        <v>41</v>
      </c>
      <c r="P4" s="5" t="s">
        <v>30</v>
      </c>
      <c r="Q4" s="40" t="s">
        <v>29</v>
      </c>
      <c r="R4" s="12"/>
      <c r="S4" s="5" t="s">
        <v>28</v>
      </c>
      <c r="T4" s="8" t="s">
        <v>27</v>
      </c>
      <c r="U4" s="9" t="s">
        <v>42</v>
      </c>
      <c r="V4" s="13" t="s">
        <v>85</v>
      </c>
      <c r="W4" s="16" t="s">
        <v>84</v>
      </c>
      <c r="X4" s="15" t="s">
        <v>26</v>
      </c>
      <c r="Y4" s="15" t="s">
        <v>25</v>
      </c>
      <c r="Z4" s="15" t="s">
        <v>24</v>
      </c>
      <c r="AA4" s="15" t="s">
        <v>23</v>
      </c>
      <c r="AB4" s="15" t="s">
        <v>22</v>
      </c>
      <c r="AC4" s="15" t="s">
        <v>21</v>
      </c>
      <c r="AD4" s="15" t="s">
        <v>20</v>
      </c>
    </row>
    <row r="5" spans="1:32" x14ac:dyDescent="0.25">
      <c r="A5" s="1" t="s">
        <v>8</v>
      </c>
      <c r="B5" s="1" t="s">
        <v>7</v>
      </c>
      <c r="C5" s="1" t="s">
        <v>6</v>
      </c>
      <c r="D5" s="1" t="s">
        <v>19</v>
      </c>
      <c r="E5" s="1" t="s">
        <v>18</v>
      </c>
      <c r="F5" s="1" t="s">
        <v>3</v>
      </c>
      <c r="G5" s="1" t="s">
        <v>2</v>
      </c>
      <c r="H5" s="1" t="s">
        <v>17</v>
      </c>
      <c r="I5" s="1" t="s">
        <v>0</v>
      </c>
      <c r="J5" s="12">
        <v>9965</v>
      </c>
      <c r="K5" s="48">
        <v>1538112.15</v>
      </c>
      <c r="L5" s="4">
        <v>100</v>
      </c>
      <c r="M5" s="49">
        <v>750208.35</v>
      </c>
      <c r="N5" s="49">
        <v>750208.35</v>
      </c>
      <c r="O5" s="2"/>
      <c r="P5" s="2"/>
      <c r="Q5" s="18">
        <v>2295959</v>
      </c>
      <c r="R5" s="17">
        <f>Q5/K5</f>
        <v>1.4927123487061722</v>
      </c>
      <c r="S5" s="3">
        <v>0</v>
      </c>
      <c r="T5" s="43">
        <v>720959</v>
      </c>
      <c r="U5" s="44">
        <v>750208.35</v>
      </c>
      <c r="V5" s="45">
        <f>Q5-U5</f>
        <v>1545750.65</v>
      </c>
      <c r="W5" s="19">
        <f>V5/Q5</f>
        <v>0.673248368111103</v>
      </c>
      <c r="X5" s="45">
        <f>MROUND('Br Breite-UEF Lagerhaus'!C33,10000)</f>
        <v>180000</v>
      </c>
      <c r="Y5" s="45">
        <f>X5</f>
        <v>180000</v>
      </c>
      <c r="Z5" s="45">
        <f>MROUND('Br Breite-UEF Lagerhaus'!C49,10000)</f>
        <v>120000</v>
      </c>
      <c r="AA5" s="45">
        <f>MROUND('Br Breite-UEF Lagerhaus'!C67,10000)</f>
        <v>180000</v>
      </c>
      <c r="AB5" s="45">
        <f>MROUND('Br Breite-UEF Lagerhaus'!C84,10000)</f>
        <v>280000</v>
      </c>
      <c r="AC5" s="45">
        <f>MROUND('Br Breite-UEF Lagerhaus'!C100,10000)</f>
        <v>210000</v>
      </c>
      <c r="AD5" s="45">
        <f>V5-X5-Z5-AA5-AB5-AC5</f>
        <v>575750.64999999991</v>
      </c>
    </row>
    <row r="6" spans="1:32" x14ac:dyDescent="0.25">
      <c r="A6" s="1" t="s">
        <v>8</v>
      </c>
      <c r="B6" s="1" t="s">
        <v>7</v>
      </c>
      <c r="C6" s="1" t="s">
        <v>6</v>
      </c>
      <c r="D6" s="1" t="s">
        <v>16</v>
      </c>
      <c r="E6" s="1" t="s">
        <v>15</v>
      </c>
      <c r="F6" s="1" t="s">
        <v>14</v>
      </c>
      <c r="G6" s="1" t="s">
        <v>13</v>
      </c>
      <c r="H6" s="1" t="s">
        <v>12</v>
      </c>
      <c r="I6" s="1" t="s">
        <v>0</v>
      </c>
      <c r="J6" s="12">
        <v>9990</v>
      </c>
      <c r="K6" s="48">
        <v>1439005.95</v>
      </c>
      <c r="L6" s="4">
        <v>100</v>
      </c>
      <c r="M6" s="49">
        <v>580875.99</v>
      </c>
      <c r="N6" s="49">
        <v>580875.99</v>
      </c>
      <c r="O6" s="2"/>
      <c r="P6" s="2"/>
      <c r="Q6" s="18">
        <v>1439005.95</v>
      </c>
      <c r="R6" s="17">
        <f t="shared" ref="R6:R7" si="0">Q6/K6</f>
        <v>1</v>
      </c>
      <c r="S6" s="3">
        <v>0</v>
      </c>
      <c r="T6" s="43">
        <v>616584.85</v>
      </c>
      <c r="U6" s="44">
        <v>580875.99</v>
      </c>
      <c r="V6" s="45">
        <f t="shared" ref="V6:V7" si="1">Q6-U6</f>
        <v>858129.96</v>
      </c>
      <c r="W6" s="19">
        <f t="shared" ref="W6:W7" si="2">V6/Q6</f>
        <v>0.59633524100438917</v>
      </c>
      <c r="X6" s="45"/>
      <c r="Y6" s="45">
        <f t="shared" ref="Y6:Y7" si="3">X6</f>
        <v>0</v>
      </c>
      <c r="Z6" s="45"/>
      <c r="AA6" s="45"/>
      <c r="AB6" s="45">
        <f t="shared" ref="AB6" si="4">V6-X6-Z6-AA6</f>
        <v>858129.96</v>
      </c>
      <c r="AC6" s="45"/>
      <c r="AD6" s="45"/>
    </row>
    <row r="7" spans="1:32" x14ac:dyDescent="0.25">
      <c r="A7" s="1" t="s">
        <v>8</v>
      </c>
      <c r="B7" s="1" t="s">
        <v>7</v>
      </c>
      <c r="C7" s="1" t="s">
        <v>6</v>
      </c>
      <c r="D7" s="1" t="s">
        <v>11</v>
      </c>
      <c r="E7" s="10" t="s">
        <v>10</v>
      </c>
      <c r="F7" s="1" t="s">
        <v>3</v>
      </c>
      <c r="G7" s="1" t="s">
        <v>2</v>
      </c>
      <c r="H7" s="1" t="s">
        <v>9</v>
      </c>
      <c r="I7" s="1" t="s">
        <v>0</v>
      </c>
      <c r="J7" s="12">
        <v>9960</v>
      </c>
      <c r="K7" s="48">
        <v>2174704.7999999998</v>
      </c>
      <c r="L7" s="4">
        <v>100</v>
      </c>
      <c r="M7" s="49">
        <v>478389.61</v>
      </c>
      <c r="N7" s="49">
        <v>478389.61</v>
      </c>
      <c r="O7" s="2"/>
      <c r="P7" s="2"/>
      <c r="Q7" s="18">
        <v>2174704.7999999998</v>
      </c>
      <c r="R7" s="17">
        <f t="shared" si="0"/>
        <v>1</v>
      </c>
      <c r="S7" s="3">
        <v>0</v>
      </c>
      <c r="T7" s="43">
        <v>494064.91</v>
      </c>
      <c r="U7" s="44">
        <v>478389.61</v>
      </c>
      <c r="V7" s="45">
        <f t="shared" si="1"/>
        <v>1696315.19</v>
      </c>
      <c r="W7" s="19">
        <f t="shared" si="2"/>
        <v>0.78002089754894555</v>
      </c>
      <c r="X7" s="45">
        <f>MROUND(Bäumlihof!C18,10000)</f>
        <v>270000</v>
      </c>
      <c r="Y7" s="45">
        <f t="shared" si="3"/>
        <v>270000</v>
      </c>
      <c r="Z7" s="45">
        <f>MROUND(Bäumlihof!C35,10000)</f>
        <v>400000</v>
      </c>
      <c r="AA7" s="45">
        <f>Z7</f>
        <v>400000</v>
      </c>
      <c r="AB7" s="45">
        <f>V7-X7-Z7-AA7</f>
        <v>626315.18999999994</v>
      </c>
      <c r="AC7" s="45"/>
      <c r="AD7" s="45"/>
    </row>
    <row r="8" spans="1:32" ht="45" x14ac:dyDescent="0.25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  <c r="F8" s="1" t="s">
        <v>3</v>
      </c>
      <c r="G8" s="1" t="s">
        <v>2</v>
      </c>
      <c r="H8" s="1" t="s">
        <v>1</v>
      </c>
      <c r="I8" s="1" t="s">
        <v>0</v>
      </c>
      <c r="J8" s="13" t="s">
        <v>44</v>
      </c>
      <c r="K8" s="49">
        <v>20414.3</v>
      </c>
      <c r="L8" s="4">
        <v>100</v>
      </c>
      <c r="M8" s="49">
        <v>12579.7</v>
      </c>
      <c r="N8" s="49">
        <v>12579.7</v>
      </c>
      <c r="O8" s="2"/>
      <c r="P8" s="2"/>
      <c r="Q8" s="48">
        <v>6963.55</v>
      </c>
      <c r="R8" s="48"/>
      <c r="S8" s="49">
        <v>0</v>
      </c>
      <c r="T8" s="43">
        <v>6963.55</v>
      </c>
      <c r="U8" s="44">
        <v>12579.7</v>
      </c>
      <c r="V8" s="18"/>
      <c r="W8" s="18"/>
      <c r="X8" s="2"/>
      <c r="Y8" s="3">
        <v>0</v>
      </c>
      <c r="Z8" s="2"/>
      <c r="AA8" s="2"/>
      <c r="AB8" s="2"/>
      <c r="AC8" s="2"/>
      <c r="AD8" s="2"/>
    </row>
    <row r="9" spans="1:32" x14ac:dyDescent="0.25">
      <c r="Q9" s="41"/>
      <c r="R9" s="41"/>
    </row>
    <row r="10" spans="1:32" x14ac:dyDescent="0.25">
      <c r="Q10" s="41"/>
      <c r="R10" s="41"/>
      <c r="X10" s="21" t="s">
        <v>46</v>
      </c>
      <c r="Y10" s="22"/>
      <c r="Z10" s="22"/>
      <c r="AA10" s="22"/>
      <c r="AB10" s="22"/>
      <c r="AC10" s="22"/>
      <c r="AD10" s="22"/>
    </row>
    <row r="11" spans="1:32" ht="45" x14ac:dyDescent="0.25">
      <c r="Q11" s="41"/>
      <c r="R11" s="41"/>
      <c r="X11" s="23" t="s">
        <v>26</v>
      </c>
      <c r="Y11" s="23" t="s">
        <v>25</v>
      </c>
      <c r="Z11" s="23" t="s">
        <v>24</v>
      </c>
      <c r="AA11" s="23" t="s">
        <v>23</v>
      </c>
      <c r="AB11" s="23" t="s">
        <v>22</v>
      </c>
      <c r="AC11" s="23" t="s">
        <v>21</v>
      </c>
      <c r="AD11" s="23" t="s">
        <v>20</v>
      </c>
    </row>
    <row r="12" spans="1:32" x14ac:dyDescent="0.25">
      <c r="Q12" s="42"/>
      <c r="R12" s="42"/>
      <c r="X12" s="46">
        <v>100000</v>
      </c>
      <c r="Y12" s="46">
        <v>100000</v>
      </c>
      <c r="Z12" s="46">
        <v>100000</v>
      </c>
      <c r="AA12" s="46">
        <v>200000</v>
      </c>
      <c r="AB12" s="46">
        <v>250000</v>
      </c>
      <c r="AC12" s="46">
        <v>250000</v>
      </c>
      <c r="AD12" s="46">
        <v>675000</v>
      </c>
      <c r="AE12" s="47"/>
      <c r="AF12" s="47">
        <f>SUM(Y12:AD12)</f>
        <v>1575000</v>
      </c>
    </row>
    <row r="13" spans="1:32" x14ac:dyDescent="0.25">
      <c r="Q13" s="41"/>
      <c r="R13" s="41"/>
      <c r="X13" s="46">
        <v>150000</v>
      </c>
      <c r="Y13" s="46">
        <v>150000</v>
      </c>
      <c r="Z13" s="46">
        <v>260000</v>
      </c>
      <c r="AA13" s="46">
        <v>260000</v>
      </c>
      <c r="AB13" s="46">
        <v>152421.1</v>
      </c>
      <c r="AC13" s="46">
        <v>0</v>
      </c>
      <c r="AD13" s="46"/>
      <c r="AE13" s="47"/>
      <c r="AF13" s="47">
        <f t="shared" ref="AF13:AF14" si="5">SUM(Y13:AD13)</f>
        <v>822421.1</v>
      </c>
    </row>
    <row r="14" spans="1:32" x14ac:dyDescent="0.25">
      <c r="Q14" s="41"/>
      <c r="R14" s="41"/>
      <c r="X14" s="46">
        <v>280000</v>
      </c>
      <c r="Y14" s="46">
        <v>280000</v>
      </c>
      <c r="Z14" s="46">
        <v>420000</v>
      </c>
      <c r="AA14" s="46">
        <v>420000</v>
      </c>
      <c r="AB14" s="46">
        <v>560639.89</v>
      </c>
      <c r="AC14" s="46">
        <v>0</v>
      </c>
      <c r="AD14" s="46"/>
      <c r="AE14" s="47"/>
      <c r="AF14" s="47">
        <f t="shared" si="5"/>
        <v>1680639.8900000001</v>
      </c>
    </row>
    <row r="15" spans="1:32" x14ac:dyDescent="0.25">
      <c r="Q15" s="41"/>
      <c r="R15" s="41"/>
    </row>
    <row r="16" spans="1:32" x14ac:dyDescent="0.25">
      <c r="Y16" s="20"/>
      <c r="Z16" s="20"/>
      <c r="AA16" s="20"/>
      <c r="AB16" s="20"/>
      <c r="AC16" s="20"/>
      <c r="AD16" s="20"/>
    </row>
  </sheetData>
  <mergeCells count="1">
    <mergeCell ref="D4:E4"/>
  </mergeCells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EAE8-AA39-4ADC-866C-88F1E46D44FD}">
  <dimension ref="A1:J100"/>
  <sheetViews>
    <sheetView zoomScale="175" zoomScaleNormal="175" workbookViewId="0">
      <selection activeCell="D17" sqref="D17"/>
    </sheetView>
  </sheetViews>
  <sheetFormatPr baseColWidth="10" defaultRowHeight="12.75" x14ac:dyDescent="0.2"/>
  <cols>
    <col min="1" max="1" width="12.5703125" style="25" customWidth="1"/>
    <col min="2" max="2" width="5.7109375" style="25" bestFit="1" customWidth="1"/>
    <col min="3" max="3" width="12.28515625" style="25" bestFit="1" customWidth="1"/>
    <col min="4" max="4" width="11.42578125" style="25"/>
    <col min="5" max="5" width="11.5703125" style="25" bestFit="1" customWidth="1"/>
    <col min="6" max="6" width="11.42578125" style="25"/>
    <col min="7" max="7" width="4.42578125" style="25" bestFit="1" customWidth="1"/>
    <col min="8" max="8" width="11.5703125" style="25" bestFit="1" customWidth="1"/>
    <col min="9" max="9" width="11.5703125" style="26" bestFit="1" customWidth="1"/>
    <col min="10" max="16384" width="11.42578125" style="25"/>
  </cols>
  <sheetData>
    <row r="1" spans="1:10" ht="20.25" x14ac:dyDescent="0.3">
      <c r="A1" s="35" t="s">
        <v>47</v>
      </c>
    </row>
    <row r="3" spans="1:10" ht="18" x14ac:dyDescent="0.25">
      <c r="A3" s="39">
        <v>2024</v>
      </c>
      <c r="B3" s="37" t="s">
        <v>76</v>
      </c>
      <c r="C3" s="36"/>
      <c r="D3" s="36"/>
      <c r="E3" s="36"/>
      <c r="F3" s="36"/>
      <c r="G3" s="36"/>
      <c r="H3" s="36"/>
    </row>
    <row r="4" spans="1:10" ht="18" x14ac:dyDescent="0.25">
      <c r="A4" s="39"/>
      <c r="B4" s="37" t="s">
        <v>77</v>
      </c>
      <c r="C4" s="36"/>
      <c r="D4" s="36"/>
      <c r="E4" s="36"/>
      <c r="F4" s="36"/>
      <c r="G4" s="36"/>
      <c r="H4" s="36"/>
    </row>
    <row r="6" spans="1:10" x14ac:dyDescent="0.2">
      <c r="A6" s="25" t="s">
        <v>51</v>
      </c>
      <c r="B6" s="38" t="s">
        <v>78</v>
      </c>
    </row>
    <row r="7" spans="1:10" x14ac:dyDescent="0.2">
      <c r="E7" s="33" t="s">
        <v>53</v>
      </c>
      <c r="G7" s="25" t="s">
        <v>58</v>
      </c>
      <c r="H7" s="26" t="s">
        <v>48</v>
      </c>
      <c r="I7" s="26" t="s">
        <v>62</v>
      </c>
    </row>
    <row r="8" spans="1:10" x14ac:dyDescent="0.2">
      <c r="A8" s="25" t="s">
        <v>64</v>
      </c>
      <c r="B8" s="27">
        <v>0.15</v>
      </c>
      <c r="C8" s="25" t="s">
        <v>52</v>
      </c>
      <c r="D8" s="25" t="s">
        <v>57</v>
      </c>
      <c r="E8" s="25">
        <f>B8*160</f>
        <v>24</v>
      </c>
      <c r="G8" s="25" t="s">
        <v>60</v>
      </c>
      <c r="H8" s="28">
        <v>105</v>
      </c>
      <c r="I8" s="50">
        <f>E8*H8</f>
        <v>2520</v>
      </c>
    </row>
    <row r="9" spans="1:10" x14ac:dyDescent="0.2">
      <c r="B9" s="27">
        <v>0.3</v>
      </c>
      <c r="C9" s="25" t="s">
        <v>71</v>
      </c>
      <c r="E9" s="25">
        <f t="shared" ref="E9:E10" si="0">B9*160</f>
        <v>48</v>
      </c>
      <c r="G9" s="25" t="s">
        <v>60</v>
      </c>
      <c r="H9" s="28">
        <v>105</v>
      </c>
      <c r="I9" s="50">
        <f t="shared" ref="I9:I10" si="1">E9*H9</f>
        <v>5040</v>
      </c>
    </row>
    <row r="10" spans="1:10" x14ac:dyDescent="0.2">
      <c r="B10" s="29">
        <v>0.3</v>
      </c>
      <c r="C10" s="25" t="s">
        <v>56</v>
      </c>
      <c r="E10" s="30">
        <f t="shared" si="0"/>
        <v>48</v>
      </c>
      <c r="G10" s="25" t="s">
        <v>61</v>
      </c>
      <c r="H10" s="28">
        <v>65</v>
      </c>
      <c r="I10" s="51">
        <f t="shared" si="1"/>
        <v>3120</v>
      </c>
    </row>
    <row r="11" spans="1:10" x14ac:dyDescent="0.2">
      <c r="B11" s="31">
        <f>SUM(B8:B10)</f>
        <v>0.75</v>
      </c>
      <c r="E11" s="32">
        <f>SUM(E8:E10)</f>
        <v>120</v>
      </c>
      <c r="F11" s="25" t="s">
        <v>53</v>
      </c>
      <c r="I11" s="52">
        <f>SUM(I8:I10)</f>
        <v>10680</v>
      </c>
      <c r="J11" s="24" t="s">
        <v>62</v>
      </c>
    </row>
    <row r="13" spans="1:10" x14ac:dyDescent="0.2">
      <c r="I13" s="53">
        <f>I11/E11</f>
        <v>89</v>
      </c>
      <c r="J13" s="24" t="s">
        <v>63</v>
      </c>
    </row>
    <row r="15" spans="1:10" x14ac:dyDescent="0.2">
      <c r="A15" s="25" t="s">
        <v>49</v>
      </c>
      <c r="C15" s="34">
        <f>I13*E11</f>
        <v>10680</v>
      </c>
      <c r="D15" s="24" t="s">
        <v>62</v>
      </c>
    </row>
    <row r="16" spans="1:10" x14ac:dyDescent="0.2">
      <c r="A16" s="25" t="s">
        <v>50</v>
      </c>
      <c r="C16" s="34">
        <f>12*C15</f>
        <v>128160</v>
      </c>
      <c r="D16" s="24" t="s">
        <v>67</v>
      </c>
    </row>
    <row r="17" spans="1:10" x14ac:dyDescent="0.2">
      <c r="C17" s="34"/>
      <c r="D17" s="24"/>
    </row>
    <row r="18" spans="1:10" x14ac:dyDescent="0.2">
      <c r="A18" s="25" t="s">
        <v>51</v>
      </c>
      <c r="B18" s="38" t="s">
        <v>79</v>
      </c>
    </row>
    <row r="19" spans="1:10" x14ac:dyDescent="0.2">
      <c r="E19" s="33" t="s">
        <v>53</v>
      </c>
      <c r="G19" s="25" t="s">
        <v>58</v>
      </c>
      <c r="H19" s="26" t="s">
        <v>48</v>
      </c>
      <c r="I19" s="26" t="s">
        <v>62</v>
      </c>
    </row>
    <row r="20" spans="1:10" x14ac:dyDescent="0.2">
      <c r="A20" s="25" t="s">
        <v>64</v>
      </c>
      <c r="B20" s="27">
        <v>0.05</v>
      </c>
      <c r="C20" s="25" t="s">
        <v>52</v>
      </c>
      <c r="D20" s="25" t="s">
        <v>57</v>
      </c>
      <c r="E20" s="25">
        <f>B20*160</f>
        <v>8</v>
      </c>
      <c r="G20" s="25" t="s">
        <v>59</v>
      </c>
      <c r="H20" s="28">
        <v>126</v>
      </c>
      <c r="I20" s="50">
        <f>E20*H20</f>
        <v>1008</v>
      </c>
    </row>
    <row r="21" spans="1:10" x14ac:dyDescent="0.2">
      <c r="B21" s="27">
        <v>0.1</v>
      </c>
      <c r="C21" s="25" t="s">
        <v>65</v>
      </c>
      <c r="E21" s="25">
        <f t="shared" ref="E21:E22" si="2">B21*160</f>
        <v>16</v>
      </c>
      <c r="G21" s="25" t="s">
        <v>66</v>
      </c>
      <c r="H21" s="28">
        <v>95</v>
      </c>
      <c r="I21" s="50">
        <f t="shared" ref="I21:I22" si="3">E21*H21</f>
        <v>1520</v>
      </c>
    </row>
    <row r="22" spans="1:10" x14ac:dyDescent="0.2">
      <c r="B22" s="29">
        <v>0.1</v>
      </c>
      <c r="C22" s="25" t="s">
        <v>56</v>
      </c>
      <c r="E22" s="30">
        <f t="shared" si="2"/>
        <v>16</v>
      </c>
      <c r="G22" s="25" t="s">
        <v>66</v>
      </c>
      <c r="H22" s="28">
        <v>95</v>
      </c>
      <c r="I22" s="51">
        <f t="shared" si="3"/>
        <v>1520</v>
      </c>
    </row>
    <row r="23" spans="1:10" x14ac:dyDescent="0.2">
      <c r="B23" s="31">
        <f>SUM(B20:B22)</f>
        <v>0.25</v>
      </c>
      <c r="E23" s="32">
        <f>SUM(E20:E22)</f>
        <v>40</v>
      </c>
      <c r="F23" s="25" t="s">
        <v>53</v>
      </c>
      <c r="I23" s="52">
        <f>SUM(I20:I22)</f>
        <v>4048</v>
      </c>
      <c r="J23" s="24" t="s">
        <v>62</v>
      </c>
    </row>
    <row r="25" spans="1:10" x14ac:dyDescent="0.2">
      <c r="I25" s="53">
        <f>I23/E23</f>
        <v>101.2</v>
      </c>
      <c r="J25" s="24" t="s">
        <v>63</v>
      </c>
    </row>
    <row r="27" spans="1:10" x14ac:dyDescent="0.2">
      <c r="A27" s="25" t="s">
        <v>49</v>
      </c>
      <c r="C27" s="34">
        <f>I25*E23</f>
        <v>4048</v>
      </c>
      <c r="D27" s="24" t="s">
        <v>62</v>
      </c>
    </row>
    <row r="28" spans="1:10" x14ac:dyDescent="0.2">
      <c r="A28" s="25" t="s">
        <v>50</v>
      </c>
      <c r="C28" s="34">
        <f>12*C27</f>
        <v>48576</v>
      </c>
      <c r="D28" s="24" t="s">
        <v>67</v>
      </c>
    </row>
    <row r="29" spans="1:10" x14ac:dyDescent="0.2">
      <c r="C29" s="34"/>
      <c r="D29" s="24"/>
    </row>
    <row r="30" spans="1:10" x14ac:dyDescent="0.2">
      <c r="C30" s="34"/>
      <c r="D30" s="24"/>
    </row>
    <row r="31" spans="1:10" x14ac:dyDescent="0.2">
      <c r="A31" s="25" t="s">
        <v>80</v>
      </c>
      <c r="C31" s="34"/>
      <c r="D31" s="24"/>
    </row>
    <row r="32" spans="1:10" x14ac:dyDescent="0.2">
      <c r="A32" s="25" t="s">
        <v>49</v>
      </c>
      <c r="C32" s="34">
        <f>C15+C27</f>
        <v>14728</v>
      </c>
      <c r="D32" s="24" t="s">
        <v>62</v>
      </c>
    </row>
    <row r="33" spans="1:10" x14ac:dyDescent="0.2">
      <c r="A33" s="25" t="s">
        <v>50</v>
      </c>
      <c r="C33" s="34">
        <f>C16+C28</f>
        <v>176736</v>
      </c>
      <c r="D33" s="24" t="s">
        <v>67</v>
      </c>
    </row>
    <row r="34" spans="1:10" x14ac:dyDescent="0.2">
      <c r="C34" s="34"/>
      <c r="D34" s="24"/>
    </row>
    <row r="36" spans="1:10" ht="18" x14ac:dyDescent="0.25">
      <c r="A36" s="39">
        <v>2025</v>
      </c>
      <c r="B36" s="37" t="s">
        <v>81</v>
      </c>
      <c r="C36" s="36"/>
      <c r="D36" s="36"/>
      <c r="E36" s="36"/>
      <c r="F36" s="36"/>
      <c r="G36" s="36"/>
      <c r="H36" s="36"/>
      <c r="I36" s="54"/>
    </row>
    <row r="38" spans="1:10" x14ac:dyDescent="0.2">
      <c r="A38" s="25" t="s">
        <v>51</v>
      </c>
    </row>
    <row r="39" spans="1:10" x14ac:dyDescent="0.2">
      <c r="E39" s="33" t="s">
        <v>53</v>
      </c>
      <c r="G39" s="25" t="s">
        <v>58</v>
      </c>
      <c r="H39" s="26" t="s">
        <v>48</v>
      </c>
      <c r="I39" s="26" t="s">
        <v>62</v>
      </c>
    </row>
    <row r="40" spans="1:10" x14ac:dyDescent="0.2">
      <c r="A40" s="25" t="s">
        <v>64</v>
      </c>
      <c r="B40" s="27">
        <v>0.1</v>
      </c>
      <c r="C40" s="25" t="s">
        <v>52</v>
      </c>
      <c r="D40" s="25" t="s">
        <v>57</v>
      </c>
      <c r="E40" s="25">
        <f>B40*160</f>
        <v>16</v>
      </c>
      <c r="G40" s="25" t="s">
        <v>59</v>
      </c>
      <c r="H40" s="28">
        <v>126</v>
      </c>
      <c r="I40" s="50">
        <f>E40*H40</f>
        <v>2016</v>
      </c>
    </row>
    <row r="41" spans="1:10" x14ac:dyDescent="0.2">
      <c r="B41" s="27">
        <v>0.1</v>
      </c>
      <c r="C41" s="25" t="s">
        <v>55</v>
      </c>
      <c r="E41" s="25">
        <f t="shared" ref="E41:E43" si="4">B41*160</f>
        <v>16</v>
      </c>
      <c r="G41" s="25" t="s">
        <v>59</v>
      </c>
      <c r="H41" s="28">
        <v>126</v>
      </c>
      <c r="I41" s="50">
        <f t="shared" ref="I41:I43" si="5">E41*H41</f>
        <v>2016</v>
      </c>
    </row>
    <row r="42" spans="1:10" x14ac:dyDescent="0.2">
      <c r="B42" s="27">
        <v>0.2</v>
      </c>
      <c r="C42" s="25" t="s">
        <v>65</v>
      </c>
      <c r="E42" s="25">
        <f t="shared" si="4"/>
        <v>32</v>
      </c>
      <c r="G42" s="25" t="s">
        <v>66</v>
      </c>
      <c r="H42" s="28">
        <v>95</v>
      </c>
      <c r="I42" s="50">
        <f t="shared" si="5"/>
        <v>3040</v>
      </c>
    </row>
    <row r="43" spans="1:10" x14ac:dyDescent="0.2">
      <c r="B43" s="29">
        <v>0.3</v>
      </c>
      <c r="C43" s="25" t="s">
        <v>56</v>
      </c>
      <c r="E43" s="30">
        <f t="shared" si="4"/>
        <v>48</v>
      </c>
      <c r="G43" s="25" t="s">
        <v>61</v>
      </c>
      <c r="H43" s="28">
        <v>65</v>
      </c>
      <c r="I43" s="51">
        <f t="shared" si="5"/>
        <v>3120</v>
      </c>
    </row>
    <row r="44" spans="1:10" x14ac:dyDescent="0.2">
      <c r="B44" s="31">
        <f>SUM(B40:B43)</f>
        <v>0.7</v>
      </c>
      <c r="E44" s="32">
        <f>SUM(E40:E43)</f>
        <v>112</v>
      </c>
      <c r="F44" s="25" t="s">
        <v>53</v>
      </c>
      <c r="I44" s="52">
        <f>SUM(I40:I43)</f>
        <v>10192</v>
      </c>
      <c r="J44" s="24" t="s">
        <v>62</v>
      </c>
    </row>
    <row r="46" spans="1:10" x14ac:dyDescent="0.2">
      <c r="I46" s="53">
        <f>I44/E44</f>
        <v>91</v>
      </c>
      <c r="J46" s="24" t="s">
        <v>63</v>
      </c>
    </row>
    <row r="48" spans="1:10" x14ac:dyDescent="0.2">
      <c r="A48" s="25" t="s">
        <v>49</v>
      </c>
      <c r="C48" s="34">
        <f>I46*E44</f>
        <v>10192</v>
      </c>
      <c r="D48" s="24" t="s">
        <v>62</v>
      </c>
    </row>
    <row r="49" spans="1:10" x14ac:dyDescent="0.2">
      <c r="A49" s="25" t="s">
        <v>50</v>
      </c>
      <c r="C49" s="34">
        <f>12*C48</f>
        <v>122304</v>
      </c>
      <c r="D49" s="24" t="s">
        <v>67</v>
      </c>
    </row>
    <row r="52" spans="1:10" ht="18" x14ac:dyDescent="0.25">
      <c r="A52" s="39">
        <v>2026</v>
      </c>
      <c r="B52" s="37" t="s">
        <v>82</v>
      </c>
      <c r="C52" s="36"/>
      <c r="D52" s="36"/>
      <c r="E52" s="36"/>
      <c r="F52" s="36"/>
      <c r="G52" s="36"/>
      <c r="H52" s="36"/>
    </row>
    <row r="54" spans="1:10" x14ac:dyDescent="0.2">
      <c r="A54" s="25" t="s">
        <v>51</v>
      </c>
    </row>
    <row r="55" spans="1:10" x14ac:dyDescent="0.2">
      <c r="E55" s="33" t="s">
        <v>53</v>
      </c>
      <c r="G55" s="25" t="s">
        <v>58</v>
      </c>
      <c r="H55" s="26" t="s">
        <v>48</v>
      </c>
      <c r="I55" s="26" t="s">
        <v>62</v>
      </c>
    </row>
    <row r="56" spans="1:10" x14ac:dyDescent="0.2">
      <c r="A56" s="25" t="s">
        <v>64</v>
      </c>
      <c r="B56" s="27">
        <v>0.05</v>
      </c>
      <c r="C56" s="25" t="s">
        <v>52</v>
      </c>
      <c r="D56" s="25" t="s">
        <v>57</v>
      </c>
      <c r="E56" s="25">
        <f>B56*160</f>
        <v>8</v>
      </c>
      <c r="G56" s="25" t="s">
        <v>59</v>
      </c>
      <c r="H56" s="28">
        <v>126</v>
      </c>
      <c r="I56" s="50">
        <f>E56*H56</f>
        <v>1008</v>
      </c>
    </row>
    <row r="57" spans="1:10" x14ac:dyDescent="0.2">
      <c r="B57" s="27">
        <v>0.15</v>
      </c>
      <c r="C57" s="25" t="s">
        <v>54</v>
      </c>
      <c r="E57" s="25">
        <f t="shared" ref="E57:E61" si="6">B57*160</f>
        <v>24</v>
      </c>
      <c r="G57" s="25" t="s">
        <v>60</v>
      </c>
      <c r="H57" s="28">
        <v>105</v>
      </c>
      <c r="I57" s="50">
        <f t="shared" ref="I57:I61" si="7">E57*H57</f>
        <v>2520</v>
      </c>
    </row>
    <row r="58" spans="1:10" x14ac:dyDescent="0.2">
      <c r="B58" s="27">
        <v>0.1</v>
      </c>
      <c r="C58" s="25" t="s">
        <v>55</v>
      </c>
      <c r="E58" s="25">
        <f t="shared" si="6"/>
        <v>16</v>
      </c>
      <c r="G58" s="25" t="s">
        <v>59</v>
      </c>
      <c r="H58" s="28">
        <v>126</v>
      </c>
      <c r="I58" s="50">
        <f t="shared" si="7"/>
        <v>2016</v>
      </c>
    </row>
    <row r="59" spans="1:10" x14ac:dyDescent="0.2">
      <c r="B59" s="27">
        <v>0.1</v>
      </c>
      <c r="C59" s="25" t="s">
        <v>65</v>
      </c>
      <c r="E59" s="25">
        <f t="shared" ref="E59" si="8">B59*160</f>
        <v>16</v>
      </c>
      <c r="G59" s="25" t="s">
        <v>60</v>
      </c>
      <c r="H59" s="28">
        <v>105</v>
      </c>
      <c r="I59" s="50">
        <f t="shared" ref="I59" si="9">E59*H59</f>
        <v>1680</v>
      </c>
    </row>
    <row r="60" spans="1:10" x14ac:dyDescent="0.2">
      <c r="B60" s="27">
        <v>0.3</v>
      </c>
      <c r="C60" s="25" t="s">
        <v>65</v>
      </c>
      <c r="E60" s="25">
        <f t="shared" si="6"/>
        <v>48</v>
      </c>
      <c r="G60" s="25" t="s">
        <v>66</v>
      </c>
      <c r="H60" s="28">
        <v>95</v>
      </c>
      <c r="I60" s="50">
        <f t="shared" si="7"/>
        <v>4560</v>
      </c>
    </row>
    <row r="61" spans="1:10" x14ac:dyDescent="0.2">
      <c r="B61" s="29">
        <v>0.3</v>
      </c>
      <c r="C61" s="25" t="s">
        <v>56</v>
      </c>
      <c r="E61" s="30">
        <f t="shared" si="6"/>
        <v>48</v>
      </c>
      <c r="G61" s="25" t="s">
        <v>61</v>
      </c>
      <c r="H61" s="28">
        <v>65</v>
      </c>
      <c r="I61" s="51">
        <f t="shared" si="7"/>
        <v>3120</v>
      </c>
    </row>
    <row r="62" spans="1:10" x14ac:dyDescent="0.2">
      <c r="B62" s="31">
        <f>SUM(B56:B61)</f>
        <v>1</v>
      </c>
      <c r="E62" s="32">
        <f>SUM(E56:E61)</f>
        <v>160</v>
      </c>
      <c r="F62" s="25" t="s">
        <v>53</v>
      </c>
      <c r="I62" s="52">
        <f>SUM(I56:I61)</f>
        <v>14904</v>
      </c>
      <c r="J62" s="24" t="s">
        <v>62</v>
      </c>
    </row>
    <row r="64" spans="1:10" x14ac:dyDescent="0.2">
      <c r="I64" s="53">
        <f>I62/E62</f>
        <v>93.15</v>
      </c>
      <c r="J64" s="24" t="s">
        <v>63</v>
      </c>
    </row>
    <row r="66" spans="1:10" x14ac:dyDescent="0.2">
      <c r="A66" s="25" t="s">
        <v>49</v>
      </c>
      <c r="C66" s="34">
        <f>I64*E62</f>
        <v>14904</v>
      </c>
      <c r="D66" s="24" t="s">
        <v>62</v>
      </c>
    </row>
    <row r="67" spans="1:10" x14ac:dyDescent="0.2">
      <c r="A67" s="25" t="s">
        <v>50</v>
      </c>
      <c r="C67" s="34">
        <f>12*C66</f>
        <v>178848</v>
      </c>
      <c r="D67" s="24" t="s">
        <v>67</v>
      </c>
    </row>
    <row r="70" spans="1:10" ht="18" x14ac:dyDescent="0.25">
      <c r="A70" s="39">
        <v>2027</v>
      </c>
      <c r="B70" s="37" t="s">
        <v>69</v>
      </c>
      <c r="C70" s="36"/>
      <c r="D70" s="36"/>
      <c r="E70" s="36"/>
      <c r="F70" s="36"/>
      <c r="G70" s="36"/>
      <c r="H70" s="36"/>
    </row>
    <row r="72" spans="1:10" x14ac:dyDescent="0.2">
      <c r="A72" s="25" t="s">
        <v>51</v>
      </c>
    </row>
    <row r="73" spans="1:10" x14ac:dyDescent="0.2">
      <c r="E73" s="33" t="s">
        <v>53</v>
      </c>
      <c r="G73" s="25" t="s">
        <v>58</v>
      </c>
      <c r="H73" s="26" t="s">
        <v>48</v>
      </c>
      <c r="I73" s="26" t="s">
        <v>62</v>
      </c>
    </row>
    <row r="74" spans="1:10" x14ac:dyDescent="0.2">
      <c r="A74" s="25" t="s">
        <v>64</v>
      </c>
      <c r="B74" s="27">
        <v>0.1</v>
      </c>
      <c r="C74" s="25" t="s">
        <v>52</v>
      </c>
      <c r="D74" s="25" t="s">
        <v>57</v>
      </c>
      <c r="E74" s="25">
        <f>B74*160</f>
        <v>16</v>
      </c>
      <c r="G74" s="25" t="s">
        <v>59</v>
      </c>
      <c r="H74" s="28">
        <v>126</v>
      </c>
      <c r="I74" s="50">
        <f>E74*H74</f>
        <v>2016</v>
      </c>
    </row>
    <row r="75" spans="1:10" x14ac:dyDescent="0.2">
      <c r="B75" s="27">
        <v>0.2</v>
      </c>
      <c r="C75" s="25" t="s">
        <v>72</v>
      </c>
      <c r="E75" s="25">
        <f t="shared" ref="E75:E78" si="10">B75*160</f>
        <v>32</v>
      </c>
      <c r="G75" s="25" t="s">
        <v>60</v>
      </c>
      <c r="H75" s="28">
        <v>105</v>
      </c>
      <c r="I75" s="50">
        <f t="shared" ref="I75:I78" si="11">E75*H75</f>
        <v>3360</v>
      </c>
    </row>
    <row r="76" spans="1:10" x14ac:dyDescent="0.2">
      <c r="B76" s="27">
        <v>0.3</v>
      </c>
      <c r="C76" s="25" t="s">
        <v>70</v>
      </c>
      <c r="E76" s="25">
        <f t="shared" si="10"/>
        <v>48</v>
      </c>
      <c r="G76" s="25" t="s">
        <v>60</v>
      </c>
      <c r="H76" s="28">
        <v>105</v>
      </c>
      <c r="I76" s="50">
        <f t="shared" si="11"/>
        <v>5040</v>
      </c>
    </row>
    <row r="77" spans="1:10" x14ac:dyDescent="0.2">
      <c r="B77" s="27">
        <v>0.5</v>
      </c>
      <c r="C77" s="25" t="s">
        <v>71</v>
      </c>
      <c r="E77" s="25">
        <f t="shared" si="10"/>
        <v>80</v>
      </c>
      <c r="G77" s="25" t="s">
        <v>60</v>
      </c>
      <c r="H77" s="28">
        <v>95</v>
      </c>
      <c r="I77" s="50">
        <f t="shared" si="11"/>
        <v>7600</v>
      </c>
    </row>
    <row r="78" spans="1:10" x14ac:dyDescent="0.2">
      <c r="B78" s="29">
        <v>0.5</v>
      </c>
      <c r="C78" s="25" t="s">
        <v>56</v>
      </c>
      <c r="E78" s="30">
        <f t="shared" si="10"/>
        <v>80</v>
      </c>
      <c r="G78" s="25" t="s">
        <v>61</v>
      </c>
      <c r="H78" s="28">
        <v>65</v>
      </c>
      <c r="I78" s="51">
        <f t="shared" si="11"/>
        <v>5200</v>
      </c>
    </row>
    <row r="79" spans="1:10" x14ac:dyDescent="0.2">
      <c r="B79" s="31">
        <f>SUM(B74:B78)</f>
        <v>1.6</v>
      </c>
      <c r="E79" s="32">
        <f>SUM(E74:E78)</f>
        <v>256</v>
      </c>
      <c r="F79" s="25" t="s">
        <v>53</v>
      </c>
      <c r="I79" s="52">
        <f>SUM(I74:I78)</f>
        <v>23216</v>
      </c>
      <c r="J79" s="24" t="s">
        <v>62</v>
      </c>
    </row>
    <row r="81" spans="1:10" x14ac:dyDescent="0.2">
      <c r="I81" s="53">
        <f>I79/E79</f>
        <v>90.6875</v>
      </c>
      <c r="J81" s="24" t="s">
        <v>63</v>
      </c>
    </row>
    <row r="83" spans="1:10" x14ac:dyDescent="0.2">
      <c r="A83" s="25" t="s">
        <v>49</v>
      </c>
      <c r="C83" s="34">
        <f>I81*E79</f>
        <v>23216</v>
      </c>
      <c r="D83" s="24" t="s">
        <v>62</v>
      </c>
    </row>
    <row r="84" spans="1:10" x14ac:dyDescent="0.2">
      <c r="A84" s="25" t="s">
        <v>50</v>
      </c>
      <c r="C84" s="34">
        <f>12*C83</f>
        <v>278592</v>
      </c>
      <c r="D84" s="24" t="s">
        <v>67</v>
      </c>
    </row>
    <row r="86" spans="1:10" ht="18" x14ac:dyDescent="0.25">
      <c r="A86" s="39">
        <v>2028</v>
      </c>
      <c r="B86" s="37" t="s">
        <v>83</v>
      </c>
      <c r="C86" s="36"/>
      <c r="D86" s="36"/>
      <c r="E86" s="36"/>
      <c r="F86" s="36"/>
      <c r="G86" s="36"/>
      <c r="H86" s="36"/>
    </row>
    <row r="88" spans="1:10" x14ac:dyDescent="0.2">
      <c r="A88" s="25" t="s">
        <v>51</v>
      </c>
    </row>
    <row r="89" spans="1:10" x14ac:dyDescent="0.2">
      <c r="E89" s="33" t="s">
        <v>53</v>
      </c>
      <c r="G89" s="25" t="s">
        <v>58</v>
      </c>
      <c r="H89" s="26" t="s">
        <v>48</v>
      </c>
      <c r="I89" s="26" t="s">
        <v>62</v>
      </c>
    </row>
    <row r="90" spans="1:10" x14ac:dyDescent="0.2">
      <c r="A90" s="25" t="s">
        <v>64</v>
      </c>
      <c r="B90" s="27">
        <v>0.1</v>
      </c>
      <c r="C90" s="25" t="s">
        <v>52</v>
      </c>
      <c r="D90" s="25" t="s">
        <v>57</v>
      </c>
      <c r="E90" s="25">
        <f>B90*160</f>
        <v>16</v>
      </c>
      <c r="G90" s="25" t="s">
        <v>59</v>
      </c>
      <c r="H90" s="28">
        <v>126</v>
      </c>
      <c r="I90" s="50">
        <f>E90*H90</f>
        <v>2016</v>
      </c>
    </row>
    <row r="91" spans="1:10" x14ac:dyDescent="0.2">
      <c r="B91" s="27">
        <v>0.2</v>
      </c>
      <c r="C91" s="25" t="s">
        <v>72</v>
      </c>
      <c r="E91" s="25">
        <f t="shared" ref="E91" si="12">B91*160</f>
        <v>32</v>
      </c>
      <c r="G91" s="25" t="s">
        <v>60</v>
      </c>
      <c r="H91" s="28">
        <v>105</v>
      </c>
      <c r="I91" s="50">
        <f t="shared" ref="I91" si="13">E91*H91</f>
        <v>3360</v>
      </c>
    </row>
    <row r="92" spans="1:10" x14ac:dyDescent="0.2">
      <c r="B92" s="27">
        <v>0.2</v>
      </c>
      <c r="C92" s="25" t="s">
        <v>70</v>
      </c>
      <c r="E92" s="25">
        <f t="shared" ref="E92:E94" si="14">B92*160</f>
        <v>32</v>
      </c>
      <c r="G92" s="25" t="s">
        <v>60</v>
      </c>
      <c r="H92" s="28">
        <v>105</v>
      </c>
      <c r="I92" s="50">
        <f t="shared" ref="I92:I94" si="15">E92*H92</f>
        <v>3360</v>
      </c>
    </row>
    <row r="93" spans="1:10" x14ac:dyDescent="0.2">
      <c r="B93" s="27">
        <v>0.3</v>
      </c>
      <c r="C93" s="25" t="s">
        <v>71</v>
      </c>
      <c r="E93" s="25">
        <f t="shared" si="14"/>
        <v>48</v>
      </c>
      <c r="G93" s="25" t="s">
        <v>60</v>
      </c>
      <c r="H93" s="28">
        <v>95</v>
      </c>
      <c r="I93" s="50">
        <f t="shared" si="15"/>
        <v>4560</v>
      </c>
    </row>
    <row r="94" spans="1:10" x14ac:dyDescent="0.2">
      <c r="B94" s="29">
        <v>0.4</v>
      </c>
      <c r="C94" s="25" t="s">
        <v>56</v>
      </c>
      <c r="E94" s="30">
        <f t="shared" si="14"/>
        <v>64</v>
      </c>
      <c r="G94" s="25" t="s">
        <v>61</v>
      </c>
      <c r="H94" s="28">
        <v>65</v>
      </c>
      <c r="I94" s="51">
        <f t="shared" si="15"/>
        <v>4160</v>
      </c>
    </row>
    <row r="95" spans="1:10" x14ac:dyDescent="0.2">
      <c r="B95" s="31">
        <f>SUM(B90:B94)</f>
        <v>1.2000000000000002</v>
      </c>
      <c r="E95" s="32">
        <f>SUM(E90:E94)</f>
        <v>192</v>
      </c>
      <c r="F95" s="25" t="s">
        <v>53</v>
      </c>
      <c r="I95" s="52">
        <f>SUM(I90:I94)</f>
        <v>17456</v>
      </c>
      <c r="J95" s="24" t="s">
        <v>62</v>
      </c>
    </row>
    <row r="97" spans="1:10" x14ac:dyDescent="0.2">
      <c r="I97" s="53">
        <f>I95/E95</f>
        <v>90.916666666666671</v>
      </c>
      <c r="J97" s="24" t="s">
        <v>63</v>
      </c>
    </row>
    <row r="99" spans="1:10" x14ac:dyDescent="0.2">
      <c r="A99" s="25" t="s">
        <v>49</v>
      </c>
      <c r="C99" s="34">
        <f>I97*E95</f>
        <v>17456</v>
      </c>
      <c r="D99" s="24" t="s">
        <v>62</v>
      </c>
    </row>
    <row r="100" spans="1:10" x14ac:dyDescent="0.2">
      <c r="A100" s="25" t="s">
        <v>50</v>
      </c>
      <c r="C100" s="34">
        <f>12*C99</f>
        <v>209472</v>
      </c>
      <c r="D100" s="24" t="s">
        <v>67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9D50-DF8C-4F5A-891A-589EEAB76601}">
  <dimension ref="A1:J52"/>
  <sheetViews>
    <sheetView workbookViewId="0">
      <selection activeCell="K10" sqref="K10"/>
    </sheetView>
  </sheetViews>
  <sheetFormatPr baseColWidth="10" defaultRowHeight="12.75" x14ac:dyDescent="0.2"/>
  <cols>
    <col min="1" max="1" width="12.5703125" style="25" customWidth="1"/>
    <col min="2" max="2" width="5.7109375" style="25" bestFit="1" customWidth="1"/>
    <col min="3" max="3" width="12.28515625" style="25" bestFit="1" customWidth="1"/>
    <col min="4" max="4" width="11.42578125" style="25"/>
    <col min="5" max="5" width="11.5703125" style="25" bestFit="1" customWidth="1"/>
    <col min="6" max="6" width="11.42578125" style="25"/>
    <col min="7" max="7" width="4.42578125" style="25" bestFit="1" customWidth="1"/>
    <col min="8" max="8" width="11.5703125" style="25" bestFit="1" customWidth="1"/>
    <col min="9" max="9" width="11.5703125" style="26" bestFit="1" customWidth="1"/>
    <col min="10" max="16384" width="11.42578125" style="25"/>
  </cols>
  <sheetData>
    <row r="1" spans="1:10" ht="20.25" x14ac:dyDescent="0.3">
      <c r="A1" s="35" t="s">
        <v>47</v>
      </c>
    </row>
    <row r="3" spans="1:10" ht="18" x14ac:dyDescent="0.25">
      <c r="A3" s="39">
        <v>2024</v>
      </c>
      <c r="B3" s="37" t="s">
        <v>68</v>
      </c>
      <c r="C3" s="36"/>
      <c r="D3" s="36"/>
      <c r="E3" s="36"/>
      <c r="F3" s="36"/>
      <c r="G3" s="36"/>
      <c r="H3" s="36"/>
    </row>
    <row r="5" spans="1:10" x14ac:dyDescent="0.2">
      <c r="A5" s="25" t="s">
        <v>51</v>
      </c>
    </row>
    <row r="6" spans="1:10" x14ac:dyDescent="0.2">
      <c r="E6" s="33" t="s">
        <v>53</v>
      </c>
      <c r="G6" s="25" t="s">
        <v>58</v>
      </c>
      <c r="H6" s="26" t="s">
        <v>48</v>
      </c>
      <c r="I6" s="26" t="s">
        <v>62</v>
      </c>
    </row>
    <row r="7" spans="1:10" x14ac:dyDescent="0.2">
      <c r="A7" s="25" t="s">
        <v>64</v>
      </c>
      <c r="B7" s="27">
        <v>0.2</v>
      </c>
      <c r="C7" s="25" t="s">
        <v>52</v>
      </c>
      <c r="D7" s="25" t="s">
        <v>57</v>
      </c>
      <c r="E7" s="25">
        <f>B7*160</f>
        <v>32</v>
      </c>
      <c r="G7" s="25" t="s">
        <v>59</v>
      </c>
      <c r="H7" s="28">
        <v>126</v>
      </c>
      <c r="I7" s="50">
        <f>E7*H7</f>
        <v>4032</v>
      </c>
    </row>
    <row r="8" spans="1:10" x14ac:dyDescent="0.2">
      <c r="B8" s="27">
        <v>0.1</v>
      </c>
      <c r="C8" s="25" t="s">
        <v>86</v>
      </c>
      <c r="E8" s="25">
        <f t="shared" ref="E8:E12" si="0">B8*160</f>
        <v>16</v>
      </c>
      <c r="G8" s="25" t="s">
        <v>59</v>
      </c>
      <c r="H8" s="28">
        <v>126</v>
      </c>
      <c r="I8" s="50">
        <f t="shared" ref="I8:I12" si="1">E8*H8</f>
        <v>2016</v>
      </c>
    </row>
    <row r="9" spans="1:10" x14ac:dyDescent="0.2">
      <c r="B9" s="27">
        <v>0.15</v>
      </c>
      <c r="C9" s="25" t="s">
        <v>55</v>
      </c>
      <c r="E9" s="25">
        <f t="shared" si="0"/>
        <v>24</v>
      </c>
      <c r="G9" s="25" t="s">
        <v>59</v>
      </c>
      <c r="H9" s="28">
        <v>126</v>
      </c>
      <c r="I9" s="50">
        <f t="shared" si="1"/>
        <v>3024</v>
      </c>
    </row>
    <row r="10" spans="1:10" x14ac:dyDescent="0.2">
      <c r="B10" s="27">
        <v>0.2</v>
      </c>
      <c r="C10" s="25" t="s">
        <v>65</v>
      </c>
      <c r="E10" s="25">
        <f t="shared" si="0"/>
        <v>32</v>
      </c>
      <c r="G10" s="25" t="s">
        <v>66</v>
      </c>
      <c r="H10" s="28">
        <v>92</v>
      </c>
      <c r="I10" s="50">
        <f t="shared" si="1"/>
        <v>2944</v>
      </c>
    </row>
    <row r="11" spans="1:10" x14ac:dyDescent="0.2">
      <c r="B11" s="27">
        <v>0.2</v>
      </c>
      <c r="C11" s="25" t="s">
        <v>65</v>
      </c>
      <c r="E11" s="25">
        <f t="shared" si="0"/>
        <v>32</v>
      </c>
      <c r="G11" s="25" t="s">
        <v>60</v>
      </c>
      <c r="H11" s="28">
        <v>105</v>
      </c>
      <c r="I11" s="50">
        <f t="shared" si="1"/>
        <v>3360</v>
      </c>
    </row>
    <row r="12" spans="1:10" x14ac:dyDescent="0.2">
      <c r="B12" s="29">
        <v>0.3</v>
      </c>
      <c r="C12" s="25" t="s">
        <v>56</v>
      </c>
      <c r="E12" s="30">
        <f t="shared" si="0"/>
        <v>48</v>
      </c>
      <c r="G12" s="25" t="s">
        <v>61</v>
      </c>
      <c r="H12" s="28">
        <v>65</v>
      </c>
      <c r="I12" s="51">
        <f t="shared" si="1"/>
        <v>3120</v>
      </c>
    </row>
    <row r="13" spans="1:10" x14ac:dyDescent="0.2">
      <c r="B13" s="31">
        <f>SUM(B7:B12)</f>
        <v>1.1500000000000001</v>
      </c>
      <c r="E13" s="32">
        <f>SUM(E7:E12)</f>
        <v>184</v>
      </c>
      <c r="F13" s="25" t="s">
        <v>53</v>
      </c>
      <c r="I13" s="52">
        <f>SUM(I7:I12)</f>
        <v>18496</v>
      </c>
      <c r="J13" s="24" t="s">
        <v>62</v>
      </c>
    </row>
    <row r="15" spans="1:10" x14ac:dyDescent="0.2">
      <c r="I15" s="53">
        <f>I13/E13</f>
        <v>100.52173913043478</v>
      </c>
      <c r="J15" s="24" t="s">
        <v>63</v>
      </c>
    </row>
    <row r="17" spans="1:10" x14ac:dyDescent="0.2">
      <c r="A17" s="25" t="s">
        <v>49</v>
      </c>
      <c r="C17" s="34">
        <f>I15*E13</f>
        <v>18496</v>
      </c>
      <c r="D17" s="24" t="s">
        <v>62</v>
      </c>
    </row>
    <row r="18" spans="1:10" x14ac:dyDescent="0.2">
      <c r="A18" s="25" t="s">
        <v>50</v>
      </c>
      <c r="C18" s="34">
        <f>12*C17</f>
        <v>221952</v>
      </c>
      <c r="D18" s="24" t="s">
        <v>67</v>
      </c>
    </row>
    <row r="21" spans="1:10" ht="18" x14ac:dyDescent="0.25">
      <c r="A21" s="39" t="s">
        <v>73</v>
      </c>
      <c r="B21" s="37" t="s">
        <v>69</v>
      </c>
      <c r="C21" s="36"/>
      <c r="D21" s="36"/>
      <c r="E21" s="36"/>
      <c r="F21" s="36"/>
      <c r="G21" s="36"/>
      <c r="H21" s="36"/>
    </row>
    <row r="23" spans="1:10" x14ac:dyDescent="0.2">
      <c r="A23" s="25" t="s">
        <v>51</v>
      </c>
    </row>
    <row r="24" spans="1:10" x14ac:dyDescent="0.2">
      <c r="E24" s="33" t="s">
        <v>53</v>
      </c>
      <c r="G24" s="25" t="s">
        <v>58</v>
      </c>
      <c r="H24" s="26" t="s">
        <v>48</v>
      </c>
      <c r="I24" s="26" t="s">
        <v>62</v>
      </c>
    </row>
    <row r="25" spans="1:10" x14ac:dyDescent="0.2">
      <c r="A25" s="25" t="s">
        <v>64</v>
      </c>
      <c r="B25" s="27">
        <v>0.25</v>
      </c>
      <c r="C25" s="25" t="s">
        <v>52</v>
      </c>
      <c r="D25" s="25" t="s">
        <v>57</v>
      </c>
      <c r="E25" s="25">
        <f>B25*160</f>
        <v>40</v>
      </c>
      <c r="G25" s="25" t="s">
        <v>59</v>
      </c>
      <c r="H25" s="28">
        <v>126</v>
      </c>
      <c r="I25" s="50">
        <f>E25*H25</f>
        <v>5040</v>
      </c>
    </row>
    <row r="26" spans="1:10" x14ac:dyDescent="0.2">
      <c r="B26" s="27">
        <v>0.4</v>
      </c>
      <c r="C26" s="25" t="s">
        <v>72</v>
      </c>
      <c r="E26" s="25">
        <f t="shared" ref="E26:E29" si="2">B26*160</f>
        <v>64</v>
      </c>
      <c r="G26" s="25" t="s">
        <v>60</v>
      </c>
      <c r="H26" s="28">
        <v>105</v>
      </c>
      <c r="I26" s="50">
        <f t="shared" ref="I26:I29" si="3">E26*H26</f>
        <v>6720</v>
      </c>
    </row>
    <row r="27" spans="1:10" x14ac:dyDescent="0.2">
      <c r="B27" s="27">
        <v>0.3</v>
      </c>
      <c r="C27" s="25" t="s">
        <v>70</v>
      </c>
      <c r="E27" s="25">
        <f t="shared" si="2"/>
        <v>48</v>
      </c>
      <c r="G27" s="25" t="s">
        <v>59</v>
      </c>
      <c r="H27" s="28">
        <v>126</v>
      </c>
      <c r="I27" s="50">
        <f t="shared" si="3"/>
        <v>6048</v>
      </c>
    </row>
    <row r="28" spans="1:10" x14ac:dyDescent="0.2">
      <c r="B28" s="27">
        <v>0.6</v>
      </c>
      <c r="C28" s="25" t="s">
        <v>71</v>
      </c>
      <c r="E28" s="25">
        <f t="shared" si="2"/>
        <v>96</v>
      </c>
      <c r="G28" s="25" t="s">
        <v>60</v>
      </c>
      <c r="H28" s="28">
        <v>92</v>
      </c>
      <c r="I28" s="50">
        <f t="shared" si="3"/>
        <v>8832</v>
      </c>
    </row>
    <row r="29" spans="1:10" x14ac:dyDescent="0.2">
      <c r="B29" s="29">
        <v>0.6</v>
      </c>
      <c r="C29" s="25" t="s">
        <v>56</v>
      </c>
      <c r="E29" s="30">
        <f t="shared" si="2"/>
        <v>96</v>
      </c>
      <c r="G29" s="25" t="s">
        <v>61</v>
      </c>
      <c r="H29" s="28">
        <v>65</v>
      </c>
      <c r="I29" s="51">
        <f t="shared" si="3"/>
        <v>6240</v>
      </c>
    </row>
    <row r="30" spans="1:10" x14ac:dyDescent="0.2">
      <c r="B30" s="31">
        <f>SUM(B25:B29)</f>
        <v>2.15</v>
      </c>
      <c r="E30" s="32">
        <f>SUM(E25:E29)</f>
        <v>344</v>
      </c>
      <c r="F30" s="25" t="s">
        <v>53</v>
      </c>
      <c r="I30" s="52">
        <f>SUM(I25:I29)</f>
        <v>32880</v>
      </c>
      <c r="J30" s="24" t="s">
        <v>62</v>
      </c>
    </row>
    <row r="32" spans="1:10" x14ac:dyDescent="0.2">
      <c r="I32" s="53">
        <f>I30/E30</f>
        <v>95.581395348837205</v>
      </c>
      <c r="J32" s="24" t="s">
        <v>63</v>
      </c>
    </row>
    <row r="34" spans="1:10" x14ac:dyDescent="0.2">
      <c r="A34" s="25" t="s">
        <v>49</v>
      </c>
      <c r="C34" s="34">
        <f>I32*E30</f>
        <v>32880</v>
      </c>
      <c r="D34" s="24" t="s">
        <v>62</v>
      </c>
    </row>
    <row r="35" spans="1:10" x14ac:dyDescent="0.2">
      <c r="A35" s="25" t="s">
        <v>50</v>
      </c>
      <c r="C35" s="34">
        <f>12*C34</f>
        <v>394560</v>
      </c>
      <c r="D35" s="24" t="s">
        <v>67</v>
      </c>
    </row>
    <row r="38" spans="1:10" ht="18" x14ac:dyDescent="0.25">
      <c r="A38" s="39">
        <v>2027</v>
      </c>
      <c r="B38" s="37" t="s">
        <v>74</v>
      </c>
      <c r="C38" s="36"/>
      <c r="D38" s="36"/>
      <c r="E38" s="36"/>
      <c r="F38" s="36"/>
      <c r="G38" s="36"/>
      <c r="H38" s="36"/>
    </row>
    <row r="40" spans="1:10" x14ac:dyDescent="0.2">
      <c r="A40" s="25" t="s">
        <v>51</v>
      </c>
      <c r="B40" s="25" t="s">
        <v>75</v>
      </c>
    </row>
    <row r="41" spans="1:10" x14ac:dyDescent="0.2">
      <c r="E41" s="33" t="s">
        <v>53</v>
      </c>
      <c r="G41" s="25" t="s">
        <v>58</v>
      </c>
      <c r="H41" s="26" t="s">
        <v>48</v>
      </c>
      <c r="I41" s="26" t="s">
        <v>62</v>
      </c>
    </row>
    <row r="42" spans="1:10" x14ac:dyDescent="0.2">
      <c r="A42" s="25" t="s">
        <v>64</v>
      </c>
      <c r="B42" s="27">
        <v>0.05</v>
      </c>
      <c r="C42" s="25" t="s">
        <v>52</v>
      </c>
      <c r="D42" s="25" t="s">
        <v>57</v>
      </c>
      <c r="E42" s="25">
        <f>B42*160</f>
        <v>8</v>
      </c>
      <c r="G42" s="25" t="s">
        <v>59</v>
      </c>
      <c r="H42" s="28">
        <v>126</v>
      </c>
      <c r="I42" s="50">
        <f>E42*H42</f>
        <v>1008</v>
      </c>
    </row>
    <row r="43" spans="1:10" x14ac:dyDescent="0.2">
      <c r="B43" s="27">
        <v>0.15</v>
      </c>
      <c r="C43" s="25" t="s">
        <v>72</v>
      </c>
      <c r="E43" s="25">
        <f t="shared" ref="E43:E46" si="4">B43*160</f>
        <v>24</v>
      </c>
      <c r="G43" s="25" t="s">
        <v>60</v>
      </c>
      <c r="H43" s="28">
        <v>105</v>
      </c>
      <c r="I43" s="50">
        <f t="shared" ref="I43:I46" si="5">E43*H43</f>
        <v>2520</v>
      </c>
    </row>
    <row r="44" spans="1:10" x14ac:dyDescent="0.2">
      <c r="B44" s="27">
        <v>0.05</v>
      </c>
      <c r="C44" s="25" t="s">
        <v>70</v>
      </c>
      <c r="E44" s="25">
        <f t="shared" si="4"/>
        <v>8</v>
      </c>
      <c r="G44" s="25" t="s">
        <v>59</v>
      </c>
      <c r="H44" s="28">
        <v>126</v>
      </c>
      <c r="I44" s="50">
        <f t="shared" si="5"/>
        <v>1008</v>
      </c>
    </row>
    <row r="45" spans="1:10" x14ac:dyDescent="0.2">
      <c r="B45" s="27">
        <v>0.3</v>
      </c>
      <c r="C45" s="25" t="s">
        <v>71</v>
      </c>
      <c r="E45" s="25">
        <f t="shared" si="4"/>
        <v>48</v>
      </c>
      <c r="G45" s="25" t="s">
        <v>60</v>
      </c>
      <c r="H45" s="28">
        <v>92</v>
      </c>
      <c r="I45" s="50">
        <f t="shared" si="5"/>
        <v>4416</v>
      </c>
    </row>
    <row r="46" spans="1:10" x14ac:dyDescent="0.2">
      <c r="B46" s="29">
        <v>0.4</v>
      </c>
      <c r="C46" s="25" t="s">
        <v>56</v>
      </c>
      <c r="E46" s="30">
        <f t="shared" si="4"/>
        <v>64</v>
      </c>
      <c r="G46" s="25" t="s">
        <v>61</v>
      </c>
      <c r="H46" s="28">
        <v>65</v>
      </c>
      <c r="I46" s="51">
        <f t="shared" si="5"/>
        <v>4160</v>
      </c>
    </row>
    <row r="47" spans="1:10" x14ac:dyDescent="0.2">
      <c r="B47" s="31">
        <f>SUM(B42:B46)</f>
        <v>0.95000000000000007</v>
      </c>
      <c r="E47" s="32">
        <f>SUM(E42:E46)</f>
        <v>152</v>
      </c>
      <c r="F47" s="25" t="s">
        <v>53</v>
      </c>
      <c r="I47" s="52">
        <f>SUM(I42:I46)</f>
        <v>13112</v>
      </c>
      <c r="J47" s="24" t="s">
        <v>62</v>
      </c>
    </row>
    <row r="49" spans="1:10" x14ac:dyDescent="0.2">
      <c r="I49" s="53">
        <f>I47/E47</f>
        <v>86.263157894736835</v>
      </c>
      <c r="J49" s="24" t="s">
        <v>63</v>
      </c>
    </row>
    <row r="51" spans="1:10" x14ac:dyDescent="0.2">
      <c r="A51" s="25" t="s">
        <v>49</v>
      </c>
      <c r="C51" s="34">
        <f>I49*E47</f>
        <v>13111.999999999998</v>
      </c>
      <c r="D51" s="24" t="s">
        <v>62</v>
      </c>
    </row>
    <row r="52" spans="1:10" x14ac:dyDescent="0.2">
      <c r="A52" s="25" t="s">
        <v>50</v>
      </c>
      <c r="C52" s="34">
        <f>12*C51</f>
        <v>157343.99999999997</v>
      </c>
      <c r="D52" s="24" t="s">
        <v>67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2C3F8-1043-462D-8ED1-CC471618199A}">
  <dimension ref="A1:J52"/>
  <sheetViews>
    <sheetView topLeftCell="A29" zoomScale="115" zoomScaleNormal="115" workbookViewId="0">
      <selection activeCell="H58" sqref="H58"/>
    </sheetView>
  </sheetViews>
  <sheetFormatPr baseColWidth="10" defaultRowHeight="12.75" x14ac:dyDescent="0.2"/>
  <cols>
    <col min="1" max="1" width="12.5703125" style="25" customWidth="1"/>
    <col min="2" max="2" width="5.7109375" style="25" bestFit="1" customWidth="1"/>
    <col min="3" max="3" width="12.28515625" style="25" bestFit="1" customWidth="1"/>
    <col min="4" max="4" width="11.42578125" style="25"/>
    <col min="5" max="5" width="11.5703125" style="25" bestFit="1" customWidth="1"/>
    <col min="6" max="6" width="11.42578125" style="25"/>
    <col min="7" max="7" width="4.42578125" style="25" bestFit="1" customWidth="1"/>
    <col min="8" max="8" width="11.5703125" style="25" bestFit="1" customWidth="1"/>
    <col min="9" max="9" width="11.5703125" style="26" bestFit="1" customWidth="1"/>
    <col min="10" max="16384" width="11.42578125" style="25"/>
  </cols>
  <sheetData>
    <row r="1" spans="1:10" ht="20.25" x14ac:dyDescent="0.3">
      <c r="A1" s="35" t="s">
        <v>47</v>
      </c>
    </row>
    <row r="3" spans="1:10" ht="18" x14ac:dyDescent="0.25">
      <c r="A3" s="39">
        <v>2024</v>
      </c>
      <c r="B3" s="37" t="s">
        <v>68</v>
      </c>
      <c r="C3" s="36"/>
      <c r="D3" s="36"/>
      <c r="E3" s="36"/>
      <c r="F3" s="36"/>
      <c r="G3" s="36"/>
      <c r="H3" s="36"/>
    </row>
    <row r="5" spans="1:10" x14ac:dyDescent="0.2">
      <c r="A5" s="25" t="s">
        <v>51</v>
      </c>
    </row>
    <row r="6" spans="1:10" x14ac:dyDescent="0.2">
      <c r="E6" s="33" t="s">
        <v>53</v>
      </c>
      <c r="G6" s="25" t="s">
        <v>58</v>
      </c>
      <c r="H6" s="26" t="s">
        <v>48</v>
      </c>
      <c r="I6" s="26" t="s">
        <v>62</v>
      </c>
    </row>
    <row r="7" spans="1:10" x14ac:dyDescent="0.2">
      <c r="A7" s="25" t="s">
        <v>64</v>
      </c>
      <c r="B7" s="27">
        <v>0.2</v>
      </c>
      <c r="C7" s="25" t="s">
        <v>52</v>
      </c>
      <c r="D7" s="25" t="s">
        <v>57</v>
      </c>
      <c r="E7" s="25">
        <f>B7*160</f>
        <v>32</v>
      </c>
      <c r="G7" s="25" t="s">
        <v>59</v>
      </c>
      <c r="H7" s="28">
        <v>126</v>
      </c>
      <c r="I7" s="50">
        <f>E7*H7</f>
        <v>4032</v>
      </c>
    </row>
    <row r="8" spans="1:10" x14ac:dyDescent="0.2">
      <c r="B8" s="27">
        <v>0.35</v>
      </c>
      <c r="C8" s="25" t="s">
        <v>54</v>
      </c>
      <c r="E8" s="25">
        <f t="shared" ref="E8:E12" si="0">B8*160</f>
        <v>56</v>
      </c>
      <c r="G8" s="25" t="s">
        <v>60</v>
      </c>
      <c r="H8" s="28">
        <v>105</v>
      </c>
      <c r="I8" s="50">
        <f t="shared" ref="I8:I12" si="1">E8*H8</f>
        <v>5880</v>
      </c>
    </row>
    <row r="9" spans="1:10" x14ac:dyDescent="0.2">
      <c r="B9" s="27">
        <v>0.15</v>
      </c>
      <c r="C9" s="25" t="s">
        <v>55</v>
      </c>
      <c r="E9" s="25">
        <f t="shared" si="0"/>
        <v>24</v>
      </c>
      <c r="G9" s="25" t="s">
        <v>59</v>
      </c>
      <c r="H9" s="28">
        <v>126</v>
      </c>
      <c r="I9" s="50">
        <f t="shared" si="1"/>
        <v>3024</v>
      </c>
    </row>
    <row r="10" spans="1:10" x14ac:dyDescent="0.2">
      <c r="B10" s="27">
        <v>0.2</v>
      </c>
      <c r="C10" s="25" t="s">
        <v>65</v>
      </c>
      <c r="E10" s="25">
        <f t="shared" si="0"/>
        <v>32</v>
      </c>
      <c r="G10" s="25" t="s">
        <v>66</v>
      </c>
      <c r="H10" s="28">
        <v>95</v>
      </c>
      <c r="I10" s="50">
        <f t="shared" si="1"/>
        <v>3040</v>
      </c>
    </row>
    <row r="11" spans="1:10" x14ac:dyDescent="0.2">
      <c r="B11" s="27">
        <v>0.2</v>
      </c>
      <c r="C11" s="25" t="s">
        <v>65</v>
      </c>
      <c r="E11" s="25">
        <f t="shared" si="0"/>
        <v>32</v>
      </c>
      <c r="G11" s="25" t="s">
        <v>60</v>
      </c>
      <c r="H11" s="28">
        <v>105</v>
      </c>
      <c r="I11" s="50">
        <f t="shared" si="1"/>
        <v>3360</v>
      </c>
    </row>
    <row r="12" spans="1:10" x14ac:dyDescent="0.2">
      <c r="B12" s="29">
        <v>0.3</v>
      </c>
      <c r="C12" s="25" t="s">
        <v>56</v>
      </c>
      <c r="E12" s="30">
        <f t="shared" si="0"/>
        <v>48</v>
      </c>
      <c r="G12" s="25" t="s">
        <v>61</v>
      </c>
      <c r="H12" s="28">
        <v>65</v>
      </c>
      <c r="I12" s="51">
        <f t="shared" si="1"/>
        <v>3120</v>
      </c>
    </row>
    <row r="13" spans="1:10" x14ac:dyDescent="0.2">
      <c r="B13" s="31">
        <f>SUM(B7:B12)</f>
        <v>1.4000000000000001</v>
      </c>
      <c r="E13" s="32">
        <f>SUM(E7:E12)</f>
        <v>224</v>
      </c>
      <c r="F13" s="25" t="s">
        <v>53</v>
      </c>
      <c r="I13" s="52">
        <f>SUM(I7:I12)</f>
        <v>22456</v>
      </c>
      <c r="J13" s="24" t="s">
        <v>62</v>
      </c>
    </row>
    <row r="15" spans="1:10" x14ac:dyDescent="0.2">
      <c r="I15" s="53">
        <f>I13/E13</f>
        <v>100.25</v>
      </c>
      <c r="J15" s="24" t="s">
        <v>63</v>
      </c>
    </row>
    <row r="17" spans="1:10" x14ac:dyDescent="0.2">
      <c r="A17" s="25" t="s">
        <v>49</v>
      </c>
      <c r="C17" s="34">
        <f>I15*E13</f>
        <v>22456</v>
      </c>
      <c r="D17" s="24" t="s">
        <v>62</v>
      </c>
    </row>
    <row r="18" spans="1:10" x14ac:dyDescent="0.2">
      <c r="A18" s="25" t="s">
        <v>50</v>
      </c>
      <c r="C18" s="34">
        <f>12*C17</f>
        <v>269472</v>
      </c>
      <c r="D18" s="24" t="s">
        <v>67</v>
      </c>
    </row>
    <row r="21" spans="1:10" ht="18" x14ac:dyDescent="0.25">
      <c r="A21" s="39" t="s">
        <v>73</v>
      </c>
      <c r="B21" s="37" t="s">
        <v>69</v>
      </c>
      <c r="C21" s="36"/>
      <c r="D21" s="36"/>
      <c r="E21" s="36"/>
      <c r="F21" s="36"/>
      <c r="G21" s="36"/>
      <c r="H21" s="36"/>
    </row>
    <row r="23" spans="1:10" x14ac:dyDescent="0.2">
      <c r="A23" s="25" t="s">
        <v>51</v>
      </c>
    </row>
    <row r="24" spans="1:10" x14ac:dyDescent="0.2">
      <c r="E24" s="33" t="s">
        <v>53</v>
      </c>
      <c r="G24" s="25" t="s">
        <v>58</v>
      </c>
      <c r="H24" s="26" t="s">
        <v>48</v>
      </c>
      <c r="I24" s="26" t="s">
        <v>62</v>
      </c>
    </row>
    <row r="25" spans="1:10" x14ac:dyDescent="0.2">
      <c r="A25" s="25" t="s">
        <v>64</v>
      </c>
      <c r="B25" s="27">
        <v>0.25</v>
      </c>
      <c r="C25" s="25" t="s">
        <v>52</v>
      </c>
      <c r="D25" s="25" t="s">
        <v>57</v>
      </c>
      <c r="E25" s="25">
        <f>B25*160</f>
        <v>40</v>
      </c>
      <c r="G25" s="25" t="s">
        <v>59</v>
      </c>
      <c r="H25" s="28">
        <v>126</v>
      </c>
      <c r="I25" s="50">
        <f>E25*H25</f>
        <v>5040</v>
      </c>
    </row>
    <row r="26" spans="1:10" x14ac:dyDescent="0.2">
      <c r="B26" s="27">
        <v>0.4</v>
      </c>
      <c r="C26" s="25" t="s">
        <v>72</v>
      </c>
      <c r="E26" s="25">
        <f t="shared" ref="E26:E29" si="2">B26*160</f>
        <v>64</v>
      </c>
      <c r="G26" s="25" t="s">
        <v>60</v>
      </c>
      <c r="H26" s="28">
        <v>105</v>
      </c>
      <c r="I26" s="50">
        <f t="shared" ref="I26:I29" si="3">E26*H26</f>
        <v>6720</v>
      </c>
    </row>
    <row r="27" spans="1:10" x14ac:dyDescent="0.2">
      <c r="B27" s="27">
        <v>0.3</v>
      </c>
      <c r="C27" s="25" t="s">
        <v>70</v>
      </c>
      <c r="E27" s="25">
        <f t="shared" si="2"/>
        <v>48</v>
      </c>
      <c r="G27" s="25" t="s">
        <v>59</v>
      </c>
      <c r="H27" s="28">
        <v>126</v>
      </c>
      <c r="I27" s="50">
        <f t="shared" si="3"/>
        <v>6048</v>
      </c>
    </row>
    <row r="28" spans="1:10" x14ac:dyDescent="0.2">
      <c r="B28" s="27">
        <v>0.6</v>
      </c>
      <c r="C28" s="25" t="s">
        <v>71</v>
      </c>
      <c r="E28" s="25">
        <f t="shared" si="2"/>
        <v>96</v>
      </c>
      <c r="G28" s="25" t="s">
        <v>66</v>
      </c>
      <c r="H28" s="28">
        <v>95</v>
      </c>
      <c r="I28" s="50">
        <f t="shared" si="3"/>
        <v>9120</v>
      </c>
    </row>
    <row r="29" spans="1:10" x14ac:dyDescent="0.2">
      <c r="B29" s="29">
        <v>0.6</v>
      </c>
      <c r="C29" s="25" t="s">
        <v>56</v>
      </c>
      <c r="E29" s="30">
        <f t="shared" si="2"/>
        <v>96</v>
      </c>
      <c r="G29" s="25" t="s">
        <v>61</v>
      </c>
      <c r="H29" s="28">
        <v>65</v>
      </c>
      <c r="I29" s="51">
        <f t="shared" si="3"/>
        <v>6240</v>
      </c>
    </row>
    <row r="30" spans="1:10" x14ac:dyDescent="0.2">
      <c r="B30" s="31">
        <f>SUM(B25:B29)</f>
        <v>2.15</v>
      </c>
      <c r="E30" s="32">
        <f>SUM(E25:E29)</f>
        <v>344</v>
      </c>
      <c r="F30" s="25" t="s">
        <v>53</v>
      </c>
      <c r="I30" s="52">
        <f>SUM(I25:I29)</f>
        <v>33168</v>
      </c>
      <c r="J30" s="24" t="s">
        <v>62</v>
      </c>
    </row>
    <row r="32" spans="1:10" x14ac:dyDescent="0.2">
      <c r="I32" s="53">
        <f>I30/E30</f>
        <v>96.418604651162795</v>
      </c>
      <c r="J32" s="24" t="s">
        <v>63</v>
      </c>
    </row>
    <row r="34" spans="1:10" x14ac:dyDescent="0.2">
      <c r="A34" s="25" t="s">
        <v>49</v>
      </c>
      <c r="C34" s="34">
        <f>I32*E30</f>
        <v>33168</v>
      </c>
      <c r="D34" s="24" t="s">
        <v>62</v>
      </c>
    </row>
    <row r="35" spans="1:10" x14ac:dyDescent="0.2">
      <c r="A35" s="25" t="s">
        <v>50</v>
      </c>
      <c r="C35" s="34">
        <f>12*C34</f>
        <v>398016</v>
      </c>
      <c r="D35" s="24" t="s">
        <v>67</v>
      </c>
    </row>
    <row r="38" spans="1:10" ht="18" x14ac:dyDescent="0.25">
      <c r="A38" s="39">
        <v>2027</v>
      </c>
      <c r="B38" s="37" t="s">
        <v>74</v>
      </c>
      <c r="C38" s="36"/>
      <c r="D38" s="36"/>
      <c r="E38" s="36"/>
      <c r="F38" s="36"/>
      <c r="G38" s="36"/>
      <c r="H38" s="36"/>
    </row>
    <row r="40" spans="1:10" x14ac:dyDescent="0.2">
      <c r="A40" s="25" t="s">
        <v>51</v>
      </c>
      <c r="B40" s="25" t="s">
        <v>75</v>
      </c>
    </row>
    <row r="41" spans="1:10" x14ac:dyDescent="0.2">
      <c r="E41" s="33" t="s">
        <v>53</v>
      </c>
      <c r="G41" s="25" t="s">
        <v>58</v>
      </c>
      <c r="H41" s="26" t="s">
        <v>48</v>
      </c>
      <c r="I41" s="26" t="s">
        <v>62</v>
      </c>
    </row>
    <row r="42" spans="1:10" x14ac:dyDescent="0.2">
      <c r="A42" s="25" t="s">
        <v>64</v>
      </c>
      <c r="B42" s="27">
        <v>0.05</v>
      </c>
      <c r="C42" s="25" t="s">
        <v>52</v>
      </c>
      <c r="D42" s="25" t="s">
        <v>57</v>
      </c>
      <c r="E42" s="25">
        <f>B42*160</f>
        <v>8</v>
      </c>
      <c r="G42" s="25" t="s">
        <v>59</v>
      </c>
      <c r="H42" s="28">
        <v>126</v>
      </c>
      <c r="I42" s="50">
        <f>E42*H42</f>
        <v>1008</v>
      </c>
    </row>
    <row r="43" spans="1:10" x14ac:dyDescent="0.2">
      <c r="B43" s="27">
        <v>0.15</v>
      </c>
      <c r="C43" s="25" t="s">
        <v>72</v>
      </c>
      <c r="E43" s="25">
        <f t="shared" ref="E43:E46" si="4">B43*160</f>
        <v>24</v>
      </c>
      <c r="G43" s="25" t="s">
        <v>60</v>
      </c>
      <c r="H43" s="28">
        <v>105</v>
      </c>
      <c r="I43" s="50">
        <f t="shared" ref="I43:I46" si="5">E43*H43</f>
        <v>2520</v>
      </c>
    </row>
    <row r="44" spans="1:10" x14ac:dyDescent="0.2">
      <c r="B44" s="27">
        <v>0.05</v>
      </c>
      <c r="C44" s="25" t="s">
        <v>70</v>
      </c>
      <c r="E44" s="25">
        <f t="shared" si="4"/>
        <v>8</v>
      </c>
      <c r="G44" s="25" t="s">
        <v>59</v>
      </c>
      <c r="H44" s="28">
        <v>126</v>
      </c>
      <c r="I44" s="50">
        <f t="shared" si="5"/>
        <v>1008</v>
      </c>
    </row>
    <row r="45" spans="1:10" x14ac:dyDescent="0.2">
      <c r="B45" s="27">
        <v>0.3</v>
      </c>
      <c r="C45" s="25" t="s">
        <v>71</v>
      </c>
      <c r="E45" s="25">
        <f t="shared" si="4"/>
        <v>48</v>
      </c>
      <c r="G45" s="25" t="s">
        <v>66</v>
      </c>
      <c r="H45" s="28">
        <v>95</v>
      </c>
      <c r="I45" s="50">
        <f t="shared" si="5"/>
        <v>4560</v>
      </c>
    </row>
    <row r="46" spans="1:10" x14ac:dyDescent="0.2">
      <c r="B46" s="29">
        <v>0.4</v>
      </c>
      <c r="C46" s="25" t="s">
        <v>56</v>
      </c>
      <c r="E46" s="30">
        <f t="shared" si="4"/>
        <v>64</v>
      </c>
      <c r="G46" s="25" t="s">
        <v>61</v>
      </c>
      <c r="H46" s="28">
        <v>65</v>
      </c>
      <c r="I46" s="51">
        <f t="shared" si="5"/>
        <v>4160</v>
      </c>
    </row>
    <row r="47" spans="1:10" x14ac:dyDescent="0.2">
      <c r="B47" s="31">
        <f>SUM(B42:B46)</f>
        <v>0.95000000000000007</v>
      </c>
      <c r="E47" s="32">
        <f>SUM(E42:E46)</f>
        <v>152</v>
      </c>
      <c r="F47" s="25" t="s">
        <v>53</v>
      </c>
      <c r="I47" s="52">
        <f>SUM(I42:I46)</f>
        <v>13256</v>
      </c>
      <c r="J47" s="24" t="s">
        <v>62</v>
      </c>
    </row>
    <row r="49" spans="1:10" x14ac:dyDescent="0.2">
      <c r="I49" s="53">
        <f>I47/E47</f>
        <v>87.21052631578948</v>
      </c>
      <c r="J49" s="24" t="s">
        <v>63</v>
      </c>
    </row>
    <row r="51" spans="1:10" x14ac:dyDescent="0.2">
      <c r="A51" s="25" t="s">
        <v>49</v>
      </c>
      <c r="C51" s="34">
        <f>I49*E47</f>
        <v>13256</v>
      </c>
      <c r="D51" s="24" t="s">
        <v>62</v>
      </c>
    </row>
    <row r="52" spans="1:10" x14ac:dyDescent="0.2">
      <c r="A52" s="25" t="s">
        <v>50</v>
      </c>
      <c r="C52" s="34">
        <f>12*C51</f>
        <v>159072</v>
      </c>
      <c r="D52" s="24" t="s">
        <v>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Br Breite-UEF Lagerhaus</vt:lpstr>
      <vt:lpstr>SWT</vt:lpstr>
      <vt:lpstr>Bäumlihof</vt:lpstr>
    </vt:vector>
  </TitlesOfParts>
  <Company>JAUSLIN STEBLER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Müller Stefan</dc:creator>
  <cp:lastModifiedBy>Falzone Lorenzo</cp:lastModifiedBy>
  <dcterms:created xsi:type="dcterms:W3CDTF">2024-02-14T11:37:31Z</dcterms:created>
  <dcterms:modified xsi:type="dcterms:W3CDTF">2024-02-15T08:56:56Z</dcterms:modified>
</cp:coreProperties>
</file>