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9000\9960_FL_N02_EINZM_OT_Brücke_Bäumlihof\P100_Projektschluessel\Honorartabelle\Prognose_ab_2023\"/>
    </mc:Choice>
  </mc:AlternateContent>
  <xr:revisionPtr revIDLastSave="0" documentId="13_ncr:1_{2106F615-CF23-495B-984A-C063230CEFE9}" xr6:coauthVersionLast="47" xr6:coauthVersionMax="47" xr10:uidLastSave="{00000000-0000-0000-0000-000000000000}"/>
  <bookViews>
    <workbookView xWindow="28680" yWindow="-255" windowWidth="29040" windowHeight="17640" activeTab="1" xr2:uid="{82C3EBD6-0B3E-43FC-B866-98B2E47ED6F4}"/>
  </bookViews>
  <sheets>
    <sheet name="Tabelle1" sheetId="1" r:id="rId1"/>
    <sheet name="Br Breite-UEF Lagerhaus" sheetId="3" r:id="rId2"/>
    <sheet name="SWT" sheetId="4" r:id="rId3"/>
    <sheet name="Bäumlihof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2" l="1"/>
  <c r="P15" i="3"/>
  <c r="AA6" i="1"/>
  <c r="Z6" i="1"/>
  <c r="X6" i="1"/>
  <c r="P18" i="4"/>
  <c r="C53" i="4"/>
  <c r="P53" i="4" s="1"/>
  <c r="P15" i="4"/>
  <c r="E29" i="4"/>
  <c r="I29" i="4" s="1"/>
  <c r="B48" i="4"/>
  <c r="E47" i="4"/>
  <c r="I47" i="4" s="1"/>
  <c r="E46" i="4"/>
  <c r="I46" i="4" s="1"/>
  <c r="E45" i="4"/>
  <c r="I45" i="4" s="1"/>
  <c r="E44" i="4"/>
  <c r="I44" i="4" s="1"/>
  <c r="E43" i="4"/>
  <c r="I43" i="4" s="1"/>
  <c r="B31" i="4"/>
  <c r="E30" i="4"/>
  <c r="I30" i="4" s="1"/>
  <c r="E28" i="4"/>
  <c r="I28" i="4" s="1"/>
  <c r="E27" i="4"/>
  <c r="I27" i="4" s="1"/>
  <c r="E26" i="4"/>
  <c r="E25" i="4"/>
  <c r="I25" i="4" s="1"/>
  <c r="B13" i="4"/>
  <c r="E12" i="4"/>
  <c r="I12" i="4" s="1"/>
  <c r="E11" i="4"/>
  <c r="I11" i="4" s="1"/>
  <c r="E10" i="4"/>
  <c r="I10" i="4" s="1"/>
  <c r="E9" i="4"/>
  <c r="I9" i="4" s="1"/>
  <c r="E8" i="4"/>
  <c r="I8" i="4" s="1"/>
  <c r="E7" i="4"/>
  <c r="AC5" i="1"/>
  <c r="AD5" i="1"/>
  <c r="E91" i="3"/>
  <c r="I91" i="3" s="1"/>
  <c r="V6" i="1"/>
  <c r="W6" i="1" s="1"/>
  <c r="V7" i="1"/>
  <c r="V5" i="1"/>
  <c r="W5" i="1" s="1"/>
  <c r="B95" i="3"/>
  <c r="E94" i="3"/>
  <c r="I94" i="3" s="1"/>
  <c r="E93" i="3"/>
  <c r="I93" i="3" s="1"/>
  <c r="E92" i="3"/>
  <c r="I92" i="3" s="1"/>
  <c r="E90" i="3"/>
  <c r="I90" i="3" s="1"/>
  <c r="E59" i="3"/>
  <c r="I59" i="3" s="1"/>
  <c r="B79" i="3"/>
  <c r="E78" i="3"/>
  <c r="I78" i="3" s="1"/>
  <c r="E77" i="3"/>
  <c r="I77" i="3" s="1"/>
  <c r="E76" i="3"/>
  <c r="E75" i="3"/>
  <c r="I75" i="3" s="1"/>
  <c r="E74" i="3"/>
  <c r="I74" i="3" s="1"/>
  <c r="B62" i="3"/>
  <c r="E61" i="3"/>
  <c r="I61" i="3" s="1"/>
  <c r="E60" i="3"/>
  <c r="I60" i="3" s="1"/>
  <c r="E58" i="3"/>
  <c r="I58" i="3" s="1"/>
  <c r="E57" i="3"/>
  <c r="I57" i="3" s="1"/>
  <c r="E56" i="3"/>
  <c r="I56" i="3" s="1"/>
  <c r="B44" i="3"/>
  <c r="E43" i="3"/>
  <c r="I43" i="3" s="1"/>
  <c r="E42" i="3"/>
  <c r="I42" i="3" s="1"/>
  <c r="E41" i="3"/>
  <c r="I41" i="3" s="1"/>
  <c r="E40" i="3"/>
  <c r="I40" i="3" s="1"/>
  <c r="B23" i="3"/>
  <c r="E22" i="3"/>
  <c r="I22" i="3" s="1"/>
  <c r="E21" i="3"/>
  <c r="I21" i="3" s="1"/>
  <c r="E20" i="3"/>
  <c r="R6" i="1"/>
  <c r="R7" i="1"/>
  <c r="R5" i="1"/>
  <c r="B11" i="3"/>
  <c r="E10" i="3"/>
  <c r="I10" i="3" s="1"/>
  <c r="E9" i="3"/>
  <c r="I9" i="3" s="1"/>
  <c r="E8" i="3"/>
  <c r="E48" i="4" l="1"/>
  <c r="E31" i="4"/>
  <c r="E13" i="4"/>
  <c r="I48" i="4"/>
  <c r="I50" i="4" s="1"/>
  <c r="C52" i="4" s="1"/>
  <c r="I7" i="4"/>
  <c r="I13" i="4" s="1"/>
  <c r="I15" i="4" s="1"/>
  <c r="C17" i="4" s="1"/>
  <c r="C18" i="4" s="1"/>
  <c r="I26" i="4"/>
  <c r="I31" i="4" s="1"/>
  <c r="W7" i="1"/>
  <c r="E95" i="3"/>
  <c r="I95" i="3"/>
  <c r="E79" i="3"/>
  <c r="I76" i="3"/>
  <c r="I79" i="3"/>
  <c r="E62" i="3"/>
  <c r="I62" i="3"/>
  <c r="E44" i="3"/>
  <c r="I44" i="3"/>
  <c r="E23" i="3"/>
  <c r="I20" i="3"/>
  <c r="I23" i="3" s="1"/>
  <c r="E11" i="3"/>
  <c r="I8" i="3"/>
  <c r="I11" i="3" s="1"/>
  <c r="AF13" i="1"/>
  <c r="AF14" i="1"/>
  <c r="AF12" i="1"/>
  <c r="B47" i="2"/>
  <c r="E46" i="2"/>
  <c r="I46" i="2" s="1"/>
  <c r="E45" i="2"/>
  <c r="I45" i="2" s="1"/>
  <c r="E44" i="2"/>
  <c r="I44" i="2" s="1"/>
  <c r="E43" i="2"/>
  <c r="I43" i="2" s="1"/>
  <c r="E42" i="2"/>
  <c r="I42" i="2" s="1"/>
  <c r="B30" i="2"/>
  <c r="E29" i="2"/>
  <c r="I29" i="2" s="1"/>
  <c r="E28" i="2"/>
  <c r="I28" i="2" s="1"/>
  <c r="E27" i="2"/>
  <c r="I27" i="2" s="1"/>
  <c r="E26" i="2"/>
  <c r="I26" i="2" s="1"/>
  <c r="E25" i="2"/>
  <c r="I25" i="2" s="1"/>
  <c r="E11" i="2"/>
  <c r="I11" i="2" s="1"/>
  <c r="E10" i="2"/>
  <c r="I10" i="2" s="1"/>
  <c r="E12" i="2"/>
  <c r="I12" i="2" s="1"/>
  <c r="E9" i="2"/>
  <c r="I9" i="2" s="1"/>
  <c r="E8" i="2"/>
  <c r="I8" i="2" s="1"/>
  <c r="E7" i="2"/>
  <c r="I7" i="2" s="1"/>
  <c r="B13" i="2"/>
  <c r="Y6" i="1"/>
  <c r="I33" i="4" l="1"/>
  <c r="C35" i="4" s="1"/>
  <c r="C36" i="4" s="1"/>
  <c r="P36" i="4" s="1"/>
  <c r="P17" i="4" s="1"/>
  <c r="I97" i="3"/>
  <c r="C99" i="3" s="1"/>
  <c r="C100" i="3" s="1"/>
  <c r="I81" i="3"/>
  <c r="C83" i="3" s="1"/>
  <c r="C84" i="3" s="1"/>
  <c r="AB5" i="1" s="1"/>
  <c r="I64" i="3"/>
  <c r="C66" i="3" s="1"/>
  <c r="C67" i="3" s="1"/>
  <c r="AA5" i="1" s="1"/>
  <c r="I46" i="3"/>
  <c r="C48" i="3" s="1"/>
  <c r="C49" i="3" s="1"/>
  <c r="Z5" i="1" s="1"/>
  <c r="I25" i="3"/>
  <c r="C27" i="3" s="1"/>
  <c r="C28" i="3" s="1"/>
  <c r="I13" i="3"/>
  <c r="C15" i="3" s="1"/>
  <c r="I47" i="2"/>
  <c r="E47" i="2"/>
  <c r="I30" i="2"/>
  <c r="E30" i="2"/>
  <c r="I13" i="2"/>
  <c r="E13" i="2"/>
  <c r="AB6" i="1" l="1"/>
  <c r="C16" i="3"/>
  <c r="C33" i="3" s="1"/>
  <c r="X5" i="1" s="1"/>
  <c r="C32" i="3"/>
  <c r="I49" i="2"/>
  <c r="C51" i="2" s="1"/>
  <c r="C52" i="2" s="1"/>
  <c r="I32" i="2"/>
  <c r="I15" i="2"/>
  <c r="Y5" i="1" l="1"/>
  <c r="C34" i="2"/>
  <c r="C35" i="2" s="1"/>
  <c r="Z7" i="1" s="1"/>
  <c r="AA7" i="1" s="1"/>
  <c r="C17" i="2"/>
  <c r="C18" i="2" s="1"/>
  <c r="X7" i="1" s="1"/>
  <c r="AB7" i="1" l="1"/>
  <c r="Y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Falzone Lorenzo</author>
  </authors>
  <commentList>
    <comment ref="M4" authorId="0" shapeId="0" xr:uid="{6B8289D9-6776-4D8D-82C1-705073A36EB3}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Stand heute 14.02.2024
(Abrechnung bis Ende 2023, da Jan noch ausstehend)</t>
        </r>
      </text>
    </comment>
    <comment ref="T4" authorId="0" shapeId="0" xr:uid="{A6E40974-11B9-4E48-B7C9-8BF00AF69833}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Prognose per Ende 2023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Florian Müller</author>
  </authors>
  <commentList>
    <comment ref="B41" authorId="0" shapeId="0" xr:uid="{B4F8B54C-2063-4665-859F-821B05E6C1C7}">
      <text>
        <r>
          <rPr>
            <b/>
            <sz val="9"/>
            <color indexed="81"/>
            <rFont val="Tahoma"/>
            <family val="2"/>
          </rPr>
          <t>Florian Müller:</t>
        </r>
        <r>
          <rPr>
            <sz val="9"/>
            <color indexed="81"/>
            <rFont val="Tahoma"/>
            <family val="2"/>
          </rPr>
          <t xml:space="preserve">
Widerspruch Annahme Phasendauer vs Honorar / Jahr </t>
        </r>
      </text>
    </comment>
  </commentList>
</comments>
</file>

<file path=xl/sharedStrings.xml><?xml version="1.0" encoding="utf-8"?>
<sst xmlns="http://schemas.openxmlformats.org/spreadsheetml/2006/main" count="402" uniqueCount="100">
  <si>
    <t>Projekt</t>
  </si>
  <si>
    <t>PSP-Element</t>
  </si>
  <si>
    <t>FK</t>
  </si>
  <si>
    <t>Vertrag</t>
  </si>
  <si>
    <t>Lieferant</t>
  </si>
  <si>
    <t>Alte Vertragsnummer</t>
  </si>
  <si>
    <t>Vertrag Position</t>
  </si>
  <si>
    <t>AeBo Interne Nr.</t>
  </si>
  <si>
    <t>Vertrags-
summe
(inkl. MWST)</t>
  </si>
  <si>
    <t>Anteil %
(E/X/K)</t>
  </si>
  <si>
    <t>Rechnungssumme  
inkl. Rückbehalt</t>
  </si>
  <si>
    <t>Rechnungssumme gebucht 
inkl. Rückbehalt</t>
  </si>
  <si>
    <t>Rechnungssumme vorerfasst  
inkl. Rückbehalt</t>
  </si>
  <si>
    <t>Beiträge 
gebucht</t>
  </si>
  <si>
    <t>EKP</t>
  </si>
  <si>
    <t>EKP 
unverteilt</t>
  </si>
  <si>
    <t>Leistungen 
per 2023</t>
  </si>
  <si>
    <t>Rechnungen 
gebucht
per 2023</t>
  </si>
  <si>
    <t>Diff. EKP-Abrechnung = Rest
[CHF]</t>
  </si>
  <si>
    <t xml:space="preserve">
Rest
%</t>
  </si>
  <si>
    <t>2024
Leistung</t>
  </si>
  <si>
    <t>2024
Leistung - 
Rechnung</t>
  </si>
  <si>
    <t>2025
Leistung</t>
  </si>
  <si>
    <t>2026
Leistung</t>
  </si>
  <si>
    <t>2027
Leistung</t>
  </si>
  <si>
    <t>2028
Leistung</t>
  </si>
  <si>
    <t>2029
Leistung</t>
  </si>
  <si>
    <t>MP-180002</t>
  </si>
  <si>
    <t>MP-180002-1-P-X</t>
  </si>
  <si>
    <t>X</t>
  </si>
  <si>
    <t>1355003539</t>
  </si>
  <si>
    <t>PV und BL Instands. Brücken Breite + UF Lagerhaus</t>
  </si>
  <si>
    <t>1000137126</t>
  </si>
  <si>
    <t>Ingenieurbureau A. Aegerter &amp; Dr.</t>
  </si>
  <si>
    <t>4</t>
  </si>
  <si>
    <t>10</t>
  </si>
  <si>
    <t>1355003557</t>
  </si>
  <si>
    <t>18PV und BL Instandsetzung Tunnel Schwarzwald</t>
  </si>
  <si>
    <t>1000202627</t>
  </si>
  <si>
    <t>IG SWT</t>
  </si>
  <si>
    <t>6</t>
  </si>
  <si>
    <t>1355003667</t>
  </si>
  <si>
    <t>PV und BL Instandsetzung Belag Bäumlihofbrücke</t>
  </si>
  <si>
    <t>7</t>
  </si>
  <si>
    <t>1355026054</t>
  </si>
  <si>
    <t>Leistungen für Submissionen BHU und OBL BSA</t>
  </si>
  <si>
    <t>43</t>
  </si>
  <si>
    <t>? (evtl. Unterstützung Guy Zenners an M. Moser?)</t>
  </si>
  <si>
    <t>Entwurf BHU:</t>
  </si>
  <si>
    <t>Schätzung / Plausibiliserung</t>
  </si>
  <si>
    <t>UEF Lagerhaus: Rest Ausführung, UfA, DAW</t>
  </si>
  <si>
    <t>Br Breite (Nr. 02/04): Bereinigung / Ergänzung MP</t>
  </si>
  <si>
    <t xml:space="preserve">Annahme: </t>
  </si>
  <si>
    <t>UEF Lagerhaus</t>
  </si>
  <si>
    <t>Std/Mo</t>
  </si>
  <si>
    <t>Kat.</t>
  </si>
  <si>
    <t>CHF/h</t>
  </si>
  <si>
    <t>CHF/Mo</t>
  </si>
  <si>
    <t>Auslastung:</t>
  </si>
  <si>
    <t>PL</t>
  </si>
  <si>
    <t xml:space="preserve"> --&gt;</t>
  </si>
  <si>
    <t>C</t>
  </si>
  <si>
    <t>öBL</t>
  </si>
  <si>
    <t>Z/K</t>
  </si>
  <si>
    <t>E</t>
  </si>
  <si>
    <t>CHF/h MSA</t>
  </si>
  <si>
    <t>Honorar pro Mo</t>
  </si>
  <si>
    <t>Honorar pro J</t>
  </si>
  <si>
    <t>CHF/J</t>
  </si>
  <si>
    <t>Br Breite (Nr. 02/04)</t>
  </si>
  <si>
    <t>B</t>
  </si>
  <si>
    <t>Ing.</t>
  </si>
  <si>
    <t>D</t>
  </si>
  <si>
    <t>Total:</t>
  </si>
  <si>
    <t>Br Breite (Nr. 02/04): Bereinigung / Ergänzung MP, Submission</t>
  </si>
  <si>
    <t>Ing. Submssion</t>
  </si>
  <si>
    <t>Br Breite (Nr. 02/04): Submission, UfA</t>
  </si>
  <si>
    <t>PL-Stv., Projekting.</t>
  </si>
  <si>
    <t>UfA, Bauleitung</t>
  </si>
  <si>
    <t>PL/CBL-Stv.</t>
  </si>
  <si>
    <t>CBL</t>
  </si>
  <si>
    <t>Rest Bauleitung, DAW</t>
  </si>
  <si>
    <t>Abschluss MP, Submission Baumeister, UfA</t>
  </si>
  <si>
    <t>zur Orientierung aus Offerte SWT</t>
  </si>
  <si>
    <t>LPH 41</t>
  </si>
  <si>
    <t>LPH 51</t>
  </si>
  <si>
    <t>LPH 52</t>
  </si>
  <si>
    <t>LPH 53</t>
  </si>
  <si>
    <t>PL-Stv.</t>
  </si>
  <si>
    <t>2025+26</t>
  </si>
  <si>
    <t>SWT + TRA</t>
  </si>
  <si>
    <t>Eigentlich würde ich hier eher 80-100% sehen, aber das gibt das Budget nicht her.</t>
  </si>
  <si>
    <t>Ing</t>
  </si>
  <si>
    <t>Restarbeiten Bauleitung, DAW</t>
  </si>
  <si>
    <t>(Dauer: ca. 3 Mo)</t>
  </si>
  <si>
    <t>Dauer</t>
  </si>
  <si>
    <t>Phase 41</t>
  </si>
  <si>
    <t>Phase 51</t>
  </si>
  <si>
    <t>Phase 52</t>
  </si>
  <si>
    <t>Phase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</si>
</sst>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#,##0.000;\-#,##0.000;&quot;&quot;;\@"/>
    <numFmt numFmtId="165" formatCode="#,##0.000;\-#,##0.000;#,##0.000;\@"/>
    <numFmt numFmtId="166" formatCode="#,##0.0;\-#,##0.0;#,##0.0;\@"/>
    <numFmt numFmtId="167" formatCode="#,##0.00_ ;\-#,##0.00\ "/>
    <numFmt numFmtId="168" formatCode="_ * #,##0.0_ ;_ * \-#,##0.0_ ;_ * &quot;-&quot;??_ ;_ @_ "/>
    <numFmt numFmtId="169" formatCode="#,##0.00;\-#,##0.00;#,##0.00;\@"/>
  </numFmts>
  <fonts count="18" x14ac:knownFonts="1">
    <font>
      <sz val="11"/>
      <color indexed="8"/>
      <name val="Calibri"/>
      <family val="2"/>
      <scheme val="minor"/>
    </font>
    <font>
      <sz val="11"/>
      <name val="Calibri"/>
    </font>
    <font>
      <sz val="11"/>
      <color indexed="8"/>
      <name val="Calibri"/>
      <family val="2"/>
      <scheme val="minor"/>
    </font>
    <font>
      <sz val="10"/>
      <color theme="0"/>
      <name val="Arial"/>
      <family val="2"/>
    </font>
    <font>
      <sz val="1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indexed="8"/>
      <name val="Calibri"/>
      <family val="2"/>
      <scheme val="minor"/>
    </font>
    <font>
      <i/>
      <sz val="11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sz val="14"/>
      <color theme="0"/>
      <name val="Arial"/>
      <family val="2"/>
    </font>
    <font>
      <i/>
      <sz val="10"/>
      <color indexed="8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" fillId="6" borderId="2" applyNumberFormat="0" applyAlignment="0" applyProtection="0"/>
    <xf numFmtId="0" fontId="15" fillId="7" borderId="3" applyNumberFormat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center" vertical="center" wrapText="1"/>
    </xf>
    <xf numFmtId="9" fontId="1" fillId="4" borderId="0" xfId="2" applyFont="1" applyFill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9" fontId="1" fillId="4" borderId="0" xfId="2" applyFont="1" applyFill="1" applyAlignment="1">
      <alignment horizontal="center" vertical="center"/>
    </xf>
    <xf numFmtId="167" fontId="0" fillId="0" borderId="0" xfId="0" applyNumberFormat="1"/>
    <xf numFmtId="167" fontId="7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9" fontId="10" fillId="0" borderId="0" xfId="2" applyFont="1"/>
    <xf numFmtId="43" fontId="10" fillId="0" borderId="0" xfId="1" applyFont="1"/>
    <xf numFmtId="9" fontId="10" fillId="0" borderId="1" xfId="2" applyFont="1" applyBorder="1"/>
    <xf numFmtId="0" fontId="10" fillId="0" borderId="1" xfId="0" applyFont="1" applyBorder="1"/>
    <xf numFmtId="9" fontId="10" fillId="0" borderId="0" xfId="0" applyNumberFormat="1" applyFont="1"/>
    <xf numFmtId="0" fontId="10" fillId="0" borderId="0" xfId="0" applyFont="1" applyAlignment="1">
      <alignment horizontal="center"/>
    </xf>
    <xf numFmtId="43" fontId="9" fillId="0" borderId="0" xfId="0" applyNumberFormat="1" applyFont="1"/>
    <xf numFmtId="0" fontId="11" fillId="0" borderId="0" xfId="0" applyFont="1"/>
    <xf numFmtId="0" fontId="3" fillId="5" borderId="0" xfId="0" applyFont="1" applyFill="1"/>
    <xf numFmtId="0" fontId="12" fillId="5" borderId="0" xfId="0" applyFont="1" applyFill="1"/>
    <xf numFmtId="0" fontId="13" fillId="0" borderId="0" xfId="0" applyFont="1"/>
    <xf numFmtId="0" fontId="12" fillId="5" borderId="0" xfId="0" applyFont="1" applyFill="1" applyAlignment="1">
      <alignment horizontal="center"/>
    </xf>
    <xf numFmtId="169" fontId="1" fillId="2" borderId="0" xfId="0" applyNumberFormat="1" applyFont="1" applyFill="1" applyAlignment="1">
      <alignment horizontal="right" vertical="center"/>
    </xf>
    <xf numFmtId="169" fontId="1" fillId="3" borderId="0" xfId="0" applyNumberFormat="1" applyFont="1" applyFill="1" applyAlignment="1">
      <alignment horizontal="right" vertical="center"/>
    </xf>
    <xf numFmtId="169" fontId="1" fillId="4" borderId="0" xfId="0" applyNumberFormat="1" applyFont="1" applyFill="1" applyAlignment="1">
      <alignment horizontal="right" vertical="center"/>
    </xf>
    <xf numFmtId="169" fontId="8" fillId="0" borderId="0" xfId="0" applyNumberFormat="1" applyFont="1" applyAlignment="1">
      <alignment horizontal="right" vertical="center"/>
    </xf>
    <xf numFmtId="169" fontId="0" fillId="0" borderId="0" xfId="0" applyNumberFormat="1"/>
    <xf numFmtId="169" fontId="1" fillId="0" borderId="0" xfId="0" applyNumberFormat="1" applyFont="1" applyAlignment="1">
      <alignment horizontal="right" vertical="center"/>
    </xf>
    <xf numFmtId="43" fontId="10" fillId="0" borderId="0" xfId="0" applyNumberFormat="1" applyFont="1" applyAlignment="1">
      <alignment horizontal="right"/>
    </xf>
    <xf numFmtId="43" fontId="10" fillId="0" borderId="1" xfId="0" applyNumberFormat="1" applyFont="1" applyBorder="1" applyAlignment="1">
      <alignment horizontal="right"/>
    </xf>
    <xf numFmtId="43" fontId="9" fillId="0" borderId="0" xfId="0" applyNumberFormat="1" applyFont="1" applyAlignment="1">
      <alignment horizontal="right"/>
    </xf>
    <xf numFmtId="168" fontId="9" fillId="0" borderId="0" xfId="0" applyNumberFormat="1" applyFont="1" applyAlignment="1">
      <alignment horizontal="right"/>
    </xf>
    <xf numFmtId="0" fontId="3" fillId="5" borderId="0" xfId="0" applyFont="1" applyFill="1" applyAlignment="1">
      <alignment horizontal="right"/>
    </xf>
    <xf numFmtId="43" fontId="10" fillId="0" borderId="0" xfId="0" applyNumberFormat="1" applyFont="1"/>
    <xf numFmtId="0" fontId="14" fillId="6" borderId="2" xfId="3"/>
    <xf numFmtId="0" fontId="10" fillId="4" borderId="0" xfId="0" applyFont="1" applyFill="1"/>
    <xf numFmtId="43" fontId="15" fillId="7" borderId="3" xfId="4" applyNumberFormat="1"/>
    <xf numFmtId="0" fontId="1" fillId="0" borderId="0" xfId="0" applyFont="1" applyAlignment="1">
      <alignment horizontal="left" vertical="center"/>
    </xf>
    <xf numFmtId="0" fontId="0" fillId="0" borderId="0" xfId="0" applyAlignment="1"/>
    <xf numFmtId="43" fontId="9" fillId="8" borderId="0" xfId="1" applyFont="1" applyFill="1"/>
  </cellXfs>
  <cellStyles count="5">
    <cellStyle name="Ausgabe" xfId="4" builtinId="21"/>
    <cellStyle name="Eingabe" xfId="3" builtinId="20"/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E45C-2FA2-4D4C-92EA-2DBF1714C8B1}">
  <dimension ref="A4:AF16"/>
  <sheetViews>
    <sheetView zoomScaleNormal="100" workbookViewId="0">
      <pane xSplit="5" ySplit="8" topLeftCell="Q9" activePane="bottomRight" state="frozen"/>
      <selection pane="topRight" activeCell="F1" sqref="F1"/>
      <selection pane="bottomLeft" activeCell="A9" sqref="A9"/>
      <selection pane="bottomRight" activeCell="X5" sqref="X5:AD7"/>
    </sheetView>
  </sheetViews>
  <sheetFormatPr baseColWidth="10" defaultColWidth="11.42578125" defaultRowHeight="15" x14ac:dyDescent="0.25"/>
  <cols>
    <col min="2" max="2" width="16.140625" bestFit="1" customWidth="1"/>
    <col min="3" max="3" width="3.140625" bestFit="1" customWidth="1"/>
    <col min="4" max="4" width="11" bestFit="1" customWidth="1"/>
    <col min="5" max="5" width="45.85546875" bestFit="1" customWidth="1"/>
    <col min="7" max="7" width="31.85546875" bestFit="1" customWidth="1"/>
    <col min="9" max="9" width="18.42578125" customWidth="1"/>
    <col min="10" max="10" width="21.42578125" customWidth="1"/>
    <col min="11" max="11" width="12.5703125" customWidth="1"/>
    <col min="13" max="13" width="18" customWidth="1"/>
    <col min="15" max="15" width="14" customWidth="1"/>
    <col min="17" max="17" width="12.42578125" bestFit="1" customWidth="1"/>
    <col min="18" max="18" width="12.42578125" customWidth="1"/>
    <col min="20" max="21" width="12.28515625" bestFit="1" customWidth="1"/>
    <col min="22" max="22" width="15.28515625" customWidth="1"/>
    <col min="24" max="24" width="11.85546875" bestFit="1" customWidth="1"/>
    <col min="32" max="32" width="12.42578125" bestFit="1" customWidth="1"/>
  </cols>
  <sheetData>
    <row r="4" spans="1:32" ht="75" x14ac:dyDescent="0.25">
      <c r="A4" s="1" t="s">
        <v>0</v>
      </c>
      <c r="B4" s="1" t="s">
        <v>1</v>
      </c>
      <c r="C4" s="1" t="s">
        <v>2</v>
      </c>
      <c r="D4" s="53" t="s">
        <v>3</v>
      </c>
      <c r="E4" s="54"/>
      <c r="F4" s="6" t="s">
        <v>4</v>
      </c>
      <c r="H4" s="1" t="s">
        <v>5</v>
      </c>
      <c r="I4" s="1" t="s">
        <v>6</v>
      </c>
      <c r="J4" s="10" t="s">
        <v>7</v>
      </c>
      <c r="K4" s="13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1" t="s">
        <v>14</v>
      </c>
      <c r="R4" s="11"/>
      <c r="S4" s="5" t="s">
        <v>15</v>
      </c>
      <c r="T4" s="7" t="s">
        <v>16</v>
      </c>
      <c r="U4" s="8" t="s">
        <v>17</v>
      </c>
      <c r="V4" s="12" t="s">
        <v>18</v>
      </c>
      <c r="W4" s="15" t="s">
        <v>19</v>
      </c>
      <c r="X4" s="14" t="s">
        <v>20</v>
      </c>
      <c r="Y4" s="14" t="s">
        <v>21</v>
      </c>
      <c r="Z4" s="14" t="s">
        <v>22</v>
      </c>
      <c r="AA4" s="14" t="s">
        <v>23</v>
      </c>
      <c r="AB4" s="14" t="s">
        <v>24</v>
      </c>
      <c r="AC4" s="14" t="s">
        <v>25</v>
      </c>
      <c r="AD4" s="14" t="s">
        <v>26</v>
      </c>
    </row>
    <row r="5" spans="1:32" x14ac:dyDescent="0.25">
      <c r="A5" s="1" t="s">
        <v>27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1">
        <v>9965</v>
      </c>
      <c r="K5" s="43">
        <v>1538112.15</v>
      </c>
      <c r="L5" s="4">
        <v>100</v>
      </c>
      <c r="M5" s="43">
        <v>750208.35</v>
      </c>
      <c r="N5" s="43">
        <v>750208.35</v>
      </c>
      <c r="O5" s="2"/>
      <c r="P5" s="2"/>
      <c r="Q5" s="17">
        <v>2295959</v>
      </c>
      <c r="R5" s="16">
        <f>Q5/K5</f>
        <v>1.4927123487061722</v>
      </c>
      <c r="S5" s="3">
        <v>0</v>
      </c>
      <c r="T5" s="38">
        <v>720959</v>
      </c>
      <c r="U5" s="39">
        <v>750208.35</v>
      </c>
      <c r="V5" s="40">
        <f>Q5-U5</f>
        <v>1545750.65</v>
      </c>
      <c r="W5" s="18">
        <f>V5/Q5</f>
        <v>0.673248368111103</v>
      </c>
      <c r="X5" s="40">
        <f>MROUND('Br Breite-UEF Lagerhaus'!C33,10000)</f>
        <v>180000</v>
      </c>
      <c r="Y5" s="40">
        <f>X5</f>
        <v>180000</v>
      </c>
      <c r="Z5" s="40">
        <f>MROUND('Br Breite-UEF Lagerhaus'!C49,10000)</f>
        <v>120000</v>
      </c>
      <c r="AA5" s="40">
        <f>MROUND('Br Breite-UEF Lagerhaus'!C67,10000)</f>
        <v>180000</v>
      </c>
      <c r="AB5" s="40">
        <f>MROUND('Br Breite-UEF Lagerhaus'!C84,10000)</f>
        <v>280000</v>
      </c>
      <c r="AC5" s="40">
        <f>MROUND('Br Breite-UEF Lagerhaus'!C100,10000)</f>
        <v>210000</v>
      </c>
      <c r="AD5" s="40">
        <f>V5-X5-Z5-AA5-AB5-AC5</f>
        <v>575750.64999999991</v>
      </c>
    </row>
    <row r="6" spans="1:32" x14ac:dyDescent="0.25">
      <c r="A6" s="1" t="s">
        <v>27</v>
      </c>
      <c r="B6" s="1" t="s">
        <v>28</v>
      </c>
      <c r="C6" s="1" t="s">
        <v>29</v>
      </c>
      <c r="D6" s="1" t="s">
        <v>36</v>
      </c>
      <c r="E6" s="1" t="s">
        <v>37</v>
      </c>
      <c r="F6" s="1" t="s">
        <v>38</v>
      </c>
      <c r="G6" s="1" t="s">
        <v>39</v>
      </c>
      <c r="H6" s="1" t="s">
        <v>40</v>
      </c>
      <c r="I6" s="1" t="s">
        <v>35</v>
      </c>
      <c r="J6" s="11">
        <v>9990</v>
      </c>
      <c r="K6" s="43">
        <v>1439005.95</v>
      </c>
      <c r="L6" s="4">
        <v>100</v>
      </c>
      <c r="M6" s="43">
        <v>580875.99</v>
      </c>
      <c r="N6" s="43">
        <v>580875.99</v>
      </c>
      <c r="O6" s="2"/>
      <c r="P6" s="2"/>
      <c r="Q6" s="17">
        <v>1439005.95</v>
      </c>
      <c r="R6" s="16">
        <f t="shared" ref="R6:R7" si="0">Q6/K6</f>
        <v>1</v>
      </c>
      <c r="S6" s="3">
        <v>0</v>
      </c>
      <c r="T6" s="38">
        <v>616584.85</v>
      </c>
      <c r="U6" s="39">
        <v>580875.99</v>
      </c>
      <c r="V6" s="40">
        <f t="shared" ref="V6:V7" si="1">Q6-U6</f>
        <v>858129.96</v>
      </c>
      <c r="W6" s="18">
        <f t="shared" ref="W6:W7" si="2">V6/Q6</f>
        <v>0.59633524100438917</v>
      </c>
      <c r="X6" s="40">
        <f>MROUND(SWT!C18,10000)</f>
        <v>200000</v>
      </c>
      <c r="Y6" s="40">
        <f t="shared" ref="Y6:Y7" si="3">X6</f>
        <v>200000</v>
      </c>
      <c r="Z6" s="40">
        <f>MROUND(SWT!C36,10000)</f>
        <v>310000</v>
      </c>
      <c r="AA6" s="40">
        <f>MROUND(SWT!C36,10000)</f>
        <v>310000</v>
      </c>
      <c r="AB6" s="40">
        <f t="shared" ref="AB6" si="4">V6-X6-Z6-AA6</f>
        <v>38129.959999999963</v>
      </c>
      <c r="AC6" s="40"/>
      <c r="AD6" s="40"/>
    </row>
    <row r="7" spans="1:32" x14ac:dyDescent="0.25">
      <c r="A7" s="1" t="s">
        <v>27</v>
      </c>
      <c r="B7" s="1" t="s">
        <v>28</v>
      </c>
      <c r="C7" s="1" t="s">
        <v>29</v>
      </c>
      <c r="D7" s="1" t="s">
        <v>41</v>
      </c>
      <c r="E7" s="9" t="s">
        <v>42</v>
      </c>
      <c r="F7" s="1" t="s">
        <v>32</v>
      </c>
      <c r="G7" s="1" t="s">
        <v>33</v>
      </c>
      <c r="H7" s="1" t="s">
        <v>43</v>
      </c>
      <c r="I7" s="1" t="s">
        <v>35</v>
      </c>
      <c r="J7" s="11">
        <v>9960</v>
      </c>
      <c r="K7" s="43">
        <v>2174704.7999999998</v>
      </c>
      <c r="L7" s="4">
        <v>100</v>
      </c>
      <c r="M7" s="43">
        <v>478389.61</v>
      </c>
      <c r="N7" s="43">
        <v>478389.61</v>
      </c>
      <c r="O7" s="2"/>
      <c r="P7" s="2"/>
      <c r="Q7" s="17">
        <v>2174704.7999999998</v>
      </c>
      <c r="R7" s="16">
        <f t="shared" si="0"/>
        <v>1</v>
      </c>
      <c r="S7" s="3">
        <v>0</v>
      </c>
      <c r="T7" s="38">
        <v>494064.91</v>
      </c>
      <c r="U7" s="39">
        <v>478389.61</v>
      </c>
      <c r="V7" s="40">
        <f t="shared" si="1"/>
        <v>1696315.19</v>
      </c>
      <c r="W7" s="18">
        <f t="shared" si="2"/>
        <v>0.78002089754894555</v>
      </c>
      <c r="X7" s="40">
        <f>MROUND(Bäumlihof!C18,10000)</f>
        <v>270000</v>
      </c>
      <c r="Y7" s="40">
        <f t="shared" si="3"/>
        <v>270000</v>
      </c>
      <c r="Z7" s="40">
        <f>MROUND(Bäumlihof!C35,10000)</f>
        <v>400000</v>
      </c>
      <c r="AA7" s="40">
        <f>Z7</f>
        <v>400000</v>
      </c>
      <c r="AB7" s="40">
        <f>V7-X7-Z7-AA7</f>
        <v>626315.18999999994</v>
      </c>
      <c r="AC7" s="40"/>
      <c r="AD7" s="40"/>
    </row>
    <row r="8" spans="1:32" ht="45" x14ac:dyDescent="0.25">
      <c r="A8" s="1" t="s">
        <v>27</v>
      </c>
      <c r="B8" s="1" t="s">
        <v>28</v>
      </c>
      <c r="C8" s="1" t="s">
        <v>29</v>
      </c>
      <c r="D8" s="1" t="s">
        <v>44</v>
      </c>
      <c r="E8" s="1" t="s">
        <v>45</v>
      </c>
      <c r="F8" s="1" t="s">
        <v>32</v>
      </c>
      <c r="G8" s="1" t="s">
        <v>33</v>
      </c>
      <c r="H8" s="1" t="s">
        <v>46</v>
      </c>
      <c r="I8" s="1" t="s">
        <v>35</v>
      </c>
      <c r="J8" s="12" t="s">
        <v>47</v>
      </c>
      <c r="K8" s="43">
        <v>20414.3</v>
      </c>
      <c r="L8" s="4">
        <v>100</v>
      </c>
      <c r="M8" s="43">
        <v>12579.7</v>
      </c>
      <c r="N8" s="43">
        <v>12579.7</v>
      </c>
      <c r="O8" s="2"/>
      <c r="P8" s="2"/>
      <c r="Q8" s="43">
        <v>6963.55</v>
      </c>
      <c r="R8" s="43"/>
      <c r="S8" s="43">
        <v>0</v>
      </c>
      <c r="T8" s="38">
        <v>6963.55</v>
      </c>
      <c r="U8" s="39">
        <v>12579.7</v>
      </c>
      <c r="V8" s="17"/>
      <c r="W8" s="17"/>
      <c r="X8" s="2"/>
      <c r="Y8" s="3">
        <v>0</v>
      </c>
      <c r="Z8" s="2"/>
      <c r="AA8" s="2"/>
      <c r="AB8" s="2"/>
      <c r="AC8" s="2"/>
      <c r="AD8" s="2"/>
    </row>
    <row r="10" spans="1:32" x14ac:dyDescent="0.25">
      <c r="X10" s="20" t="s">
        <v>48</v>
      </c>
      <c r="Y10" s="21"/>
      <c r="Z10" s="21"/>
      <c r="AA10" s="21"/>
      <c r="AB10" s="21"/>
      <c r="AC10" s="21"/>
      <c r="AD10" s="21"/>
    </row>
    <row r="11" spans="1:32" ht="45" x14ac:dyDescent="0.25">
      <c r="X11" s="22" t="s">
        <v>20</v>
      </c>
      <c r="Y11" s="22" t="s">
        <v>21</v>
      </c>
      <c r="Z11" s="22" t="s">
        <v>22</v>
      </c>
      <c r="AA11" s="22" t="s">
        <v>23</v>
      </c>
      <c r="AB11" s="22" t="s">
        <v>24</v>
      </c>
      <c r="AC11" s="22" t="s">
        <v>25</v>
      </c>
      <c r="AD11" s="22" t="s">
        <v>26</v>
      </c>
    </row>
    <row r="12" spans="1:32" x14ac:dyDescent="0.25">
      <c r="Q12" s="19"/>
      <c r="R12" s="19"/>
      <c r="X12" s="41">
        <v>100000</v>
      </c>
      <c r="Y12" s="41">
        <v>100000</v>
      </c>
      <c r="Z12" s="41">
        <v>100000</v>
      </c>
      <c r="AA12" s="41">
        <v>200000</v>
      </c>
      <c r="AB12" s="41">
        <v>250000</v>
      </c>
      <c r="AC12" s="41">
        <v>250000</v>
      </c>
      <c r="AD12" s="41">
        <v>675000</v>
      </c>
      <c r="AE12" s="42"/>
      <c r="AF12" s="42">
        <f>SUM(Y12:AD12)</f>
        <v>1575000</v>
      </c>
    </row>
    <row r="13" spans="1:32" x14ac:dyDescent="0.25">
      <c r="X13" s="41">
        <v>150000</v>
      </c>
      <c r="Y13" s="41">
        <v>150000</v>
      </c>
      <c r="Z13" s="41">
        <v>260000</v>
      </c>
      <c r="AA13" s="41">
        <v>260000</v>
      </c>
      <c r="AB13" s="41">
        <v>152421.1</v>
      </c>
      <c r="AC13" s="41">
        <v>0</v>
      </c>
      <c r="AD13" s="41"/>
      <c r="AE13" s="42"/>
      <c r="AF13" s="42">
        <f t="shared" ref="AF13:AF14" si="5">SUM(Y13:AD13)</f>
        <v>822421.1</v>
      </c>
    </row>
    <row r="14" spans="1:32" x14ac:dyDescent="0.25">
      <c r="X14" s="41">
        <v>280000</v>
      </c>
      <c r="Y14" s="41">
        <v>280000</v>
      </c>
      <c r="Z14" s="41">
        <v>420000</v>
      </c>
      <c r="AA14" s="41">
        <v>420000</v>
      </c>
      <c r="AB14" s="41">
        <v>560639.89</v>
      </c>
      <c r="AC14" s="41">
        <v>0</v>
      </c>
      <c r="AD14" s="41"/>
      <c r="AE14" s="42"/>
      <c r="AF14" s="42">
        <f t="shared" si="5"/>
        <v>1680639.8900000001</v>
      </c>
    </row>
    <row r="16" spans="1:32" x14ac:dyDescent="0.25">
      <c r="Y16" s="19"/>
      <c r="Z16" s="19"/>
      <c r="AA16" s="19"/>
      <c r="AB16" s="19"/>
      <c r="AC16" s="19"/>
      <c r="AD16" s="19"/>
    </row>
  </sheetData>
  <mergeCells count="1">
    <mergeCell ref="D4:E4"/>
  </mergeCells>
  <pageMargins left="0.7" right="0.7" top="0.78740157499999996" bottom="0.78740157499999996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EAE8-AA39-4ADC-866C-88F1E46D44FD}">
  <dimension ref="A1:P100"/>
  <sheetViews>
    <sheetView tabSelected="1" topLeftCell="A3" zoomScale="120" zoomScaleNormal="120" workbookViewId="0">
      <selection activeCell="K24" sqref="K24"/>
    </sheetView>
  </sheetViews>
  <sheetFormatPr baseColWidth="10" defaultColWidth="11.42578125" defaultRowHeight="12.75" x14ac:dyDescent="0.2"/>
  <cols>
    <col min="1" max="1" width="12.5703125" style="24" customWidth="1"/>
    <col min="2" max="2" width="5.7109375" style="24" bestFit="1" customWidth="1"/>
    <col min="3" max="3" width="12.28515625" style="24" bestFit="1" customWidth="1"/>
    <col min="4" max="4" width="11.42578125" style="24"/>
    <col min="5" max="5" width="11.5703125" style="24" bestFit="1" customWidth="1"/>
    <col min="6" max="6" width="11.42578125" style="24"/>
    <col min="7" max="7" width="4.42578125" style="24" bestFit="1" customWidth="1"/>
    <col min="8" max="8" width="11.5703125" style="24" bestFit="1" customWidth="1"/>
    <col min="9" max="9" width="11.5703125" style="25" bestFit="1" customWidth="1"/>
    <col min="10" max="15" width="11.42578125" style="24"/>
    <col min="16" max="16" width="15.42578125" style="24" customWidth="1"/>
    <col min="17" max="16384" width="11.42578125" style="24"/>
  </cols>
  <sheetData>
    <row r="1" spans="1:16" ht="20.25" x14ac:dyDescent="0.3">
      <c r="A1" s="33" t="s">
        <v>49</v>
      </c>
    </row>
    <row r="3" spans="1:16" ht="18" x14ac:dyDescent="0.25">
      <c r="A3" s="37">
        <v>2024</v>
      </c>
      <c r="B3" s="35" t="s">
        <v>50</v>
      </c>
      <c r="C3" s="34"/>
      <c r="D3" s="34"/>
      <c r="E3" s="34"/>
      <c r="F3" s="34"/>
      <c r="G3" s="34"/>
      <c r="H3" s="34"/>
      <c r="L3" s="24" t="s">
        <v>83</v>
      </c>
    </row>
    <row r="4" spans="1:16" ht="18" x14ac:dyDescent="0.25">
      <c r="A4" s="37"/>
      <c r="B4" s="35" t="s">
        <v>51</v>
      </c>
      <c r="C4" s="34"/>
      <c r="D4" s="34"/>
      <c r="E4" s="34"/>
      <c r="F4" s="34"/>
      <c r="G4" s="34"/>
      <c r="H4" s="34"/>
    </row>
    <row r="5" spans="1:16" x14ac:dyDescent="0.2">
      <c r="L5" s="24" t="s">
        <v>96</v>
      </c>
      <c r="M5" s="24" t="s">
        <v>97</v>
      </c>
      <c r="N5" s="24" t="s">
        <v>98</v>
      </c>
      <c r="O5" s="24" t="s">
        <v>99</v>
      </c>
    </row>
    <row r="6" spans="1:16" x14ac:dyDescent="0.2">
      <c r="A6" s="24" t="s">
        <v>52</v>
      </c>
      <c r="B6" s="36" t="s">
        <v>53</v>
      </c>
    </row>
    <row r="7" spans="1:16" x14ac:dyDescent="0.2">
      <c r="E7" s="31" t="s">
        <v>54</v>
      </c>
      <c r="G7" s="24" t="s">
        <v>55</v>
      </c>
      <c r="H7" s="25" t="s">
        <v>56</v>
      </c>
      <c r="I7" s="25" t="s">
        <v>57</v>
      </c>
    </row>
    <row r="8" spans="1:16" x14ac:dyDescent="0.2">
      <c r="A8" s="24" t="s">
        <v>58</v>
      </c>
      <c r="B8" s="26">
        <v>0.15</v>
      </c>
      <c r="C8" s="24" t="s">
        <v>59</v>
      </c>
      <c r="D8" s="24" t="s">
        <v>60</v>
      </c>
      <c r="E8" s="24">
        <f>B8*160</f>
        <v>24</v>
      </c>
      <c r="G8" s="24" t="s">
        <v>61</v>
      </c>
      <c r="H8" s="27">
        <v>105</v>
      </c>
      <c r="I8" s="44">
        <f>E8*H8</f>
        <v>2520</v>
      </c>
    </row>
    <row r="9" spans="1:16" x14ac:dyDescent="0.2">
      <c r="B9" s="26">
        <v>0.3</v>
      </c>
      <c r="C9" s="24" t="s">
        <v>62</v>
      </c>
      <c r="E9" s="24">
        <f t="shared" ref="E9:E10" si="0">B9*160</f>
        <v>48</v>
      </c>
      <c r="G9" s="24" t="s">
        <v>61</v>
      </c>
      <c r="H9" s="27">
        <v>105</v>
      </c>
      <c r="I9" s="44">
        <f t="shared" ref="I9:I10" si="1">E9*H9</f>
        <v>5040</v>
      </c>
    </row>
    <row r="10" spans="1:16" x14ac:dyDescent="0.2">
      <c r="B10" s="28">
        <v>0.3</v>
      </c>
      <c r="C10" s="24" t="s">
        <v>63</v>
      </c>
      <c r="E10" s="29">
        <f t="shared" si="0"/>
        <v>48</v>
      </c>
      <c r="G10" s="24" t="s">
        <v>64</v>
      </c>
      <c r="H10" s="27">
        <v>65</v>
      </c>
      <c r="I10" s="45">
        <f t="shared" si="1"/>
        <v>3120</v>
      </c>
    </row>
    <row r="11" spans="1:16" x14ac:dyDescent="0.2">
      <c r="B11" s="30">
        <f>SUM(B8:B10)</f>
        <v>0.75</v>
      </c>
      <c r="E11" s="24">
        <f>SUM(E8:E10)</f>
        <v>120</v>
      </c>
      <c r="F11" s="24" t="s">
        <v>54</v>
      </c>
      <c r="I11" s="46">
        <f>SUM(I8:I10)</f>
        <v>10680</v>
      </c>
      <c r="J11" s="23" t="s">
        <v>57</v>
      </c>
    </row>
    <row r="13" spans="1:16" x14ac:dyDescent="0.2">
      <c r="I13" s="47">
        <f>I11/E11</f>
        <v>89</v>
      </c>
      <c r="J13" s="23" t="s">
        <v>65</v>
      </c>
    </row>
    <row r="15" spans="1:16" x14ac:dyDescent="0.2">
      <c r="A15" s="24" t="s">
        <v>66</v>
      </c>
      <c r="C15" s="32">
        <f>I13*E11</f>
        <v>10680</v>
      </c>
      <c r="D15" s="23" t="s">
        <v>57</v>
      </c>
      <c r="L15" s="27">
        <v>126000</v>
      </c>
      <c r="M15" s="27">
        <v>255800</v>
      </c>
      <c r="N15" s="27">
        <v>565750</v>
      </c>
      <c r="O15" s="27">
        <v>63640</v>
      </c>
      <c r="P15" s="55">
        <f>SUM(L15:O15)</f>
        <v>1011190</v>
      </c>
    </row>
    <row r="16" spans="1:16" x14ac:dyDescent="0.2">
      <c r="A16" s="24" t="s">
        <v>67</v>
      </c>
      <c r="C16" s="32">
        <f>12*C15</f>
        <v>128160</v>
      </c>
      <c r="D16" s="23" t="s">
        <v>68</v>
      </c>
    </row>
    <row r="17" spans="1:16" x14ac:dyDescent="0.2">
      <c r="C17" s="32"/>
      <c r="D17" s="23"/>
      <c r="P17" s="49"/>
    </row>
    <row r="18" spans="1:16" x14ac:dyDescent="0.2">
      <c r="A18" s="24" t="s">
        <v>52</v>
      </c>
      <c r="B18" s="36" t="s">
        <v>69</v>
      </c>
      <c r="P18" s="49"/>
    </row>
    <row r="19" spans="1:16" x14ac:dyDescent="0.2">
      <c r="E19" s="31" t="s">
        <v>54</v>
      </c>
      <c r="G19" s="24" t="s">
        <v>55</v>
      </c>
      <c r="H19" s="25" t="s">
        <v>56</v>
      </c>
      <c r="I19" s="25" t="s">
        <v>57</v>
      </c>
    </row>
    <row r="20" spans="1:16" x14ac:dyDescent="0.2">
      <c r="A20" s="24" t="s">
        <v>58</v>
      </c>
      <c r="B20" s="26">
        <v>0.05</v>
      </c>
      <c r="C20" s="24" t="s">
        <v>59</v>
      </c>
      <c r="D20" s="24" t="s">
        <v>60</v>
      </c>
      <c r="E20" s="24">
        <f>B20*160</f>
        <v>8</v>
      </c>
      <c r="G20" s="24" t="s">
        <v>70</v>
      </c>
      <c r="H20" s="27">
        <v>126</v>
      </c>
      <c r="I20" s="44">
        <f>E20*H20</f>
        <v>1008</v>
      </c>
    </row>
    <row r="21" spans="1:16" x14ac:dyDescent="0.2">
      <c r="B21" s="26">
        <v>0.1</v>
      </c>
      <c r="C21" s="24" t="s">
        <v>71</v>
      </c>
      <c r="E21" s="24">
        <f t="shared" ref="E21:E22" si="2">B21*160</f>
        <v>16</v>
      </c>
      <c r="G21" s="24" t="s">
        <v>72</v>
      </c>
      <c r="H21" s="27">
        <v>95</v>
      </c>
      <c r="I21" s="44">
        <f t="shared" ref="I21:I22" si="3">E21*H21</f>
        <v>1520</v>
      </c>
    </row>
    <row r="22" spans="1:16" x14ac:dyDescent="0.2">
      <c r="B22" s="28">
        <v>0.1</v>
      </c>
      <c r="C22" s="24" t="s">
        <v>63</v>
      </c>
      <c r="E22" s="29">
        <f t="shared" si="2"/>
        <v>16</v>
      </c>
      <c r="G22" s="24" t="s">
        <v>72</v>
      </c>
      <c r="H22" s="27">
        <v>95</v>
      </c>
      <c r="I22" s="45">
        <f t="shared" si="3"/>
        <v>1520</v>
      </c>
    </row>
    <row r="23" spans="1:16" x14ac:dyDescent="0.2">
      <c r="B23" s="30">
        <f>SUM(B20:B22)</f>
        <v>0.25</v>
      </c>
      <c r="E23" s="24">
        <f>SUM(E20:E22)</f>
        <v>40</v>
      </c>
      <c r="F23" s="24" t="s">
        <v>54</v>
      </c>
      <c r="I23" s="46">
        <f>SUM(I20:I22)</f>
        <v>4048</v>
      </c>
      <c r="J23" s="23" t="s">
        <v>57</v>
      </c>
    </row>
    <row r="25" spans="1:16" x14ac:dyDescent="0.2">
      <c r="I25" s="47">
        <f>I23/E23</f>
        <v>101.2</v>
      </c>
      <c r="J25" s="23" t="s">
        <v>65</v>
      </c>
    </row>
    <row r="27" spans="1:16" x14ac:dyDescent="0.2">
      <c r="A27" s="24" t="s">
        <v>66</v>
      </c>
      <c r="C27" s="32">
        <f>I25*E23</f>
        <v>4048</v>
      </c>
      <c r="D27" s="23" t="s">
        <v>57</v>
      </c>
    </row>
    <row r="28" spans="1:16" x14ac:dyDescent="0.2">
      <c r="A28" s="24" t="s">
        <v>67</v>
      </c>
      <c r="C28" s="32">
        <f>12*C27</f>
        <v>48576</v>
      </c>
      <c r="D28" s="23" t="s">
        <v>68</v>
      </c>
    </row>
    <row r="29" spans="1:16" x14ac:dyDescent="0.2">
      <c r="C29" s="32"/>
      <c r="D29" s="23"/>
    </row>
    <row r="30" spans="1:16" x14ac:dyDescent="0.2">
      <c r="C30" s="32"/>
      <c r="D30" s="23"/>
    </row>
    <row r="31" spans="1:16" x14ac:dyDescent="0.2">
      <c r="A31" s="24" t="s">
        <v>73</v>
      </c>
      <c r="C31" s="32"/>
      <c r="D31" s="23"/>
    </row>
    <row r="32" spans="1:16" x14ac:dyDescent="0.2">
      <c r="A32" s="24" t="s">
        <v>66</v>
      </c>
      <c r="C32" s="32">
        <f>C15+C27</f>
        <v>14728</v>
      </c>
      <c r="D32" s="23" t="s">
        <v>57</v>
      </c>
    </row>
    <row r="33" spans="1:10" x14ac:dyDescent="0.2">
      <c r="A33" s="24" t="s">
        <v>67</v>
      </c>
      <c r="C33" s="32">
        <f>C16+C28</f>
        <v>176736</v>
      </c>
      <c r="D33" s="23" t="s">
        <v>68</v>
      </c>
    </row>
    <row r="34" spans="1:10" x14ac:dyDescent="0.2">
      <c r="C34" s="32"/>
      <c r="D34" s="23"/>
    </row>
    <row r="36" spans="1:10" ht="18" x14ac:dyDescent="0.25">
      <c r="A36" s="37">
        <v>2025</v>
      </c>
      <c r="B36" s="35" t="s">
        <v>74</v>
      </c>
      <c r="C36" s="34"/>
      <c r="D36" s="34"/>
      <c r="E36" s="34"/>
      <c r="F36" s="34"/>
      <c r="G36" s="34"/>
      <c r="H36" s="34"/>
      <c r="I36" s="48"/>
    </row>
    <row r="38" spans="1:10" x14ac:dyDescent="0.2">
      <c r="A38" s="24" t="s">
        <v>52</v>
      </c>
    </row>
    <row r="39" spans="1:10" x14ac:dyDescent="0.2">
      <c r="E39" s="31" t="s">
        <v>54</v>
      </c>
      <c r="G39" s="24" t="s">
        <v>55</v>
      </c>
      <c r="H39" s="25" t="s">
        <v>56</v>
      </c>
      <c r="I39" s="25" t="s">
        <v>57</v>
      </c>
    </row>
    <row r="40" spans="1:10" x14ac:dyDescent="0.2">
      <c r="A40" s="24" t="s">
        <v>58</v>
      </c>
      <c r="B40" s="26">
        <v>0.1</v>
      </c>
      <c r="C40" s="24" t="s">
        <v>59</v>
      </c>
      <c r="D40" s="24" t="s">
        <v>60</v>
      </c>
      <c r="E40" s="24">
        <f>B40*160</f>
        <v>16</v>
      </c>
      <c r="G40" s="24" t="s">
        <v>70</v>
      </c>
      <c r="H40" s="27">
        <v>126</v>
      </c>
      <c r="I40" s="44">
        <f>E40*H40</f>
        <v>2016</v>
      </c>
    </row>
    <row r="41" spans="1:10" x14ac:dyDescent="0.2">
      <c r="B41" s="26">
        <v>0.1</v>
      </c>
      <c r="C41" s="24" t="s">
        <v>75</v>
      </c>
      <c r="E41" s="24">
        <f t="shared" ref="E41:E43" si="4">B41*160</f>
        <v>16</v>
      </c>
      <c r="G41" s="24" t="s">
        <v>70</v>
      </c>
      <c r="H41" s="27">
        <v>126</v>
      </c>
      <c r="I41" s="44">
        <f t="shared" ref="I41:I43" si="5">E41*H41</f>
        <v>2016</v>
      </c>
    </row>
    <row r="42" spans="1:10" x14ac:dyDescent="0.2">
      <c r="B42" s="26">
        <v>0.2</v>
      </c>
      <c r="C42" s="24" t="s">
        <v>71</v>
      </c>
      <c r="E42" s="24">
        <f t="shared" si="4"/>
        <v>32</v>
      </c>
      <c r="G42" s="24" t="s">
        <v>72</v>
      </c>
      <c r="H42" s="27">
        <v>95</v>
      </c>
      <c r="I42" s="44">
        <f t="shared" si="5"/>
        <v>3040</v>
      </c>
    </row>
    <row r="43" spans="1:10" x14ac:dyDescent="0.2">
      <c r="B43" s="28">
        <v>0.3</v>
      </c>
      <c r="C43" s="24" t="s">
        <v>63</v>
      </c>
      <c r="E43" s="29">
        <f t="shared" si="4"/>
        <v>48</v>
      </c>
      <c r="G43" s="24" t="s">
        <v>64</v>
      </c>
      <c r="H43" s="27">
        <v>65</v>
      </c>
      <c r="I43" s="45">
        <f t="shared" si="5"/>
        <v>3120</v>
      </c>
    </row>
    <row r="44" spans="1:10" x14ac:dyDescent="0.2">
      <c r="B44" s="30">
        <f>SUM(B40:B43)</f>
        <v>0.7</v>
      </c>
      <c r="E44" s="24">
        <f>SUM(E40:E43)</f>
        <v>112</v>
      </c>
      <c r="F44" s="24" t="s">
        <v>54</v>
      </c>
      <c r="I44" s="46">
        <f>SUM(I40:I43)</f>
        <v>10192</v>
      </c>
      <c r="J44" s="23" t="s">
        <v>57</v>
      </c>
    </row>
    <row r="46" spans="1:10" x14ac:dyDescent="0.2">
      <c r="I46" s="47">
        <f>I44/E44</f>
        <v>91</v>
      </c>
      <c r="J46" s="23" t="s">
        <v>65</v>
      </c>
    </row>
    <row r="48" spans="1:10" x14ac:dyDescent="0.2">
      <c r="A48" s="24" t="s">
        <v>66</v>
      </c>
      <c r="C48" s="32">
        <f>I46*E44</f>
        <v>10192</v>
      </c>
      <c r="D48" s="23" t="s">
        <v>57</v>
      </c>
    </row>
    <row r="49" spans="1:10" x14ac:dyDescent="0.2">
      <c r="A49" s="24" t="s">
        <v>67</v>
      </c>
      <c r="C49" s="32">
        <f>12*C48</f>
        <v>122304</v>
      </c>
      <c r="D49" s="23" t="s">
        <v>68</v>
      </c>
    </row>
    <row r="52" spans="1:10" ht="18" x14ac:dyDescent="0.25">
      <c r="A52" s="37">
        <v>2026</v>
      </c>
      <c r="B52" s="35" t="s">
        <v>76</v>
      </c>
      <c r="C52" s="34"/>
      <c r="D52" s="34"/>
      <c r="E52" s="34"/>
      <c r="F52" s="34"/>
      <c r="G52" s="34"/>
      <c r="H52" s="34"/>
    </row>
    <row r="54" spans="1:10" x14ac:dyDescent="0.2">
      <c r="A54" s="24" t="s">
        <v>52</v>
      </c>
    </row>
    <row r="55" spans="1:10" x14ac:dyDescent="0.2">
      <c r="E55" s="31" t="s">
        <v>54</v>
      </c>
      <c r="G55" s="24" t="s">
        <v>55</v>
      </c>
      <c r="H55" s="25" t="s">
        <v>56</v>
      </c>
      <c r="I55" s="25" t="s">
        <v>57</v>
      </c>
    </row>
    <row r="56" spans="1:10" x14ac:dyDescent="0.2">
      <c r="A56" s="24" t="s">
        <v>58</v>
      </c>
      <c r="B56" s="26">
        <v>0.05</v>
      </c>
      <c r="C56" s="24" t="s">
        <v>59</v>
      </c>
      <c r="D56" s="24" t="s">
        <v>60</v>
      </c>
      <c r="E56" s="24">
        <f>B56*160</f>
        <v>8</v>
      </c>
      <c r="G56" s="24" t="s">
        <v>70</v>
      </c>
      <c r="H56" s="27">
        <v>126</v>
      </c>
      <c r="I56" s="44">
        <f>E56*H56</f>
        <v>1008</v>
      </c>
    </row>
    <row r="57" spans="1:10" x14ac:dyDescent="0.2">
      <c r="B57" s="26">
        <v>0.15</v>
      </c>
      <c r="C57" s="24" t="s">
        <v>77</v>
      </c>
      <c r="E57" s="24">
        <f t="shared" ref="E57:E61" si="6">B57*160</f>
        <v>24</v>
      </c>
      <c r="G57" s="24" t="s">
        <v>61</v>
      </c>
      <c r="H57" s="27">
        <v>105</v>
      </c>
      <c r="I57" s="44">
        <f t="shared" ref="I57:I61" si="7">E57*H57</f>
        <v>2520</v>
      </c>
    </row>
    <row r="58" spans="1:10" x14ac:dyDescent="0.2">
      <c r="B58" s="26">
        <v>0.1</v>
      </c>
      <c r="C58" s="24" t="s">
        <v>75</v>
      </c>
      <c r="E58" s="24">
        <f t="shared" si="6"/>
        <v>16</v>
      </c>
      <c r="G58" s="24" t="s">
        <v>70</v>
      </c>
      <c r="H58" s="27">
        <v>126</v>
      </c>
      <c r="I58" s="44">
        <f t="shared" si="7"/>
        <v>2016</v>
      </c>
    </row>
    <row r="59" spans="1:10" x14ac:dyDescent="0.2">
      <c r="B59" s="26">
        <v>0.1</v>
      </c>
      <c r="C59" s="24" t="s">
        <v>71</v>
      </c>
      <c r="E59" s="24">
        <f t="shared" ref="E59" si="8">B59*160</f>
        <v>16</v>
      </c>
      <c r="G59" s="24" t="s">
        <v>61</v>
      </c>
      <c r="H59" s="27">
        <v>105</v>
      </c>
      <c r="I59" s="44">
        <f t="shared" ref="I59" si="9">E59*H59</f>
        <v>1680</v>
      </c>
    </row>
    <row r="60" spans="1:10" x14ac:dyDescent="0.2">
      <c r="B60" s="26">
        <v>0.3</v>
      </c>
      <c r="C60" s="24" t="s">
        <v>71</v>
      </c>
      <c r="E60" s="24">
        <f t="shared" si="6"/>
        <v>48</v>
      </c>
      <c r="G60" s="24" t="s">
        <v>72</v>
      </c>
      <c r="H60" s="27">
        <v>95</v>
      </c>
      <c r="I60" s="44">
        <f t="shared" si="7"/>
        <v>4560</v>
      </c>
    </row>
    <row r="61" spans="1:10" x14ac:dyDescent="0.2">
      <c r="B61" s="28">
        <v>0.3</v>
      </c>
      <c r="C61" s="24" t="s">
        <v>63</v>
      </c>
      <c r="E61" s="29">
        <f t="shared" si="6"/>
        <v>48</v>
      </c>
      <c r="G61" s="24" t="s">
        <v>64</v>
      </c>
      <c r="H61" s="27">
        <v>65</v>
      </c>
      <c r="I61" s="45">
        <f t="shared" si="7"/>
        <v>3120</v>
      </c>
    </row>
    <row r="62" spans="1:10" x14ac:dyDescent="0.2">
      <c r="B62" s="30">
        <f>SUM(B56:B61)</f>
        <v>1</v>
      </c>
      <c r="E62" s="24">
        <f>SUM(E56:E61)</f>
        <v>160</v>
      </c>
      <c r="F62" s="24" t="s">
        <v>54</v>
      </c>
      <c r="I62" s="46">
        <f>SUM(I56:I61)</f>
        <v>14904</v>
      </c>
      <c r="J62" s="23" t="s">
        <v>57</v>
      </c>
    </row>
    <row r="64" spans="1:10" x14ac:dyDescent="0.2">
      <c r="I64" s="47">
        <f>I62/E62</f>
        <v>93.15</v>
      </c>
      <c r="J64" s="23" t="s">
        <v>65</v>
      </c>
    </row>
    <row r="66" spans="1:10" x14ac:dyDescent="0.2">
      <c r="A66" s="24" t="s">
        <v>66</v>
      </c>
      <c r="C66" s="32">
        <f>I64*E62</f>
        <v>14904</v>
      </c>
      <c r="D66" s="23" t="s">
        <v>57</v>
      </c>
    </row>
    <row r="67" spans="1:10" x14ac:dyDescent="0.2">
      <c r="A67" s="24" t="s">
        <v>67</v>
      </c>
      <c r="C67" s="32">
        <f>12*C66</f>
        <v>178848</v>
      </c>
      <c r="D67" s="23" t="s">
        <v>68</v>
      </c>
    </row>
    <row r="70" spans="1:10" ht="18" x14ac:dyDescent="0.25">
      <c r="A70" s="37">
        <v>2027</v>
      </c>
      <c r="B70" s="35" t="s">
        <v>78</v>
      </c>
      <c r="C70" s="34"/>
      <c r="D70" s="34"/>
      <c r="E70" s="34"/>
      <c r="F70" s="34"/>
      <c r="G70" s="34"/>
      <c r="H70" s="34"/>
    </row>
    <row r="72" spans="1:10" x14ac:dyDescent="0.2">
      <c r="A72" s="24" t="s">
        <v>52</v>
      </c>
    </row>
    <row r="73" spans="1:10" x14ac:dyDescent="0.2">
      <c r="E73" s="31" t="s">
        <v>54</v>
      </c>
      <c r="G73" s="24" t="s">
        <v>55</v>
      </c>
      <c r="H73" s="25" t="s">
        <v>56</v>
      </c>
      <c r="I73" s="25" t="s">
        <v>57</v>
      </c>
    </row>
    <row r="74" spans="1:10" x14ac:dyDescent="0.2">
      <c r="A74" s="24" t="s">
        <v>58</v>
      </c>
      <c r="B74" s="26">
        <v>0.1</v>
      </c>
      <c r="C74" s="24" t="s">
        <v>59</v>
      </c>
      <c r="D74" s="24" t="s">
        <v>60</v>
      </c>
      <c r="E74" s="24">
        <f>B74*160</f>
        <v>16</v>
      </c>
      <c r="G74" s="24" t="s">
        <v>70</v>
      </c>
      <c r="H74" s="27">
        <v>126</v>
      </c>
      <c r="I74" s="44">
        <f>E74*H74</f>
        <v>2016</v>
      </c>
    </row>
    <row r="75" spans="1:10" x14ac:dyDescent="0.2">
      <c r="B75" s="26">
        <v>0.2</v>
      </c>
      <c r="C75" s="24" t="s">
        <v>79</v>
      </c>
      <c r="E75" s="24">
        <f t="shared" ref="E75:E78" si="10">B75*160</f>
        <v>32</v>
      </c>
      <c r="G75" s="24" t="s">
        <v>61</v>
      </c>
      <c r="H75" s="27">
        <v>105</v>
      </c>
      <c r="I75" s="44">
        <f t="shared" ref="I75:I78" si="11">E75*H75</f>
        <v>3360</v>
      </c>
    </row>
    <row r="76" spans="1:10" x14ac:dyDescent="0.2">
      <c r="B76" s="26">
        <v>0.3</v>
      </c>
      <c r="C76" s="24" t="s">
        <v>80</v>
      </c>
      <c r="E76" s="24">
        <f t="shared" si="10"/>
        <v>48</v>
      </c>
      <c r="G76" s="24" t="s">
        <v>61</v>
      </c>
      <c r="H76" s="27">
        <v>105</v>
      </c>
      <c r="I76" s="44">
        <f t="shared" si="11"/>
        <v>5040</v>
      </c>
    </row>
    <row r="77" spans="1:10" x14ac:dyDescent="0.2">
      <c r="B77" s="26">
        <v>0.5</v>
      </c>
      <c r="C77" s="24" t="s">
        <v>62</v>
      </c>
      <c r="E77" s="24">
        <f t="shared" si="10"/>
        <v>80</v>
      </c>
      <c r="G77" s="24" t="s">
        <v>61</v>
      </c>
      <c r="H77" s="27">
        <v>95</v>
      </c>
      <c r="I77" s="44">
        <f t="shared" si="11"/>
        <v>7600</v>
      </c>
    </row>
    <row r="78" spans="1:10" x14ac:dyDescent="0.2">
      <c r="B78" s="28">
        <v>0.5</v>
      </c>
      <c r="C78" s="24" t="s">
        <v>63</v>
      </c>
      <c r="E78" s="29">
        <f t="shared" si="10"/>
        <v>80</v>
      </c>
      <c r="G78" s="24" t="s">
        <v>64</v>
      </c>
      <c r="H78" s="27">
        <v>65</v>
      </c>
      <c r="I78" s="45">
        <f t="shared" si="11"/>
        <v>5200</v>
      </c>
    </row>
    <row r="79" spans="1:10" x14ac:dyDescent="0.2">
      <c r="B79" s="30">
        <f>SUM(B74:B78)</f>
        <v>1.6</v>
      </c>
      <c r="E79" s="24">
        <f>SUM(E74:E78)</f>
        <v>256</v>
      </c>
      <c r="F79" s="24" t="s">
        <v>54</v>
      </c>
      <c r="I79" s="46">
        <f>SUM(I74:I78)</f>
        <v>23216</v>
      </c>
      <c r="J79" s="23" t="s">
        <v>57</v>
      </c>
    </row>
    <row r="81" spans="1:10" x14ac:dyDescent="0.2">
      <c r="I81" s="47">
        <f>I79/E79</f>
        <v>90.6875</v>
      </c>
      <c r="J81" s="23" t="s">
        <v>65</v>
      </c>
    </row>
    <row r="83" spans="1:10" x14ac:dyDescent="0.2">
      <c r="A83" s="24" t="s">
        <v>66</v>
      </c>
      <c r="C83" s="32">
        <f>I81*E79</f>
        <v>23216</v>
      </c>
      <c r="D83" s="23" t="s">
        <v>57</v>
      </c>
    </row>
    <row r="84" spans="1:10" x14ac:dyDescent="0.2">
      <c r="A84" s="24" t="s">
        <v>67</v>
      </c>
      <c r="C84" s="32">
        <f>12*C83</f>
        <v>278592</v>
      </c>
      <c r="D84" s="23" t="s">
        <v>68</v>
      </c>
    </row>
    <row r="86" spans="1:10" ht="18" x14ac:dyDescent="0.25">
      <c r="A86" s="37">
        <v>2028</v>
      </c>
      <c r="B86" s="35" t="s">
        <v>81</v>
      </c>
      <c r="C86" s="34"/>
      <c r="D86" s="34"/>
      <c r="E86" s="34"/>
      <c r="F86" s="34"/>
      <c r="G86" s="34"/>
      <c r="H86" s="34"/>
    </row>
    <row r="88" spans="1:10" x14ac:dyDescent="0.2">
      <c r="A88" s="24" t="s">
        <v>52</v>
      </c>
    </row>
    <row r="89" spans="1:10" x14ac:dyDescent="0.2">
      <c r="E89" s="31" t="s">
        <v>54</v>
      </c>
      <c r="G89" s="24" t="s">
        <v>55</v>
      </c>
      <c r="H89" s="25" t="s">
        <v>56</v>
      </c>
      <c r="I89" s="25" t="s">
        <v>57</v>
      </c>
    </row>
    <row r="90" spans="1:10" x14ac:dyDescent="0.2">
      <c r="A90" s="24" t="s">
        <v>58</v>
      </c>
      <c r="B90" s="26">
        <v>0.1</v>
      </c>
      <c r="C90" s="24" t="s">
        <v>59</v>
      </c>
      <c r="D90" s="24" t="s">
        <v>60</v>
      </c>
      <c r="E90" s="24">
        <f>B90*160</f>
        <v>16</v>
      </c>
      <c r="G90" s="24" t="s">
        <v>70</v>
      </c>
      <c r="H90" s="27">
        <v>126</v>
      </c>
      <c r="I90" s="44">
        <f>E90*H90</f>
        <v>2016</v>
      </c>
    </row>
    <row r="91" spans="1:10" x14ac:dyDescent="0.2">
      <c r="B91" s="26">
        <v>0.2</v>
      </c>
      <c r="C91" s="24" t="s">
        <v>79</v>
      </c>
      <c r="E91" s="24">
        <f t="shared" ref="E91" si="12">B91*160</f>
        <v>32</v>
      </c>
      <c r="G91" s="24" t="s">
        <v>61</v>
      </c>
      <c r="H91" s="27">
        <v>105</v>
      </c>
      <c r="I91" s="44">
        <f t="shared" ref="I91" si="13">E91*H91</f>
        <v>3360</v>
      </c>
    </row>
    <row r="92" spans="1:10" x14ac:dyDescent="0.2">
      <c r="B92" s="26">
        <v>0.2</v>
      </c>
      <c r="C92" s="24" t="s">
        <v>80</v>
      </c>
      <c r="E92" s="24">
        <f t="shared" ref="E92:E94" si="14">B92*160</f>
        <v>32</v>
      </c>
      <c r="G92" s="24" t="s">
        <v>61</v>
      </c>
      <c r="H92" s="27">
        <v>105</v>
      </c>
      <c r="I92" s="44">
        <f t="shared" ref="I92:I94" si="15">E92*H92</f>
        <v>3360</v>
      </c>
    </row>
    <row r="93" spans="1:10" x14ac:dyDescent="0.2">
      <c r="B93" s="26">
        <v>0.3</v>
      </c>
      <c r="C93" s="24" t="s">
        <v>62</v>
      </c>
      <c r="E93" s="24">
        <f t="shared" si="14"/>
        <v>48</v>
      </c>
      <c r="G93" s="24" t="s">
        <v>61</v>
      </c>
      <c r="H93" s="27">
        <v>95</v>
      </c>
      <c r="I93" s="44">
        <f t="shared" si="15"/>
        <v>4560</v>
      </c>
    </row>
    <row r="94" spans="1:10" x14ac:dyDescent="0.2">
      <c r="B94" s="28">
        <v>0.4</v>
      </c>
      <c r="C94" s="24" t="s">
        <v>63</v>
      </c>
      <c r="E94" s="29">
        <f t="shared" si="14"/>
        <v>64</v>
      </c>
      <c r="G94" s="24" t="s">
        <v>64</v>
      </c>
      <c r="H94" s="27">
        <v>65</v>
      </c>
      <c r="I94" s="45">
        <f t="shared" si="15"/>
        <v>4160</v>
      </c>
    </row>
    <row r="95" spans="1:10" x14ac:dyDescent="0.2">
      <c r="B95" s="30">
        <f>SUM(B90:B94)</f>
        <v>1.2000000000000002</v>
      </c>
      <c r="E95" s="24">
        <f>SUM(E90:E94)</f>
        <v>192</v>
      </c>
      <c r="F95" s="24" t="s">
        <v>54</v>
      </c>
      <c r="I95" s="46">
        <f>SUM(I90:I94)</f>
        <v>17456</v>
      </c>
      <c r="J95" s="23" t="s">
        <v>57</v>
      </c>
    </row>
    <row r="97" spans="1:10" x14ac:dyDescent="0.2">
      <c r="I97" s="47">
        <f>I95/E95</f>
        <v>90.916666666666671</v>
      </c>
      <c r="J97" s="23" t="s">
        <v>65</v>
      </c>
    </row>
    <row r="99" spans="1:10" x14ac:dyDescent="0.2">
      <c r="A99" s="24" t="s">
        <v>66</v>
      </c>
      <c r="C99" s="32">
        <f>I97*E95</f>
        <v>17456</v>
      </c>
      <c r="D99" s="23" t="s">
        <v>57</v>
      </c>
    </row>
    <row r="100" spans="1:10" x14ac:dyDescent="0.2">
      <c r="A100" s="24" t="s">
        <v>67</v>
      </c>
      <c r="C100" s="32">
        <f>12*C99</f>
        <v>209472</v>
      </c>
      <c r="D100" s="23" t="s">
        <v>68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79D50-DF8C-4F5A-891A-589EEAB76601}">
  <dimension ref="A1:P53"/>
  <sheetViews>
    <sheetView workbookViewId="0">
      <selection activeCell="L3" sqref="L3:P18"/>
    </sheetView>
  </sheetViews>
  <sheetFormatPr baseColWidth="10" defaultColWidth="11.42578125" defaultRowHeight="12.75" x14ac:dyDescent="0.2"/>
  <cols>
    <col min="1" max="1" width="12.5703125" style="24" customWidth="1"/>
    <col min="2" max="2" width="5.7109375" style="24" bestFit="1" customWidth="1"/>
    <col min="3" max="3" width="12.28515625" style="24" bestFit="1" customWidth="1"/>
    <col min="4" max="4" width="11.42578125" style="24"/>
    <col min="5" max="5" width="11.5703125" style="24" bestFit="1" customWidth="1"/>
    <col min="6" max="6" width="11.42578125" style="24"/>
    <col min="7" max="7" width="4.42578125" style="24" bestFit="1" customWidth="1"/>
    <col min="8" max="8" width="11.5703125" style="24" bestFit="1" customWidth="1"/>
    <col min="9" max="9" width="11.5703125" style="25" bestFit="1" customWidth="1"/>
    <col min="10" max="16384" width="11.42578125" style="24"/>
  </cols>
  <sheetData>
    <row r="1" spans="1:16" ht="20.25" x14ac:dyDescent="0.3">
      <c r="A1" s="33" t="s">
        <v>49</v>
      </c>
    </row>
    <row r="3" spans="1:16" ht="18" x14ac:dyDescent="0.25">
      <c r="A3" s="37">
        <v>2024</v>
      </c>
      <c r="B3" s="35" t="s">
        <v>82</v>
      </c>
      <c r="C3" s="34"/>
      <c r="D3" s="34"/>
      <c r="E3" s="34"/>
      <c r="F3" s="34"/>
      <c r="G3" s="34"/>
      <c r="H3" s="34"/>
      <c r="L3" s="24" t="s">
        <v>83</v>
      </c>
    </row>
    <row r="5" spans="1:16" x14ac:dyDescent="0.2">
      <c r="A5" s="24" t="s">
        <v>52</v>
      </c>
      <c r="L5" s="24" t="s">
        <v>84</v>
      </c>
      <c r="M5" s="24" t="s">
        <v>85</v>
      </c>
      <c r="N5" s="24" t="s">
        <v>86</v>
      </c>
      <c r="O5" s="24" t="s">
        <v>87</v>
      </c>
    </row>
    <row r="6" spans="1:16" x14ac:dyDescent="0.2">
      <c r="E6" s="31" t="s">
        <v>54</v>
      </c>
      <c r="G6" s="24" t="s">
        <v>55</v>
      </c>
      <c r="H6" s="25" t="s">
        <v>56</v>
      </c>
      <c r="I6" s="25" t="s">
        <v>57</v>
      </c>
    </row>
    <row r="7" spans="1:16" x14ac:dyDescent="0.2">
      <c r="A7" s="24" t="s">
        <v>58</v>
      </c>
      <c r="B7" s="26">
        <v>0.2</v>
      </c>
      <c r="C7" s="24" t="s">
        <v>59</v>
      </c>
      <c r="D7" s="24" t="s">
        <v>60</v>
      </c>
      <c r="E7" s="24">
        <f>B7*160</f>
        <v>32</v>
      </c>
      <c r="G7" s="24" t="s">
        <v>70</v>
      </c>
      <c r="H7" s="27">
        <v>126</v>
      </c>
      <c r="I7" s="44">
        <f>E7*H7</f>
        <v>4032</v>
      </c>
    </row>
    <row r="8" spans="1:16" x14ac:dyDescent="0.2">
      <c r="B8" s="26">
        <v>0.1</v>
      </c>
      <c r="C8" s="24" t="s">
        <v>88</v>
      </c>
      <c r="E8" s="24">
        <f t="shared" ref="E8:E12" si="0">B8*160</f>
        <v>16</v>
      </c>
      <c r="G8" s="24" t="s">
        <v>70</v>
      </c>
      <c r="H8" s="27">
        <v>126</v>
      </c>
      <c r="I8" s="44">
        <f t="shared" ref="I8:I12" si="1">E8*H8</f>
        <v>2016</v>
      </c>
    </row>
    <row r="9" spans="1:16" x14ac:dyDescent="0.2">
      <c r="B9" s="26">
        <v>0.15</v>
      </c>
      <c r="C9" s="24" t="s">
        <v>75</v>
      </c>
      <c r="E9" s="24">
        <f t="shared" si="0"/>
        <v>24</v>
      </c>
      <c r="G9" s="24" t="s">
        <v>70</v>
      </c>
      <c r="H9" s="27">
        <v>126</v>
      </c>
      <c r="I9" s="44">
        <f t="shared" si="1"/>
        <v>3024</v>
      </c>
    </row>
    <row r="10" spans="1:16" x14ac:dyDescent="0.2">
      <c r="B10" s="26">
        <v>0.2</v>
      </c>
      <c r="C10" s="24" t="s">
        <v>71</v>
      </c>
      <c r="E10" s="24">
        <f t="shared" si="0"/>
        <v>32</v>
      </c>
      <c r="G10" s="24" t="s">
        <v>72</v>
      </c>
      <c r="H10" s="27">
        <v>92</v>
      </c>
      <c r="I10" s="44">
        <f t="shared" si="1"/>
        <v>2944</v>
      </c>
    </row>
    <row r="11" spans="1:16" x14ac:dyDescent="0.2">
      <c r="B11" s="26">
        <v>0.1</v>
      </c>
      <c r="C11" s="24" t="s">
        <v>71</v>
      </c>
      <c r="E11" s="24">
        <f t="shared" si="0"/>
        <v>16</v>
      </c>
      <c r="G11" s="24" t="s">
        <v>61</v>
      </c>
      <c r="H11" s="27">
        <v>105</v>
      </c>
      <c r="I11" s="44">
        <f t="shared" si="1"/>
        <v>1680</v>
      </c>
    </row>
    <row r="12" spans="1:16" x14ac:dyDescent="0.2">
      <c r="B12" s="28">
        <v>0.3</v>
      </c>
      <c r="C12" s="24" t="s">
        <v>63</v>
      </c>
      <c r="E12" s="29">
        <f t="shared" si="0"/>
        <v>48</v>
      </c>
      <c r="G12" s="24" t="s">
        <v>64</v>
      </c>
      <c r="H12" s="27">
        <v>65</v>
      </c>
      <c r="I12" s="45">
        <f t="shared" si="1"/>
        <v>3120</v>
      </c>
    </row>
    <row r="13" spans="1:16" x14ac:dyDescent="0.2">
      <c r="B13" s="30">
        <f>SUM(B7:B12)</f>
        <v>1.05</v>
      </c>
      <c r="E13" s="24">
        <f>SUM(E7:E12)</f>
        <v>168</v>
      </c>
      <c r="F13" s="24" t="s">
        <v>54</v>
      </c>
      <c r="I13" s="46">
        <f>SUM(I7:I12)</f>
        <v>16816</v>
      </c>
      <c r="J13" s="23" t="s">
        <v>57</v>
      </c>
    </row>
    <row r="15" spans="1:16" ht="15" x14ac:dyDescent="0.25">
      <c r="I15" s="47">
        <f>I13/E13</f>
        <v>100.0952380952381</v>
      </c>
      <c r="J15" s="23" t="s">
        <v>65</v>
      </c>
      <c r="L15" s="27">
        <v>115690</v>
      </c>
      <c r="M15" s="27">
        <v>233600</v>
      </c>
      <c r="N15" s="27">
        <v>422945</v>
      </c>
      <c r="O15" s="27">
        <v>117370</v>
      </c>
      <c r="P15" s="52">
        <f>SUM(L15:O15)</f>
        <v>889605</v>
      </c>
    </row>
    <row r="17" spans="1:16" x14ac:dyDescent="0.2">
      <c r="A17" s="24" t="s">
        <v>66</v>
      </c>
      <c r="C17" s="32">
        <f>I15*E13</f>
        <v>16816</v>
      </c>
      <c r="D17" s="23" t="s">
        <v>57</v>
      </c>
      <c r="P17" s="49">
        <f>P18+2*P36+P53</f>
        <v>876880</v>
      </c>
    </row>
    <row r="18" spans="1:16" x14ac:dyDescent="0.2">
      <c r="A18" s="24" t="s">
        <v>67</v>
      </c>
      <c r="C18" s="32">
        <f>12*C17</f>
        <v>201792</v>
      </c>
      <c r="D18" s="23" t="s">
        <v>68</v>
      </c>
      <c r="P18" s="49">
        <f>C18</f>
        <v>201792</v>
      </c>
    </row>
    <row r="21" spans="1:16" ht="18" x14ac:dyDescent="0.25">
      <c r="A21" s="37" t="s">
        <v>89</v>
      </c>
      <c r="B21" s="35" t="s">
        <v>78</v>
      </c>
      <c r="C21" s="34"/>
      <c r="D21" s="34"/>
      <c r="E21" s="34"/>
      <c r="F21" s="34"/>
      <c r="G21" s="34"/>
      <c r="H21" s="34"/>
    </row>
    <row r="23" spans="1:16" x14ac:dyDescent="0.2">
      <c r="A23" s="24" t="s">
        <v>52</v>
      </c>
      <c r="B23" s="24" t="s">
        <v>90</v>
      </c>
    </row>
    <row r="24" spans="1:16" x14ac:dyDescent="0.2">
      <c r="E24" s="31" t="s">
        <v>54</v>
      </c>
      <c r="G24" s="24" t="s">
        <v>55</v>
      </c>
      <c r="H24" s="25" t="s">
        <v>56</v>
      </c>
      <c r="I24" s="25" t="s">
        <v>57</v>
      </c>
    </row>
    <row r="25" spans="1:16" x14ac:dyDescent="0.2">
      <c r="A25" s="24" t="s">
        <v>58</v>
      </c>
      <c r="B25" s="26">
        <v>0.15</v>
      </c>
      <c r="C25" s="24" t="s">
        <v>59</v>
      </c>
      <c r="D25" s="24" t="s">
        <v>60</v>
      </c>
      <c r="E25" s="24">
        <f>B25*160</f>
        <v>24</v>
      </c>
      <c r="G25" s="24" t="s">
        <v>70</v>
      </c>
      <c r="H25" s="27">
        <v>126</v>
      </c>
      <c r="I25" s="44">
        <f>E25*H25</f>
        <v>3024</v>
      </c>
    </row>
    <row r="26" spans="1:16" x14ac:dyDescent="0.2">
      <c r="B26" s="26">
        <v>0.15</v>
      </c>
      <c r="C26" s="24" t="s">
        <v>79</v>
      </c>
      <c r="E26" s="24">
        <f t="shared" ref="E26:E30" si="2">B26*160</f>
        <v>24</v>
      </c>
      <c r="G26" s="24" t="s">
        <v>70</v>
      </c>
      <c r="H26" s="27">
        <v>126</v>
      </c>
      <c r="I26" s="44">
        <f t="shared" ref="I26:I30" si="3">E26*H26</f>
        <v>3024</v>
      </c>
    </row>
    <row r="27" spans="1:16" x14ac:dyDescent="0.2">
      <c r="B27" s="26">
        <v>0.2</v>
      </c>
      <c r="C27" s="24" t="s">
        <v>80</v>
      </c>
      <c r="E27" s="24">
        <f t="shared" si="2"/>
        <v>32</v>
      </c>
      <c r="G27" s="24" t="s">
        <v>70</v>
      </c>
      <c r="H27" s="27">
        <v>126</v>
      </c>
      <c r="I27" s="44">
        <f t="shared" si="3"/>
        <v>4032</v>
      </c>
    </row>
    <row r="28" spans="1:16" x14ac:dyDescent="0.2">
      <c r="B28" s="26">
        <v>0.7</v>
      </c>
      <c r="C28" s="24" t="s">
        <v>62</v>
      </c>
      <c r="E28" s="24">
        <f t="shared" si="2"/>
        <v>112</v>
      </c>
      <c r="G28" s="24" t="s">
        <v>72</v>
      </c>
      <c r="H28" s="27">
        <v>92</v>
      </c>
      <c r="I28" s="44">
        <f t="shared" si="3"/>
        <v>10304</v>
      </c>
      <c r="L28" s="51" t="s">
        <v>91</v>
      </c>
    </row>
    <row r="29" spans="1:16" x14ac:dyDescent="0.2">
      <c r="B29" s="26">
        <v>0.15</v>
      </c>
      <c r="C29" s="24" t="s">
        <v>92</v>
      </c>
      <c r="E29" s="24">
        <f t="shared" si="2"/>
        <v>24</v>
      </c>
      <c r="G29" s="24" t="s">
        <v>72</v>
      </c>
      <c r="H29" s="27">
        <v>92</v>
      </c>
      <c r="I29" s="44">
        <f t="shared" ref="I29" si="4">E29*H29</f>
        <v>2208</v>
      </c>
    </row>
    <row r="30" spans="1:16" x14ac:dyDescent="0.2">
      <c r="B30" s="28">
        <v>0.3</v>
      </c>
      <c r="C30" s="24" t="s">
        <v>63</v>
      </c>
      <c r="E30" s="29">
        <f t="shared" si="2"/>
        <v>48</v>
      </c>
      <c r="G30" s="24" t="s">
        <v>64</v>
      </c>
      <c r="H30" s="27">
        <v>65</v>
      </c>
      <c r="I30" s="45">
        <f t="shared" si="3"/>
        <v>3120</v>
      </c>
    </row>
    <row r="31" spans="1:16" x14ac:dyDescent="0.2">
      <c r="B31" s="30">
        <f>SUM(B25:B30)</f>
        <v>1.65</v>
      </c>
      <c r="E31" s="24">
        <f>SUM(E25:E30)</f>
        <v>264</v>
      </c>
      <c r="F31" s="24" t="s">
        <v>54</v>
      </c>
      <c r="I31" s="46">
        <f>SUM(I25:I30)</f>
        <v>25712</v>
      </c>
      <c r="J31" s="23" t="s">
        <v>57</v>
      </c>
    </row>
    <row r="33" spans="1:16" x14ac:dyDescent="0.2">
      <c r="I33" s="47">
        <f>I31/E31</f>
        <v>97.393939393939391</v>
      </c>
      <c r="J33" s="23" t="s">
        <v>65</v>
      </c>
    </row>
    <row r="35" spans="1:16" x14ac:dyDescent="0.2">
      <c r="A35" s="24" t="s">
        <v>66</v>
      </c>
      <c r="C35" s="32">
        <f>I33*E31</f>
        <v>25712</v>
      </c>
      <c r="D35" s="23" t="s">
        <v>57</v>
      </c>
    </row>
    <row r="36" spans="1:16" x14ac:dyDescent="0.2">
      <c r="A36" s="24" t="s">
        <v>67</v>
      </c>
      <c r="C36" s="32">
        <f>12*C35</f>
        <v>308544</v>
      </c>
      <c r="D36" s="23" t="s">
        <v>68</v>
      </c>
      <c r="P36" s="49">
        <f>C36</f>
        <v>308544</v>
      </c>
    </row>
    <row r="39" spans="1:16" ht="18" x14ac:dyDescent="0.25">
      <c r="A39" s="37">
        <v>2027</v>
      </c>
      <c r="B39" s="35" t="s">
        <v>93</v>
      </c>
      <c r="C39" s="34"/>
      <c r="D39" s="34"/>
      <c r="E39" s="34"/>
      <c r="F39" s="34"/>
      <c r="G39" s="34"/>
      <c r="H39" s="34"/>
    </row>
    <row r="41" spans="1:16" x14ac:dyDescent="0.2">
      <c r="A41" s="24" t="s">
        <v>52</v>
      </c>
      <c r="B41" s="51" t="s">
        <v>94</v>
      </c>
    </row>
    <row r="42" spans="1:16" x14ac:dyDescent="0.2">
      <c r="E42" s="31" t="s">
        <v>54</v>
      </c>
      <c r="G42" s="24" t="s">
        <v>55</v>
      </c>
      <c r="H42" s="25" t="s">
        <v>56</v>
      </c>
      <c r="I42" s="25" t="s">
        <v>57</v>
      </c>
    </row>
    <row r="43" spans="1:16" x14ac:dyDescent="0.2">
      <c r="A43" s="24" t="s">
        <v>58</v>
      </c>
      <c r="B43" s="26">
        <v>0.05</v>
      </c>
      <c r="C43" s="24" t="s">
        <v>59</v>
      </c>
      <c r="D43" s="24" t="s">
        <v>60</v>
      </c>
      <c r="E43" s="24">
        <f>B43*160</f>
        <v>8</v>
      </c>
      <c r="G43" s="24" t="s">
        <v>70</v>
      </c>
      <c r="H43" s="27">
        <v>126</v>
      </c>
      <c r="I43" s="44">
        <f>E43*H43</f>
        <v>1008</v>
      </c>
    </row>
    <row r="44" spans="1:16" x14ac:dyDescent="0.2">
      <c r="B44" s="26">
        <v>0.05</v>
      </c>
      <c r="C44" s="24" t="s">
        <v>79</v>
      </c>
      <c r="E44" s="24">
        <f t="shared" ref="E44:E47" si="5">B44*160</f>
        <v>8</v>
      </c>
      <c r="G44" s="24" t="s">
        <v>70</v>
      </c>
      <c r="H44" s="27">
        <v>126</v>
      </c>
      <c r="I44" s="44">
        <f t="shared" ref="I44:I47" si="6">E44*H44</f>
        <v>1008</v>
      </c>
    </row>
    <row r="45" spans="1:16" x14ac:dyDescent="0.2">
      <c r="B45" s="26">
        <v>0.05</v>
      </c>
      <c r="C45" s="24" t="s">
        <v>80</v>
      </c>
      <c r="E45" s="24">
        <f t="shared" si="5"/>
        <v>8</v>
      </c>
      <c r="G45" s="24" t="s">
        <v>70</v>
      </c>
      <c r="H45" s="27">
        <v>126</v>
      </c>
      <c r="I45" s="44">
        <f t="shared" si="6"/>
        <v>1008</v>
      </c>
    </row>
    <row r="46" spans="1:16" x14ac:dyDescent="0.2">
      <c r="B46" s="26">
        <v>0.3</v>
      </c>
      <c r="C46" s="24" t="s">
        <v>62</v>
      </c>
      <c r="E46" s="24">
        <f t="shared" si="5"/>
        <v>48</v>
      </c>
      <c r="G46" s="24" t="s">
        <v>72</v>
      </c>
      <c r="H46" s="27">
        <v>92</v>
      </c>
      <c r="I46" s="44">
        <f t="shared" si="6"/>
        <v>4416</v>
      </c>
    </row>
    <row r="47" spans="1:16" x14ac:dyDescent="0.2">
      <c r="B47" s="28">
        <v>0.4</v>
      </c>
      <c r="C47" s="24" t="s">
        <v>63</v>
      </c>
      <c r="E47" s="29">
        <f t="shared" si="5"/>
        <v>64</v>
      </c>
      <c r="G47" s="24" t="s">
        <v>64</v>
      </c>
      <c r="H47" s="27">
        <v>65</v>
      </c>
      <c r="I47" s="45">
        <f t="shared" si="6"/>
        <v>4160</v>
      </c>
    </row>
    <row r="48" spans="1:16" x14ac:dyDescent="0.2">
      <c r="B48" s="30">
        <f>SUM(B43:B47)</f>
        <v>0.85000000000000009</v>
      </c>
      <c r="E48" s="24">
        <f>SUM(E43:E47)</f>
        <v>136</v>
      </c>
      <c r="F48" s="24" t="s">
        <v>54</v>
      </c>
      <c r="I48" s="46">
        <f>SUM(I43:I47)</f>
        <v>11600</v>
      </c>
      <c r="J48" s="23" t="s">
        <v>57</v>
      </c>
    </row>
    <row r="50" spans="1:16" x14ac:dyDescent="0.2">
      <c r="I50" s="47">
        <f>I48/E48</f>
        <v>85.294117647058826</v>
      </c>
      <c r="J50" s="23" t="s">
        <v>65</v>
      </c>
    </row>
    <row r="52" spans="1:16" x14ac:dyDescent="0.2">
      <c r="A52" s="24" t="s">
        <v>66</v>
      </c>
      <c r="C52" s="32">
        <f>I50*E48</f>
        <v>11600</v>
      </c>
      <c r="D52" s="23" t="s">
        <v>57</v>
      </c>
    </row>
    <row r="53" spans="1:16" ht="15" x14ac:dyDescent="0.25">
      <c r="A53" s="24" t="s">
        <v>67</v>
      </c>
      <c r="C53" s="32">
        <f>F53*C52</f>
        <v>58000</v>
      </c>
      <c r="D53" s="23" t="s">
        <v>68</v>
      </c>
      <c r="E53" s="24" t="s">
        <v>95</v>
      </c>
      <c r="F53" s="50">
        <v>5</v>
      </c>
      <c r="P53" s="49">
        <f>C53</f>
        <v>58000</v>
      </c>
    </row>
  </sheetData>
  <pageMargins left="0.7" right="0.7" top="0.78740157499999996" bottom="0.78740157499999996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2C3F8-1043-462D-8ED1-CC471618199A}">
  <dimension ref="A1:P52"/>
  <sheetViews>
    <sheetView zoomScale="115" zoomScaleNormal="115" workbookViewId="0">
      <selection activeCell="L1" sqref="L1:P1048576"/>
    </sheetView>
  </sheetViews>
  <sheetFormatPr baseColWidth="10" defaultColWidth="11.42578125" defaultRowHeight="12.75" x14ac:dyDescent="0.2"/>
  <cols>
    <col min="1" max="1" width="12.5703125" style="24" customWidth="1"/>
    <col min="2" max="2" width="5.7109375" style="24" bestFit="1" customWidth="1"/>
    <col min="3" max="3" width="12.28515625" style="24" bestFit="1" customWidth="1"/>
    <col min="4" max="4" width="11.42578125" style="24"/>
    <col min="5" max="5" width="11.5703125" style="24" bestFit="1" customWidth="1"/>
    <col min="6" max="6" width="11.42578125" style="24"/>
    <col min="7" max="7" width="4.42578125" style="24" bestFit="1" customWidth="1"/>
    <col min="8" max="8" width="11.5703125" style="24" bestFit="1" customWidth="1"/>
    <col min="9" max="9" width="11.5703125" style="25" bestFit="1" customWidth="1"/>
    <col min="10" max="15" width="11.42578125" style="24"/>
    <col min="16" max="16" width="15.42578125" style="24" customWidth="1"/>
    <col min="17" max="16384" width="11.42578125" style="24"/>
  </cols>
  <sheetData>
    <row r="1" spans="1:16" ht="20.25" x14ac:dyDescent="0.3">
      <c r="A1" s="33" t="s">
        <v>49</v>
      </c>
    </row>
    <row r="3" spans="1:16" ht="18" x14ac:dyDescent="0.25">
      <c r="A3" s="37">
        <v>2024</v>
      </c>
      <c r="B3" s="35" t="s">
        <v>82</v>
      </c>
      <c r="C3" s="34"/>
      <c r="D3" s="34"/>
      <c r="E3" s="34"/>
      <c r="F3" s="34"/>
      <c r="G3" s="34"/>
      <c r="H3" s="34"/>
      <c r="L3" s="24" t="s">
        <v>83</v>
      </c>
    </row>
    <row r="5" spans="1:16" x14ac:dyDescent="0.2">
      <c r="A5" s="24" t="s">
        <v>52</v>
      </c>
      <c r="L5" s="24" t="s">
        <v>96</v>
      </c>
      <c r="M5" s="24" t="s">
        <v>97</v>
      </c>
      <c r="N5" s="24" t="s">
        <v>98</v>
      </c>
      <c r="O5" s="24" t="s">
        <v>99</v>
      </c>
    </row>
    <row r="6" spans="1:16" x14ac:dyDescent="0.2">
      <c r="E6" s="31" t="s">
        <v>54</v>
      </c>
      <c r="G6" s="24" t="s">
        <v>55</v>
      </c>
      <c r="H6" s="25" t="s">
        <v>56</v>
      </c>
      <c r="I6" s="25" t="s">
        <v>57</v>
      </c>
    </row>
    <row r="7" spans="1:16" x14ac:dyDescent="0.2">
      <c r="A7" s="24" t="s">
        <v>58</v>
      </c>
      <c r="B7" s="26">
        <v>0.2</v>
      </c>
      <c r="C7" s="24" t="s">
        <v>59</v>
      </c>
      <c r="D7" s="24" t="s">
        <v>60</v>
      </c>
      <c r="E7" s="24">
        <f>B7*160</f>
        <v>32</v>
      </c>
      <c r="G7" s="24" t="s">
        <v>70</v>
      </c>
      <c r="H7" s="27">
        <v>126</v>
      </c>
      <c r="I7" s="44">
        <f>E7*H7</f>
        <v>4032</v>
      </c>
    </row>
    <row r="8" spans="1:16" x14ac:dyDescent="0.2">
      <c r="B8" s="26">
        <v>0.35</v>
      </c>
      <c r="C8" s="24" t="s">
        <v>77</v>
      </c>
      <c r="E8" s="24">
        <f t="shared" ref="E8:E12" si="0">B8*160</f>
        <v>56</v>
      </c>
      <c r="G8" s="24" t="s">
        <v>61</v>
      </c>
      <c r="H8" s="27">
        <v>105</v>
      </c>
      <c r="I8" s="44">
        <f t="shared" ref="I8:I12" si="1">E8*H8</f>
        <v>5880</v>
      </c>
    </row>
    <row r="9" spans="1:16" x14ac:dyDescent="0.2">
      <c r="B9" s="26">
        <v>0.15</v>
      </c>
      <c r="C9" s="24" t="s">
        <v>75</v>
      </c>
      <c r="E9" s="24">
        <f t="shared" si="0"/>
        <v>24</v>
      </c>
      <c r="G9" s="24" t="s">
        <v>70</v>
      </c>
      <c r="H9" s="27">
        <v>126</v>
      </c>
      <c r="I9" s="44">
        <f t="shared" si="1"/>
        <v>3024</v>
      </c>
    </row>
    <row r="10" spans="1:16" x14ac:dyDescent="0.2">
      <c r="B10" s="26">
        <v>0.2</v>
      </c>
      <c r="C10" s="24" t="s">
        <v>71</v>
      </c>
      <c r="E10" s="24">
        <f t="shared" si="0"/>
        <v>32</v>
      </c>
      <c r="G10" s="24" t="s">
        <v>72</v>
      </c>
      <c r="H10" s="27">
        <v>95</v>
      </c>
      <c r="I10" s="44">
        <f t="shared" si="1"/>
        <v>3040</v>
      </c>
    </row>
    <row r="11" spans="1:16" x14ac:dyDescent="0.2">
      <c r="B11" s="26">
        <v>0.2</v>
      </c>
      <c r="C11" s="24" t="s">
        <v>71</v>
      </c>
      <c r="E11" s="24">
        <f t="shared" si="0"/>
        <v>32</v>
      </c>
      <c r="G11" s="24" t="s">
        <v>61</v>
      </c>
      <c r="H11" s="27">
        <v>105</v>
      </c>
      <c r="I11" s="44">
        <f t="shared" si="1"/>
        <v>3360</v>
      </c>
    </row>
    <row r="12" spans="1:16" x14ac:dyDescent="0.2">
      <c r="B12" s="28">
        <v>0.3</v>
      </c>
      <c r="C12" s="24" t="s">
        <v>63</v>
      </c>
      <c r="E12" s="29">
        <f t="shared" si="0"/>
        <v>48</v>
      </c>
      <c r="G12" s="24" t="s">
        <v>64</v>
      </c>
      <c r="H12" s="27">
        <v>65</v>
      </c>
      <c r="I12" s="45">
        <f t="shared" si="1"/>
        <v>3120</v>
      </c>
    </row>
    <row r="13" spans="1:16" x14ac:dyDescent="0.2">
      <c r="B13" s="30">
        <f>SUM(B7:B12)</f>
        <v>1.4000000000000001</v>
      </c>
      <c r="E13" s="24">
        <f>SUM(E7:E12)</f>
        <v>224</v>
      </c>
      <c r="F13" s="24" t="s">
        <v>54</v>
      </c>
      <c r="I13" s="46">
        <f>SUM(I7:I12)</f>
        <v>22456</v>
      </c>
      <c r="J13" s="23" t="s">
        <v>57</v>
      </c>
    </row>
    <row r="15" spans="1:16" x14ac:dyDescent="0.2">
      <c r="I15" s="47">
        <f>I13/E13</f>
        <v>100.25</v>
      </c>
      <c r="J15" s="23" t="s">
        <v>65</v>
      </c>
      <c r="L15" s="27">
        <v>269350</v>
      </c>
      <c r="M15" s="27">
        <v>272370</v>
      </c>
      <c r="N15" s="27">
        <v>800660</v>
      </c>
      <c r="O15" s="27">
        <v>91660</v>
      </c>
      <c r="P15" s="55">
        <f>SUM(L15:O15)</f>
        <v>1434040</v>
      </c>
    </row>
    <row r="17" spans="1:16" x14ac:dyDescent="0.2">
      <c r="A17" s="24" t="s">
        <v>66</v>
      </c>
      <c r="C17" s="32">
        <f>I15*E13</f>
        <v>22456</v>
      </c>
      <c r="D17" s="23" t="s">
        <v>57</v>
      </c>
      <c r="P17" s="49"/>
    </row>
    <row r="18" spans="1:16" x14ac:dyDescent="0.2">
      <c r="A18" s="24" t="s">
        <v>67</v>
      </c>
      <c r="C18" s="32">
        <f>12*C17</f>
        <v>269472</v>
      </c>
      <c r="D18" s="23" t="s">
        <v>68</v>
      </c>
      <c r="P18" s="49"/>
    </row>
    <row r="21" spans="1:16" ht="18" x14ac:dyDescent="0.25">
      <c r="A21" s="37" t="s">
        <v>89</v>
      </c>
      <c r="B21" s="35" t="s">
        <v>78</v>
      </c>
      <c r="C21" s="34"/>
      <c r="D21" s="34"/>
      <c r="E21" s="34"/>
      <c r="F21" s="34"/>
      <c r="G21" s="34"/>
      <c r="H21" s="34"/>
    </row>
    <row r="23" spans="1:16" x14ac:dyDescent="0.2">
      <c r="A23" s="24" t="s">
        <v>52</v>
      </c>
    </row>
    <row r="24" spans="1:16" x14ac:dyDescent="0.2">
      <c r="E24" s="31" t="s">
        <v>54</v>
      </c>
      <c r="G24" s="24" t="s">
        <v>55</v>
      </c>
      <c r="H24" s="25" t="s">
        <v>56</v>
      </c>
      <c r="I24" s="25" t="s">
        <v>57</v>
      </c>
    </row>
    <row r="25" spans="1:16" x14ac:dyDescent="0.2">
      <c r="A25" s="24" t="s">
        <v>58</v>
      </c>
      <c r="B25" s="26">
        <v>0.25</v>
      </c>
      <c r="C25" s="24" t="s">
        <v>59</v>
      </c>
      <c r="D25" s="24" t="s">
        <v>60</v>
      </c>
      <c r="E25" s="24">
        <f>B25*160</f>
        <v>40</v>
      </c>
      <c r="G25" s="24" t="s">
        <v>70</v>
      </c>
      <c r="H25" s="27">
        <v>126</v>
      </c>
      <c r="I25" s="44">
        <f>E25*H25</f>
        <v>5040</v>
      </c>
    </row>
    <row r="26" spans="1:16" x14ac:dyDescent="0.2">
      <c r="B26" s="26">
        <v>0.4</v>
      </c>
      <c r="C26" s="24" t="s">
        <v>79</v>
      </c>
      <c r="E26" s="24">
        <f t="shared" ref="E26:E29" si="2">B26*160</f>
        <v>64</v>
      </c>
      <c r="G26" s="24" t="s">
        <v>61</v>
      </c>
      <c r="H26" s="27">
        <v>105</v>
      </c>
      <c r="I26" s="44">
        <f t="shared" ref="I26:I29" si="3">E26*H26</f>
        <v>6720</v>
      </c>
    </row>
    <row r="27" spans="1:16" x14ac:dyDescent="0.2">
      <c r="B27" s="26">
        <v>0.3</v>
      </c>
      <c r="C27" s="24" t="s">
        <v>80</v>
      </c>
      <c r="E27" s="24">
        <f t="shared" si="2"/>
        <v>48</v>
      </c>
      <c r="G27" s="24" t="s">
        <v>70</v>
      </c>
      <c r="H27" s="27">
        <v>126</v>
      </c>
      <c r="I27" s="44">
        <f t="shared" si="3"/>
        <v>6048</v>
      </c>
    </row>
    <row r="28" spans="1:16" x14ac:dyDescent="0.2">
      <c r="B28" s="26">
        <v>0.6</v>
      </c>
      <c r="C28" s="24" t="s">
        <v>62</v>
      </c>
      <c r="E28" s="24">
        <f t="shared" si="2"/>
        <v>96</v>
      </c>
      <c r="G28" s="24" t="s">
        <v>72</v>
      </c>
      <c r="H28" s="27">
        <v>95</v>
      </c>
      <c r="I28" s="44">
        <f t="shared" si="3"/>
        <v>9120</v>
      </c>
    </row>
    <row r="29" spans="1:16" x14ac:dyDescent="0.2">
      <c r="B29" s="28">
        <v>0.6</v>
      </c>
      <c r="C29" s="24" t="s">
        <v>63</v>
      </c>
      <c r="E29" s="29">
        <f t="shared" si="2"/>
        <v>96</v>
      </c>
      <c r="G29" s="24" t="s">
        <v>64</v>
      </c>
      <c r="H29" s="27">
        <v>65</v>
      </c>
      <c r="I29" s="45">
        <f t="shared" si="3"/>
        <v>6240</v>
      </c>
    </row>
    <row r="30" spans="1:16" x14ac:dyDescent="0.2">
      <c r="B30" s="30">
        <f>SUM(B25:B29)</f>
        <v>2.15</v>
      </c>
      <c r="E30" s="24">
        <f>SUM(E25:E29)</f>
        <v>344</v>
      </c>
      <c r="F30" s="24" t="s">
        <v>54</v>
      </c>
      <c r="I30" s="46">
        <f>SUM(I25:I29)</f>
        <v>33168</v>
      </c>
      <c r="J30" s="23" t="s">
        <v>57</v>
      </c>
    </row>
    <row r="32" spans="1:16" x14ac:dyDescent="0.2">
      <c r="I32" s="47">
        <f>I30/E30</f>
        <v>96.418604651162795</v>
      </c>
      <c r="J32" s="23" t="s">
        <v>65</v>
      </c>
    </row>
    <row r="34" spans="1:10" x14ac:dyDescent="0.2">
      <c r="A34" s="24" t="s">
        <v>66</v>
      </c>
      <c r="C34" s="32">
        <f>I32*E30</f>
        <v>33168</v>
      </c>
      <c r="D34" s="23" t="s">
        <v>57</v>
      </c>
    </row>
    <row r="35" spans="1:10" x14ac:dyDescent="0.2">
      <c r="A35" s="24" t="s">
        <v>67</v>
      </c>
      <c r="C35" s="32">
        <f>12*C34</f>
        <v>398016</v>
      </c>
      <c r="D35" s="23" t="s">
        <v>68</v>
      </c>
    </row>
    <row r="38" spans="1:10" ht="18" x14ac:dyDescent="0.25">
      <c r="A38" s="37">
        <v>2027</v>
      </c>
      <c r="B38" s="35" t="s">
        <v>93</v>
      </c>
      <c r="C38" s="34"/>
      <c r="D38" s="34"/>
      <c r="E38" s="34"/>
      <c r="F38" s="34"/>
      <c r="G38" s="34"/>
      <c r="H38" s="34"/>
    </row>
    <row r="40" spans="1:10" x14ac:dyDescent="0.2">
      <c r="A40" s="24" t="s">
        <v>52</v>
      </c>
      <c r="B40" s="24" t="s">
        <v>94</v>
      </c>
    </row>
    <row r="41" spans="1:10" x14ac:dyDescent="0.2">
      <c r="E41" s="31" t="s">
        <v>54</v>
      </c>
      <c r="G41" s="24" t="s">
        <v>55</v>
      </c>
      <c r="H41" s="25" t="s">
        <v>56</v>
      </c>
      <c r="I41" s="25" t="s">
        <v>57</v>
      </c>
    </row>
    <row r="42" spans="1:10" x14ac:dyDescent="0.2">
      <c r="A42" s="24" t="s">
        <v>58</v>
      </c>
      <c r="B42" s="26">
        <v>0.05</v>
      </c>
      <c r="C42" s="24" t="s">
        <v>59</v>
      </c>
      <c r="D42" s="24" t="s">
        <v>60</v>
      </c>
      <c r="E42" s="24">
        <f>B42*160</f>
        <v>8</v>
      </c>
      <c r="G42" s="24" t="s">
        <v>70</v>
      </c>
      <c r="H42" s="27">
        <v>126</v>
      </c>
      <c r="I42" s="44">
        <f>E42*H42</f>
        <v>1008</v>
      </c>
    </row>
    <row r="43" spans="1:10" x14ac:dyDescent="0.2">
      <c r="B43" s="26">
        <v>0.15</v>
      </c>
      <c r="C43" s="24" t="s">
        <v>79</v>
      </c>
      <c r="E43" s="24">
        <f t="shared" ref="E43:E46" si="4">B43*160</f>
        <v>24</v>
      </c>
      <c r="G43" s="24" t="s">
        <v>61</v>
      </c>
      <c r="H43" s="27">
        <v>105</v>
      </c>
      <c r="I43" s="44">
        <f t="shared" ref="I43:I46" si="5">E43*H43</f>
        <v>2520</v>
      </c>
    </row>
    <row r="44" spans="1:10" x14ac:dyDescent="0.2">
      <c r="B44" s="26">
        <v>0.05</v>
      </c>
      <c r="C44" s="24" t="s">
        <v>80</v>
      </c>
      <c r="E44" s="24">
        <f t="shared" si="4"/>
        <v>8</v>
      </c>
      <c r="G44" s="24" t="s">
        <v>70</v>
      </c>
      <c r="H44" s="27">
        <v>126</v>
      </c>
      <c r="I44" s="44">
        <f t="shared" si="5"/>
        <v>1008</v>
      </c>
    </row>
    <row r="45" spans="1:10" x14ac:dyDescent="0.2">
      <c r="B45" s="26">
        <v>0.3</v>
      </c>
      <c r="C45" s="24" t="s">
        <v>62</v>
      </c>
      <c r="E45" s="24">
        <f t="shared" si="4"/>
        <v>48</v>
      </c>
      <c r="G45" s="24" t="s">
        <v>72</v>
      </c>
      <c r="H45" s="27">
        <v>95</v>
      </c>
      <c r="I45" s="44">
        <f t="shared" si="5"/>
        <v>4560</v>
      </c>
    </row>
    <row r="46" spans="1:10" x14ac:dyDescent="0.2">
      <c r="B46" s="28">
        <v>0.4</v>
      </c>
      <c r="C46" s="24" t="s">
        <v>63</v>
      </c>
      <c r="E46" s="29">
        <f t="shared" si="4"/>
        <v>64</v>
      </c>
      <c r="G46" s="24" t="s">
        <v>64</v>
      </c>
      <c r="H46" s="27">
        <v>65</v>
      </c>
      <c r="I46" s="45">
        <f t="shared" si="5"/>
        <v>4160</v>
      </c>
    </row>
    <row r="47" spans="1:10" x14ac:dyDescent="0.2">
      <c r="B47" s="30">
        <f>SUM(B42:B46)</f>
        <v>0.95000000000000007</v>
      </c>
      <c r="E47" s="24">
        <f>SUM(E42:E46)</f>
        <v>152</v>
      </c>
      <c r="F47" s="24" t="s">
        <v>54</v>
      </c>
      <c r="I47" s="46">
        <f>SUM(I42:I46)</f>
        <v>13256</v>
      </c>
      <c r="J47" s="23" t="s">
        <v>57</v>
      </c>
    </row>
    <row r="49" spans="1:10" x14ac:dyDescent="0.2">
      <c r="I49" s="47">
        <f>I47/E47</f>
        <v>87.21052631578948</v>
      </c>
      <c r="J49" s="23" t="s">
        <v>65</v>
      </c>
    </row>
    <row r="51" spans="1:10" x14ac:dyDescent="0.2">
      <c r="A51" s="24" t="s">
        <v>66</v>
      </c>
      <c r="C51" s="32">
        <f>I49*E47</f>
        <v>13256</v>
      </c>
      <c r="D51" s="23" t="s">
        <v>57</v>
      </c>
    </row>
    <row r="52" spans="1:10" x14ac:dyDescent="0.2">
      <c r="A52" s="24" t="s">
        <v>67</v>
      </c>
      <c r="C52" s="32">
        <f>12*C51</f>
        <v>159072</v>
      </c>
      <c r="D52" s="23" t="s">
        <v>68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F68C7AC405C84F86C61FFA2C8474FC" ma:contentTypeVersion="17" ma:contentTypeDescription="Create a new document." ma:contentTypeScope="" ma:versionID="04c568016a027b190bd378368919207f">
  <xsd:schema xmlns:xsd="http://www.w3.org/2001/XMLSchema" xmlns:xs="http://www.w3.org/2001/XMLSchema" xmlns:p="http://schemas.microsoft.com/office/2006/metadata/properties" xmlns:ns2="1359a96e-5045-46de-8380-29fa1a0df4be" xmlns:ns3="97bf32e9-2812-4c9e-99a4-f38fd27d8c95" targetNamespace="http://schemas.microsoft.com/office/2006/metadata/properties" ma:root="true" ma:fieldsID="db5e58303908786840368afcf507d516" ns2:_="" ns3:_="">
    <xsd:import namespace="1359a96e-5045-46de-8380-29fa1a0df4be"/>
    <xsd:import namespace="97bf32e9-2812-4c9e-99a4-f38fd27d8c95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59a96e-5045-46de-8380-29fa1a0df4be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a44f826-d9d4-4f4d-b061-51c0d85fd7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f32e9-2812-4c9e-99a4-f38fd27d8c95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8f8a3876-6675-44ed-afc0-b3ae8b1a518c}" ma:internalName="TaxCatchAll" ma:showField="CatchAllData" ma:web="97bf32e9-2812-4c9e-99a4-f38fd27d8c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1359a96e-5045-46de-8380-29fa1a0df4be" xsi:nil="true"/>
    <MigrationWizIdPermissionLevels xmlns="1359a96e-5045-46de-8380-29fa1a0df4be" xsi:nil="true"/>
    <MigrationWizIdDocumentLibraryPermissions xmlns="1359a96e-5045-46de-8380-29fa1a0df4be" xsi:nil="true"/>
    <MigrationWizId xmlns="1359a96e-5045-46de-8380-29fa1a0df4be" xsi:nil="true"/>
    <TaxCatchAll xmlns="97bf32e9-2812-4c9e-99a4-f38fd27d8c95" xsi:nil="true"/>
    <lcf76f155ced4ddcb4097134ff3c332f xmlns="1359a96e-5045-46de-8380-29fa1a0df4be">
      <Terms xmlns="http://schemas.microsoft.com/office/infopath/2007/PartnerControls"/>
    </lcf76f155ced4ddcb4097134ff3c332f>
    <MigrationWizIdSecurityGroups xmlns="1359a96e-5045-46de-8380-29fa1a0df4be" xsi:nil="true"/>
  </documentManagement>
</p:properties>
</file>

<file path=customXml/itemProps1.xml><?xml version="1.0" encoding="utf-8"?>
<ds:datastoreItem xmlns:ds="http://schemas.openxmlformats.org/officeDocument/2006/customXml" ds:itemID="{A3CDC9A6-3CCF-42AB-9046-590F069DDC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59a96e-5045-46de-8380-29fa1a0df4be"/>
    <ds:schemaRef ds:uri="97bf32e9-2812-4c9e-99a4-f38fd27d8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F0F211-8C57-4E8F-B7EC-2808041110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2EEB38-A2F3-4802-BF6C-36780C1B0993}">
  <ds:schemaRefs>
    <ds:schemaRef ds:uri="http://schemas.microsoft.com/office/2006/metadata/properties"/>
    <ds:schemaRef ds:uri="http://schemas.microsoft.com/office/infopath/2007/PartnerControls"/>
    <ds:schemaRef ds:uri="1359a96e-5045-46de-8380-29fa1a0df4be"/>
    <ds:schemaRef ds:uri="97bf32e9-2812-4c9e-99a4-f38fd27d8c9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Br Breite-UEF Lagerhaus</vt:lpstr>
      <vt:lpstr>SWT</vt:lpstr>
      <vt:lpstr>Bäumlihof</vt:lpstr>
    </vt:vector>
  </TitlesOfParts>
  <Manager/>
  <Company>JAUSLIN STEBLER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Müller Stefan</dc:creator>
  <cp:keywords/>
  <dc:description/>
  <cp:lastModifiedBy>Falzone Lorenzo</cp:lastModifiedBy>
  <cp:revision/>
  <dcterms:created xsi:type="dcterms:W3CDTF">2024-02-14T11:37:31Z</dcterms:created>
  <dcterms:modified xsi:type="dcterms:W3CDTF">2024-02-16T13:46:28Z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0x01010010F68C7AC405C84F86C61FFA2C8474FC</vt:lpwstr>
  </property>
</Properties>
</file>