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262" activeTab="1"/>
  </bookViews>
  <sheets>
    <sheet name="MASTER Tools List" sheetId="3" r:id="rId1"/>
    <sheet name="Consume Tools Recd" sheetId="1" r:id="rId2"/>
    <sheet name="Tools Issued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F5" i="3" l="1"/>
  <c r="G5"/>
  <c r="K210"/>
  <c r="K210" i="1"/>
  <c r="D5" i="2"/>
  <c r="C5"/>
  <c r="D6" s="1"/>
  <c r="J6" i="1"/>
  <c r="D6"/>
  <c r="C6"/>
  <c r="I7" s="1"/>
  <c r="G6" i="3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H5"/>
  <c r="D7" i="1"/>
  <c r="F6" i="3"/>
  <c r="F7" s="1"/>
  <c r="F8" s="1"/>
  <c r="F9" s="1"/>
  <c r="F10" s="1"/>
  <c r="C7" i="1"/>
  <c r="I8" s="1"/>
  <c r="C6" i="2"/>
  <c r="D7" s="1"/>
  <c r="J5" i="3"/>
  <c r="G37" l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J6"/>
  <c r="J7" s="1"/>
  <c r="H6"/>
  <c r="H7" s="1"/>
  <c r="H8" s="1"/>
  <c r="H9" s="1"/>
  <c r="H10" s="1"/>
  <c r="C8" i="1"/>
  <c r="I9" s="1"/>
  <c r="F11" i="3"/>
  <c r="C7" i="2"/>
  <c r="C8" s="1"/>
  <c r="D8" i="1"/>
  <c r="D205" i="2" l="1"/>
  <c r="C205"/>
  <c r="D205" i="1"/>
  <c r="D79"/>
  <c r="D191"/>
  <c r="D65"/>
  <c r="C163"/>
  <c r="C135"/>
  <c r="H11" i="3"/>
  <c r="D177" i="1"/>
  <c r="D121"/>
  <c r="D37"/>
  <c r="D163"/>
  <c r="C107"/>
  <c r="C191"/>
  <c r="D135"/>
  <c r="D93"/>
  <c r="C37"/>
  <c r="D149"/>
  <c r="D107"/>
  <c r="C79"/>
  <c r="C205"/>
  <c r="C177"/>
  <c r="C149"/>
  <c r="C121"/>
  <c r="C93"/>
  <c r="C65"/>
  <c r="C9"/>
  <c r="I10" s="1"/>
  <c r="D51"/>
  <c r="D23"/>
  <c r="C51"/>
  <c r="D9"/>
  <c r="C23"/>
  <c r="I24" s="1"/>
  <c r="C9" i="2"/>
  <c r="D9"/>
  <c r="C23"/>
  <c r="D23"/>
  <c r="C36"/>
  <c r="D36"/>
  <c r="C49"/>
  <c r="D49"/>
  <c r="C62"/>
  <c r="D62"/>
  <c r="C75"/>
  <c r="D75"/>
  <c r="C88"/>
  <c r="D88"/>
  <c r="C101"/>
  <c r="D101"/>
  <c r="D114"/>
  <c r="C114"/>
  <c r="C127"/>
  <c r="D127"/>
  <c r="C140"/>
  <c r="D140"/>
  <c r="C153"/>
  <c r="D153"/>
  <c r="C166"/>
  <c r="D166"/>
  <c r="C179"/>
  <c r="D179"/>
  <c r="C192"/>
  <c r="D192"/>
  <c r="F12" i="3"/>
  <c r="D8" i="2"/>
  <c r="J8" i="3"/>
  <c r="D206" i="2" l="1"/>
  <c r="C206"/>
  <c r="I52" i="1"/>
  <c r="J52" s="1"/>
  <c r="I66"/>
  <c r="J66" s="1"/>
  <c r="I178"/>
  <c r="J178" s="1"/>
  <c r="I192"/>
  <c r="J192" s="1"/>
  <c r="I164"/>
  <c r="J164" s="1"/>
  <c r="I150"/>
  <c r="J150" s="1"/>
  <c r="I136"/>
  <c r="J136" s="1"/>
  <c r="I122"/>
  <c r="J122" s="1"/>
  <c r="I80"/>
  <c r="J80" s="1"/>
  <c r="I94"/>
  <c r="J94" s="1"/>
  <c r="I206"/>
  <c r="J206" s="1"/>
  <c r="I38"/>
  <c r="J38" s="1"/>
  <c r="I108"/>
  <c r="J108" s="1"/>
  <c r="C164"/>
  <c r="I165" s="1"/>
  <c r="J165" s="1"/>
  <c r="D192"/>
  <c r="D66"/>
  <c r="C52"/>
  <c r="I53" s="1"/>
  <c r="J53" s="1"/>
  <c r="D80"/>
  <c r="C80"/>
  <c r="I81" s="1"/>
  <c r="J81" s="1"/>
  <c r="C178"/>
  <c r="C179" s="1"/>
  <c r="I180" s="1"/>
  <c r="D52"/>
  <c r="C192"/>
  <c r="D164"/>
  <c r="C66"/>
  <c r="D178"/>
  <c r="C206"/>
  <c r="I207" s="1"/>
  <c r="D108"/>
  <c r="C108"/>
  <c r="D150"/>
  <c r="D136"/>
  <c r="C136"/>
  <c r="H12" i="3"/>
  <c r="D38" i="1"/>
  <c r="C38"/>
  <c r="D94"/>
  <c r="D206"/>
  <c r="C94"/>
  <c r="C10"/>
  <c r="C150"/>
  <c r="D10"/>
  <c r="D122"/>
  <c r="D24"/>
  <c r="C122"/>
  <c r="C24"/>
  <c r="I25" s="1"/>
  <c r="J9" i="3"/>
  <c r="J10" s="1"/>
  <c r="J11" s="1"/>
  <c r="C10" i="2"/>
  <c r="D10"/>
  <c r="C24"/>
  <c r="D24"/>
  <c r="C37"/>
  <c r="D37"/>
  <c r="D50"/>
  <c r="C50"/>
  <c r="C63"/>
  <c r="D63"/>
  <c r="C76"/>
  <c r="D76"/>
  <c r="C89"/>
  <c r="D89"/>
  <c r="C102"/>
  <c r="D102"/>
  <c r="C115"/>
  <c r="D115"/>
  <c r="D128"/>
  <c r="C128"/>
  <c r="C141"/>
  <c r="D141"/>
  <c r="C154"/>
  <c r="D154"/>
  <c r="C167"/>
  <c r="D167"/>
  <c r="C180"/>
  <c r="D180"/>
  <c r="C193"/>
  <c r="D193"/>
  <c r="F13" i="3"/>
  <c r="D81" i="1" l="1"/>
  <c r="C81"/>
  <c r="I82" s="1"/>
  <c r="D207" i="2"/>
  <c r="C207"/>
  <c r="D53" i="1"/>
  <c r="C53"/>
  <c r="I54" s="1"/>
  <c r="J25"/>
  <c r="I109"/>
  <c r="J109" s="1"/>
  <c r="I67"/>
  <c r="J67" s="1"/>
  <c r="I179"/>
  <c r="J179" s="1"/>
  <c r="I95"/>
  <c r="J95" s="1"/>
  <c r="I11"/>
  <c r="J11" s="1"/>
  <c r="I39"/>
  <c r="J39" s="1"/>
  <c r="I193"/>
  <c r="J193" s="1"/>
  <c r="I123"/>
  <c r="J123" s="1"/>
  <c r="I151"/>
  <c r="J151" s="1"/>
  <c r="I137"/>
  <c r="J137" s="1"/>
  <c r="J12" i="3"/>
  <c r="J9" i="1" s="1"/>
  <c r="J8"/>
  <c r="J24"/>
  <c r="D165"/>
  <c r="C193"/>
  <c r="I194" s="1"/>
  <c r="J194" s="1"/>
  <c r="C165"/>
  <c r="D179"/>
  <c r="C67"/>
  <c r="C68" s="1"/>
  <c r="I69" s="1"/>
  <c r="J207"/>
  <c r="C137"/>
  <c r="D39"/>
  <c r="D193"/>
  <c r="C207"/>
  <c r="D207"/>
  <c r="D137"/>
  <c r="C109"/>
  <c r="D67"/>
  <c r="D109"/>
  <c r="C39"/>
  <c r="D40" s="1"/>
  <c r="D11"/>
  <c r="C11"/>
  <c r="C25"/>
  <c r="I26" s="1"/>
  <c r="J26" s="1"/>
  <c r="D95"/>
  <c r="C95"/>
  <c r="H13" i="3"/>
  <c r="C151" i="1"/>
  <c r="D151"/>
  <c r="D25"/>
  <c r="C123"/>
  <c r="D123"/>
  <c r="D11" i="2"/>
  <c r="C11"/>
  <c r="D25"/>
  <c r="C25"/>
  <c r="C38"/>
  <c r="D38"/>
  <c r="D51"/>
  <c r="C51"/>
  <c r="D64"/>
  <c r="C64"/>
  <c r="D77"/>
  <c r="C77"/>
  <c r="D90"/>
  <c r="C90"/>
  <c r="C103"/>
  <c r="D103"/>
  <c r="C116"/>
  <c r="D116"/>
  <c r="C129"/>
  <c r="D129"/>
  <c r="C142"/>
  <c r="D142"/>
  <c r="D155"/>
  <c r="C155"/>
  <c r="D168"/>
  <c r="C168"/>
  <c r="D181"/>
  <c r="C181"/>
  <c r="C194"/>
  <c r="D194"/>
  <c r="J54" i="1"/>
  <c r="J82"/>
  <c r="D180"/>
  <c r="C180"/>
  <c r="I181" s="1"/>
  <c r="J180"/>
  <c r="F14" i="3"/>
  <c r="J13" l="1"/>
  <c r="D82" i="1"/>
  <c r="C82"/>
  <c r="I83" s="1"/>
  <c r="D194"/>
  <c r="D54"/>
  <c r="C194"/>
  <c r="I195" s="1"/>
  <c r="J195" s="1"/>
  <c r="C54"/>
  <c r="I55" s="1"/>
  <c r="I40"/>
  <c r="J40" s="1"/>
  <c r="I96"/>
  <c r="J96" s="1"/>
  <c r="I110"/>
  <c r="J110" s="1"/>
  <c r="I68"/>
  <c r="J68" s="1"/>
  <c r="I124"/>
  <c r="J124" s="1"/>
  <c r="I12"/>
  <c r="J12" s="1"/>
  <c r="I208"/>
  <c r="J208" s="1"/>
  <c r="I152"/>
  <c r="J152" s="1"/>
  <c r="I138"/>
  <c r="J138" s="1"/>
  <c r="I166"/>
  <c r="J166" s="1"/>
  <c r="D166"/>
  <c r="C166"/>
  <c r="I167" s="1"/>
  <c r="D68"/>
  <c r="C138"/>
  <c r="I139" s="1"/>
  <c r="J139" s="1"/>
  <c r="D138"/>
  <c r="D26"/>
  <c r="C110"/>
  <c r="D110"/>
  <c r="D12"/>
  <c r="D208"/>
  <c r="C208"/>
  <c r="C12"/>
  <c r="I13" s="1"/>
  <c r="C40"/>
  <c r="C96"/>
  <c r="D152"/>
  <c r="D96"/>
  <c r="C26"/>
  <c r="I27" s="1"/>
  <c r="C152"/>
  <c r="H14" i="3"/>
  <c r="C124" i="1"/>
  <c r="D124"/>
  <c r="D12" i="2"/>
  <c r="C12"/>
  <c r="D26"/>
  <c r="C26"/>
  <c r="D39"/>
  <c r="C39"/>
  <c r="D52"/>
  <c r="C52"/>
  <c r="D65"/>
  <c r="C65"/>
  <c r="D78"/>
  <c r="C78"/>
  <c r="D91"/>
  <c r="C91"/>
  <c r="D104"/>
  <c r="C104"/>
  <c r="C117"/>
  <c r="D117"/>
  <c r="D130"/>
  <c r="C130"/>
  <c r="D143"/>
  <c r="C143"/>
  <c r="D156"/>
  <c r="C156"/>
  <c r="D169"/>
  <c r="C169"/>
  <c r="D182"/>
  <c r="C182"/>
  <c r="D195"/>
  <c r="C195"/>
  <c r="D208"/>
  <c r="C208"/>
  <c r="C55" i="1"/>
  <c r="I56" s="1"/>
  <c r="J55"/>
  <c r="D55"/>
  <c r="C69"/>
  <c r="I70" s="1"/>
  <c r="J69"/>
  <c r="D69"/>
  <c r="C83"/>
  <c r="I84" s="1"/>
  <c r="J83"/>
  <c r="D83"/>
  <c r="J167"/>
  <c r="D167"/>
  <c r="C181"/>
  <c r="I182" s="1"/>
  <c r="J181"/>
  <c r="D181"/>
  <c r="C195"/>
  <c r="I196" s="1"/>
  <c r="J14" i="3"/>
  <c r="F15"/>
  <c r="C167" i="1" l="1"/>
  <c r="I168" s="1"/>
  <c r="D195"/>
  <c r="I41"/>
  <c r="J41" s="1"/>
  <c r="I153"/>
  <c r="J153" s="1"/>
  <c r="I97"/>
  <c r="J97" s="1"/>
  <c r="I209"/>
  <c r="J209" s="1"/>
  <c r="I111"/>
  <c r="J111" s="1"/>
  <c r="I125"/>
  <c r="J125" s="1"/>
  <c r="D139"/>
  <c r="C139"/>
  <c r="I140" s="1"/>
  <c r="J140" s="1"/>
  <c r="C41"/>
  <c r="C111"/>
  <c r="D41"/>
  <c r="C209"/>
  <c r="D111"/>
  <c r="D209"/>
  <c r="C27"/>
  <c r="I28" s="1"/>
  <c r="D13"/>
  <c r="C125"/>
  <c r="I126" s="1"/>
  <c r="J126" s="1"/>
  <c r="C97"/>
  <c r="D153"/>
  <c r="D97"/>
  <c r="C13"/>
  <c r="I14" s="1"/>
  <c r="D125"/>
  <c r="C153"/>
  <c r="D27"/>
  <c r="H15" i="3"/>
  <c r="C13" i="2"/>
  <c r="D13"/>
  <c r="C27"/>
  <c r="D27"/>
  <c r="C40"/>
  <c r="D40"/>
  <c r="C53"/>
  <c r="D53"/>
  <c r="C66"/>
  <c r="D66"/>
  <c r="C79"/>
  <c r="D79"/>
  <c r="C92"/>
  <c r="D92"/>
  <c r="C105"/>
  <c r="D105"/>
  <c r="D118"/>
  <c r="C118"/>
  <c r="C131"/>
  <c r="D131"/>
  <c r="C144"/>
  <c r="D144"/>
  <c r="C157"/>
  <c r="D157"/>
  <c r="C170"/>
  <c r="D170"/>
  <c r="C183"/>
  <c r="D183"/>
  <c r="C196"/>
  <c r="D196"/>
  <c r="C209"/>
  <c r="D209"/>
  <c r="C56" i="1"/>
  <c r="I57" s="1"/>
  <c r="J56"/>
  <c r="D56"/>
  <c r="C70"/>
  <c r="I71" s="1"/>
  <c r="J70"/>
  <c r="D70"/>
  <c r="C84"/>
  <c r="I85" s="1"/>
  <c r="J84"/>
  <c r="D84"/>
  <c r="C168"/>
  <c r="I169" s="1"/>
  <c r="J168"/>
  <c r="D168"/>
  <c r="C182"/>
  <c r="I183" s="1"/>
  <c r="J182"/>
  <c r="D182"/>
  <c r="D196"/>
  <c r="C196"/>
  <c r="I197" s="1"/>
  <c r="J196"/>
  <c r="F16" i="3"/>
  <c r="J15"/>
  <c r="C14" i="2" l="1"/>
  <c r="D14"/>
  <c r="I154" i="1"/>
  <c r="J154" s="1"/>
  <c r="I42"/>
  <c r="J42" s="1"/>
  <c r="I98"/>
  <c r="J98" s="1"/>
  <c r="I112"/>
  <c r="J112" s="1"/>
  <c r="C112"/>
  <c r="I113" s="1"/>
  <c r="D112"/>
  <c r="C140"/>
  <c r="I141" s="1"/>
  <c r="J141" s="1"/>
  <c r="D140"/>
  <c r="C42"/>
  <c r="D42"/>
  <c r="D126"/>
  <c r="C28"/>
  <c r="I29" s="1"/>
  <c r="D28"/>
  <c r="C126"/>
  <c r="C98"/>
  <c r="D98"/>
  <c r="C14"/>
  <c r="D14"/>
  <c r="D154"/>
  <c r="C154"/>
  <c r="I155" s="1"/>
  <c r="J155" s="1"/>
  <c r="H16" i="3"/>
  <c r="C15" i="2"/>
  <c r="D15"/>
  <c r="C28"/>
  <c r="D28"/>
  <c r="C41"/>
  <c r="D41"/>
  <c r="C54"/>
  <c r="D54"/>
  <c r="C67"/>
  <c r="D67"/>
  <c r="C80"/>
  <c r="D80"/>
  <c r="C93"/>
  <c r="D93"/>
  <c r="D106"/>
  <c r="C106"/>
  <c r="C119"/>
  <c r="D119"/>
  <c r="C132"/>
  <c r="D132"/>
  <c r="C145"/>
  <c r="D145"/>
  <c r="C158"/>
  <c r="D158"/>
  <c r="D171"/>
  <c r="C171"/>
  <c r="C184"/>
  <c r="D184"/>
  <c r="C197"/>
  <c r="D197"/>
  <c r="C210"/>
  <c r="D210"/>
  <c r="C29" i="1"/>
  <c r="I30" s="1"/>
  <c r="D43"/>
  <c r="D57"/>
  <c r="C57"/>
  <c r="I58" s="1"/>
  <c r="J57"/>
  <c r="D71"/>
  <c r="C71"/>
  <c r="I72" s="1"/>
  <c r="J71"/>
  <c r="D85"/>
  <c r="C85"/>
  <c r="I86" s="1"/>
  <c r="J85"/>
  <c r="D113"/>
  <c r="C113"/>
  <c r="I114" s="1"/>
  <c r="J113"/>
  <c r="D169"/>
  <c r="C169"/>
  <c r="I170" s="1"/>
  <c r="J169"/>
  <c r="D183"/>
  <c r="C183"/>
  <c r="I184" s="1"/>
  <c r="J183"/>
  <c r="D197"/>
  <c r="J197"/>
  <c r="C197"/>
  <c r="I198" s="1"/>
  <c r="J16" i="3"/>
  <c r="F17"/>
  <c r="D29" i="1" l="1"/>
  <c r="D141"/>
  <c r="C141"/>
  <c r="I142" s="1"/>
  <c r="I15"/>
  <c r="J15" s="1"/>
  <c r="I43"/>
  <c r="J43" s="1"/>
  <c r="I127"/>
  <c r="J127" s="1"/>
  <c r="I99"/>
  <c r="J99" s="1"/>
  <c r="C43"/>
  <c r="D127"/>
  <c r="C127"/>
  <c r="I128" s="1"/>
  <c r="C99"/>
  <c r="I100" s="1"/>
  <c r="C155"/>
  <c r="D155"/>
  <c r="D99"/>
  <c r="D15"/>
  <c r="C15"/>
  <c r="H17" i="3"/>
  <c r="C16" i="2"/>
  <c r="D16"/>
  <c r="D29"/>
  <c r="C29"/>
  <c r="D42"/>
  <c r="C42"/>
  <c r="C55"/>
  <c r="D55"/>
  <c r="D68"/>
  <c r="C68"/>
  <c r="D81"/>
  <c r="C81"/>
  <c r="C94"/>
  <c r="D94"/>
  <c r="C107"/>
  <c r="D107"/>
  <c r="C120"/>
  <c r="D120"/>
  <c r="C133"/>
  <c r="D133"/>
  <c r="D146"/>
  <c r="C146"/>
  <c r="C159"/>
  <c r="D159"/>
  <c r="D172"/>
  <c r="C172"/>
  <c r="D185"/>
  <c r="C185"/>
  <c r="C198"/>
  <c r="D198"/>
  <c r="C16" i="1"/>
  <c r="I17" s="1"/>
  <c r="D30"/>
  <c r="J30"/>
  <c r="C30"/>
  <c r="I31" s="1"/>
  <c r="D44"/>
  <c r="D58"/>
  <c r="C58"/>
  <c r="I59" s="1"/>
  <c r="J58"/>
  <c r="C72"/>
  <c r="I73" s="1"/>
  <c r="D72"/>
  <c r="J72"/>
  <c r="C86"/>
  <c r="I87" s="1"/>
  <c r="D86"/>
  <c r="J86"/>
  <c r="J100"/>
  <c r="C114"/>
  <c r="I115" s="1"/>
  <c r="D114"/>
  <c r="J114"/>
  <c r="J128"/>
  <c r="D142"/>
  <c r="C142"/>
  <c r="I143" s="1"/>
  <c r="J142"/>
  <c r="C170"/>
  <c r="I171" s="1"/>
  <c r="D170"/>
  <c r="J170"/>
  <c r="D184"/>
  <c r="C184"/>
  <c r="I185" s="1"/>
  <c r="J184"/>
  <c r="C198"/>
  <c r="I199" s="1"/>
  <c r="J198"/>
  <c r="D198"/>
  <c r="F18" i="3"/>
  <c r="J17"/>
  <c r="I16" i="1" l="1"/>
  <c r="J16" s="1"/>
  <c r="I156"/>
  <c r="J156" s="1"/>
  <c r="I44"/>
  <c r="J44" s="1"/>
  <c r="C128"/>
  <c r="I129" s="1"/>
  <c r="D128"/>
  <c r="C44"/>
  <c r="D100"/>
  <c r="D156"/>
  <c r="C100"/>
  <c r="I101" s="1"/>
  <c r="J101" s="1"/>
  <c r="D16"/>
  <c r="C156"/>
  <c r="H18" i="3"/>
  <c r="D17" i="2"/>
  <c r="C17"/>
  <c r="D30"/>
  <c r="C30"/>
  <c r="D43"/>
  <c r="C43"/>
  <c r="D56"/>
  <c r="C56"/>
  <c r="D69"/>
  <c r="C69"/>
  <c r="D82"/>
  <c r="C82"/>
  <c r="D95"/>
  <c r="C95"/>
  <c r="D108"/>
  <c r="C108"/>
  <c r="C121"/>
  <c r="D121"/>
  <c r="D134"/>
  <c r="C134"/>
  <c r="D147"/>
  <c r="C147"/>
  <c r="D160"/>
  <c r="C160"/>
  <c r="D173"/>
  <c r="C173"/>
  <c r="D186"/>
  <c r="C186"/>
  <c r="D199"/>
  <c r="C199"/>
  <c r="C17" i="1"/>
  <c r="I18" s="1"/>
  <c r="J17"/>
  <c r="D17"/>
  <c r="C31"/>
  <c r="I32" s="1"/>
  <c r="J31"/>
  <c r="D31"/>
  <c r="C59"/>
  <c r="I60" s="1"/>
  <c r="J59"/>
  <c r="D59"/>
  <c r="C73"/>
  <c r="I74" s="1"/>
  <c r="J73"/>
  <c r="D73"/>
  <c r="C87"/>
  <c r="I88" s="1"/>
  <c r="J87"/>
  <c r="D87"/>
  <c r="C115"/>
  <c r="I116" s="1"/>
  <c r="J115"/>
  <c r="D115"/>
  <c r="C129"/>
  <c r="I130" s="1"/>
  <c r="J129"/>
  <c r="D129"/>
  <c r="C143"/>
  <c r="I144" s="1"/>
  <c r="J143"/>
  <c r="D143"/>
  <c r="C171"/>
  <c r="I172" s="1"/>
  <c r="J171"/>
  <c r="D171"/>
  <c r="C185"/>
  <c r="I186" s="1"/>
  <c r="J185"/>
  <c r="D185"/>
  <c r="C199"/>
  <c r="I200" s="1"/>
  <c r="J199"/>
  <c r="D199"/>
  <c r="J18" i="3"/>
  <c r="F19"/>
  <c r="C101" i="1" l="1"/>
  <c r="I102" s="1"/>
  <c r="J102" s="1"/>
  <c r="D101"/>
  <c r="I45"/>
  <c r="J45" s="1"/>
  <c r="I157"/>
  <c r="J157" s="1"/>
  <c r="D45"/>
  <c r="C45"/>
  <c r="D157"/>
  <c r="C157"/>
  <c r="I158" s="1"/>
  <c r="J158" s="1"/>
  <c r="H19" i="3"/>
  <c r="C18" i="2"/>
  <c r="D18"/>
  <c r="C31"/>
  <c r="D31"/>
  <c r="C44"/>
  <c r="D44"/>
  <c r="C57"/>
  <c r="D57"/>
  <c r="C70"/>
  <c r="D70"/>
  <c r="C83"/>
  <c r="D83"/>
  <c r="C96"/>
  <c r="D96"/>
  <c r="C109"/>
  <c r="D109"/>
  <c r="D122"/>
  <c r="C122"/>
  <c r="C135"/>
  <c r="D135"/>
  <c r="C148"/>
  <c r="D148"/>
  <c r="C161"/>
  <c r="D161"/>
  <c r="C174"/>
  <c r="D174"/>
  <c r="C187"/>
  <c r="D187"/>
  <c r="C200"/>
  <c r="D200"/>
  <c r="D18" i="1"/>
  <c r="C18"/>
  <c r="I19" s="1"/>
  <c r="J18"/>
  <c r="C32"/>
  <c r="I33" s="1"/>
  <c r="J32"/>
  <c r="D32"/>
  <c r="C46"/>
  <c r="I47" s="1"/>
  <c r="C60"/>
  <c r="I61" s="1"/>
  <c r="J60"/>
  <c r="D60"/>
  <c r="C74"/>
  <c r="I75" s="1"/>
  <c r="J74"/>
  <c r="D74"/>
  <c r="C88"/>
  <c r="I89" s="1"/>
  <c r="J88"/>
  <c r="D88"/>
  <c r="C116"/>
  <c r="I117" s="1"/>
  <c r="J116"/>
  <c r="D116"/>
  <c r="D130"/>
  <c r="C130"/>
  <c r="I131" s="1"/>
  <c r="J130"/>
  <c r="C144"/>
  <c r="I145" s="1"/>
  <c r="J144"/>
  <c r="D144"/>
  <c r="C172"/>
  <c r="I173" s="1"/>
  <c r="J172"/>
  <c r="D172"/>
  <c r="C186"/>
  <c r="I187" s="1"/>
  <c r="J186"/>
  <c r="D186"/>
  <c r="C200"/>
  <c r="I201" s="1"/>
  <c r="J200"/>
  <c r="D200"/>
  <c r="F20" i="3"/>
  <c r="J19"/>
  <c r="J14" i="1" s="1"/>
  <c r="C158" l="1"/>
  <c r="I159" s="1"/>
  <c r="J159" s="1"/>
  <c r="D158"/>
  <c r="D102"/>
  <c r="C102"/>
  <c r="I103" s="1"/>
  <c r="I46"/>
  <c r="J46" s="1"/>
  <c r="D46"/>
  <c r="H20" i="3"/>
  <c r="C19" i="2"/>
  <c r="D19"/>
  <c r="C32"/>
  <c r="D32"/>
  <c r="C45"/>
  <c r="D45"/>
  <c r="D58"/>
  <c r="C58"/>
  <c r="C71"/>
  <c r="D71"/>
  <c r="C84"/>
  <c r="D84"/>
  <c r="C97"/>
  <c r="D97"/>
  <c r="C110"/>
  <c r="D110"/>
  <c r="C123"/>
  <c r="D123"/>
  <c r="C136"/>
  <c r="D136"/>
  <c r="C149"/>
  <c r="D149"/>
  <c r="D162"/>
  <c r="C162"/>
  <c r="C175"/>
  <c r="D175"/>
  <c r="C188"/>
  <c r="D188"/>
  <c r="C201"/>
  <c r="D201"/>
  <c r="D19" i="1"/>
  <c r="C19"/>
  <c r="I20" s="1"/>
  <c r="D33"/>
  <c r="C33"/>
  <c r="I34" s="1"/>
  <c r="J33"/>
  <c r="D47"/>
  <c r="C47"/>
  <c r="I48" s="1"/>
  <c r="J47"/>
  <c r="D61"/>
  <c r="C61"/>
  <c r="I62" s="1"/>
  <c r="J61"/>
  <c r="D75"/>
  <c r="C75"/>
  <c r="I76" s="1"/>
  <c r="J75"/>
  <c r="D89"/>
  <c r="C89"/>
  <c r="I90" s="1"/>
  <c r="J89"/>
  <c r="D103"/>
  <c r="J103"/>
  <c r="C103"/>
  <c r="I104" s="1"/>
  <c r="D117"/>
  <c r="C117"/>
  <c r="I118" s="1"/>
  <c r="J117"/>
  <c r="D131"/>
  <c r="C131"/>
  <c r="I132" s="1"/>
  <c r="J131"/>
  <c r="D145"/>
  <c r="C145"/>
  <c r="I146" s="1"/>
  <c r="J145"/>
  <c r="D173"/>
  <c r="C173"/>
  <c r="I174" s="1"/>
  <c r="J173"/>
  <c r="D187"/>
  <c r="C187"/>
  <c r="I188" s="1"/>
  <c r="J187"/>
  <c r="D201"/>
  <c r="C201"/>
  <c r="I202" s="1"/>
  <c r="J201"/>
  <c r="J20" i="3"/>
  <c r="F21"/>
  <c r="D159" i="1" l="1"/>
  <c r="C159"/>
  <c r="I160" s="1"/>
  <c r="H21" i="3"/>
  <c r="D20" i="2"/>
  <c r="C20"/>
  <c r="C33"/>
  <c r="D33"/>
  <c r="C46"/>
  <c r="D46"/>
  <c r="D59"/>
  <c r="C59"/>
  <c r="C72"/>
  <c r="D72"/>
  <c r="D85"/>
  <c r="C85"/>
  <c r="D98"/>
  <c r="C98"/>
  <c r="C111"/>
  <c r="D111"/>
  <c r="C124"/>
  <c r="D124"/>
  <c r="C137"/>
  <c r="D137"/>
  <c r="D150"/>
  <c r="C150"/>
  <c r="D163"/>
  <c r="C163"/>
  <c r="C176"/>
  <c r="D176"/>
  <c r="D189"/>
  <c r="C189"/>
  <c r="C202"/>
  <c r="D202"/>
  <c r="C20" i="1"/>
  <c r="I21" s="1"/>
  <c r="J20"/>
  <c r="D20"/>
  <c r="D34"/>
  <c r="C34"/>
  <c r="I35" s="1"/>
  <c r="J34"/>
  <c r="D48"/>
  <c r="C48"/>
  <c r="I49" s="1"/>
  <c r="J48"/>
  <c r="C62"/>
  <c r="I63" s="1"/>
  <c r="J62"/>
  <c r="D62"/>
  <c r="J76"/>
  <c r="D76"/>
  <c r="C76"/>
  <c r="I77" s="1"/>
  <c r="D90"/>
  <c r="C90"/>
  <c r="I91" s="1"/>
  <c r="J90"/>
  <c r="D104"/>
  <c r="C104"/>
  <c r="I105" s="1"/>
  <c r="J104"/>
  <c r="D118"/>
  <c r="C118"/>
  <c r="I119" s="1"/>
  <c r="J118"/>
  <c r="C132"/>
  <c r="I133" s="1"/>
  <c r="D132"/>
  <c r="J132"/>
  <c r="C146"/>
  <c r="I147" s="1"/>
  <c r="D146"/>
  <c r="J146"/>
  <c r="J160"/>
  <c r="D174"/>
  <c r="C174"/>
  <c r="I175" s="1"/>
  <c r="J174"/>
  <c r="D188"/>
  <c r="C188"/>
  <c r="I189" s="1"/>
  <c r="J188"/>
  <c r="C202"/>
  <c r="I203" s="1"/>
  <c r="D202"/>
  <c r="J202"/>
  <c r="J21" i="3"/>
  <c r="F22"/>
  <c r="C160" i="1" l="1"/>
  <c r="I161" s="1"/>
  <c r="J161" s="1"/>
  <c r="D160"/>
  <c r="H22" i="3"/>
  <c r="D21" i="2"/>
  <c r="C21"/>
  <c r="D34"/>
  <c r="C34"/>
  <c r="D47"/>
  <c r="C47"/>
  <c r="D60"/>
  <c r="C60"/>
  <c r="D73"/>
  <c r="C73"/>
  <c r="D86"/>
  <c r="C86"/>
  <c r="D99"/>
  <c r="C99"/>
  <c r="D112"/>
  <c r="C112"/>
  <c r="C125"/>
  <c r="D125"/>
  <c r="D138"/>
  <c r="C138"/>
  <c r="D151"/>
  <c r="C151"/>
  <c r="D164"/>
  <c r="C164"/>
  <c r="D177"/>
  <c r="C177"/>
  <c r="D190"/>
  <c r="C190"/>
  <c r="D203"/>
  <c r="C203"/>
  <c r="C21" i="1"/>
  <c r="I22" s="1"/>
  <c r="J21"/>
  <c r="D21"/>
  <c r="C35"/>
  <c r="I36" s="1"/>
  <c r="J35"/>
  <c r="D35"/>
  <c r="C49"/>
  <c r="I50" s="1"/>
  <c r="J49"/>
  <c r="D49"/>
  <c r="C63"/>
  <c r="I64" s="1"/>
  <c r="J63"/>
  <c r="D63"/>
  <c r="C77"/>
  <c r="I78" s="1"/>
  <c r="J77"/>
  <c r="D77"/>
  <c r="C91"/>
  <c r="I92" s="1"/>
  <c r="J91"/>
  <c r="D91"/>
  <c r="C105"/>
  <c r="I106" s="1"/>
  <c r="J105"/>
  <c r="D105"/>
  <c r="C119"/>
  <c r="I120" s="1"/>
  <c r="J119"/>
  <c r="D119"/>
  <c r="C133"/>
  <c r="I134" s="1"/>
  <c r="J133"/>
  <c r="D133"/>
  <c r="C147"/>
  <c r="I148" s="1"/>
  <c r="J147"/>
  <c r="D147"/>
  <c r="C175"/>
  <c r="I176" s="1"/>
  <c r="J175"/>
  <c r="D175"/>
  <c r="C189"/>
  <c r="I190" s="1"/>
  <c r="J189"/>
  <c r="D189"/>
  <c r="C203"/>
  <c r="I204" s="1"/>
  <c r="J203"/>
  <c r="D203"/>
  <c r="J22" i="3"/>
  <c r="F23"/>
  <c r="D161" i="1" l="1"/>
  <c r="C161"/>
  <c r="I162" s="1"/>
  <c r="D204" i="2"/>
  <c r="C204"/>
  <c r="H23" i="3"/>
  <c r="C22" i="2"/>
  <c r="D22"/>
  <c r="C35"/>
  <c r="D35"/>
  <c r="C48"/>
  <c r="D48"/>
  <c r="C61"/>
  <c r="D61"/>
  <c r="C74"/>
  <c r="D74"/>
  <c r="C87"/>
  <c r="D87"/>
  <c r="C100"/>
  <c r="D100"/>
  <c r="C113"/>
  <c r="D113"/>
  <c r="D126"/>
  <c r="C126"/>
  <c r="C139"/>
  <c r="D139"/>
  <c r="C152"/>
  <c r="D152"/>
  <c r="C165"/>
  <c r="D165"/>
  <c r="C178"/>
  <c r="D178"/>
  <c r="C191"/>
  <c r="D191"/>
  <c r="D22" i="1"/>
  <c r="C22"/>
  <c r="C36"/>
  <c r="J36"/>
  <c r="D36"/>
  <c r="C50"/>
  <c r="J50"/>
  <c r="D50"/>
  <c r="D64"/>
  <c r="C64"/>
  <c r="J64"/>
  <c r="C78"/>
  <c r="J78"/>
  <c r="D78"/>
  <c r="D92"/>
  <c r="C92"/>
  <c r="J92"/>
  <c r="D106"/>
  <c r="C106"/>
  <c r="J106"/>
  <c r="D120"/>
  <c r="C120"/>
  <c r="J120"/>
  <c r="C134"/>
  <c r="J134"/>
  <c r="D134"/>
  <c r="C148"/>
  <c r="J148"/>
  <c r="D148"/>
  <c r="C162"/>
  <c r="J162"/>
  <c r="D162"/>
  <c r="D176"/>
  <c r="C176"/>
  <c r="J176"/>
  <c r="C190"/>
  <c r="J190"/>
  <c r="D190"/>
  <c r="D204"/>
  <c r="C204"/>
  <c r="J204"/>
  <c r="J23" i="3"/>
  <c r="F24"/>
  <c r="I163" i="1" l="1"/>
  <c r="J163" s="1"/>
  <c r="I121"/>
  <c r="J121" s="1"/>
  <c r="I65"/>
  <c r="J65" s="1"/>
  <c r="I51"/>
  <c r="J51" s="1"/>
  <c r="I23"/>
  <c r="J23" s="1"/>
  <c r="I149"/>
  <c r="J149" s="1"/>
  <c r="I107"/>
  <c r="J107" s="1"/>
  <c r="I37"/>
  <c r="J37" s="1"/>
  <c r="I177"/>
  <c r="J177" s="1"/>
  <c r="I191"/>
  <c r="J191" s="1"/>
  <c r="I135"/>
  <c r="J135" s="1"/>
  <c r="I93"/>
  <c r="J93" s="1"/>
  <c r="I79"/>
  <c r="J79" s="1"/>
  <c r="I205"/>
  <c r="J205" s="1"/>
  <c r="H24" i="3"/>
  <c r="J24"/>
  <c r="F25"/>
  <c r="H25" l="1"/>
  <c r="F26"/>
  <c r="J25"/>
  <c r="H26" l="1"/>
  <c r="J26"/>
  <c r="F27"/>
  <c r="H27" l="1"/>
  <c r="F28"/>
  <c r="J27"/>
  <c r="H28" l="1"/>
  <c r="F29"/>
  <c r="J28"/>
  <c r="J13" i="1" s="1"/>
  <c r="H29" i="3" l="1"/>
  <c r="J29"/>
  <c r="F30"/>
  <c r="J7" i="1" l="1"/>
  <c r="J28"/>
  <c r="H30" i="3"/>
  <c r="J30"/>
  <c r="J27" i="1" s="1"/>
  <c r="F31" i="3"/>
  <c r="H31" l="1"/>
  <c r="J31"/>
  <c r="F32"/>
  <c r="H32" l="1"/>
  <c r="J32"/>
  <c r="J10" i="1" s="1"/>
  <c r="F33" i="3"/>
  <c r="H33" l="1"/>
  <c r="J33"/>
  <c r="J19" i="1" s="1"/>
  <c r="F34" i="3"/>
  <c r="H34" l="1"/>
  <c r="J34"/>
  <c r="J22" i="1" s="1"/>
  <c r="F35" i="3"/>
  <c r="H35" l="1"/>
  <c r="J35"/>
  <c r="F36"/>
  <c r="F37" s="1"/>
  <c r="F38" s="1"/>
  <c r="F39" s="1"/>
  <c r="H36" l="1"/>
  <c r="H37" s="1"/>
  <c r="H38" s="1"/>
  <c r="H39" s="1"/>
  <c r="J36"/>
  <c r="J29" i="1" l="1"/>
  <c r="J210" s="1"/>
  <c r="J212" s="1"/>
  <c r="J37" i="3"/>
  <c r="J38" s="1"/>
  <c r="J39" s="1"/>
  <c r="F40"/>
  <c r="H40" l="1"/>
  <c r="J40"/>
  <c r="F41"/>
  <c r="H41" l="1"/>
  <c r="J41"/>
  <c r="F42"/>
  <c r="H42" l="1"/>
  <c r="J42"/>
  <c r="F43"/>
  <c r="H43" l="1"/>
  <c r="J43"/>
  <c r="F44"/>
  <c r="H44" l="1"/>
  <c r="J44"/>
  <c r="F45"/>
  <c r="H45" l="1"/>
  <c r="J45"/>
  <c r="F46"/>
  <c r="H46" l="1"/>
  <c r="J46"/>
  <c r="F47"/>
  <c r="H47" l="1"/>
  <c r="J47"/>
  <c r="F48"/>
  <c r="H48" l="1"/>
  <c r="J48"/>
  <c r="F49"/>
  <c r="H49" l="1"/>
  <c r="J49"/>
  <c r="F50"/>
  <c r="H50" l="1"/>
  <c r="J50"/>
  <c r="F51"/>
  <c r="H51" l="1"/>
  <c r="J51"/>
  <c r="F52"/>
  <c r="H52" l="1"/>
  <c r="J52"/>
  <c r="F53"/>
  <c r="H53" l="1"/>
  <c r="J53"/>
  <c r="F54"/>
  <c r="H54" l="1"/>
  <c r="J54"/>
  <c r="F55"/>
  <c r="H55" l="1"/>
  <c r="J55"/>
  <c r="F56"/>
  <c r="H56" l="1"/>
  <c r="J56"/>
  <c r="F57"/>
  <c r="H57" l="1"/>
  <c r="J57"/>
  <c r="F58"/>
  <c r="H58" l="1"/>
  <c r="J58"/>
  <c r="F59"/>
  <c r="H59" l="1"/>
  <c r="J59"/>
  <c r="F60"/>
  <c r="H60" l="1"/>
  <c r="J60"/>
  <c r="F61"/>
  <c r="H61" l="1"/>
  <c r="J61"/>
  <c r="F62"/>
  <c r="H62" l="1"/>
  <c r="J62"/>
  <c r="F63"/>
  <c r="H63" l="1"/>
  <c r="J63"/>
  <c r="F64"/>
  <c r="H64" l="1"/>
  <c r="J64"/>
  <c r="F65"/>
  <c r="H65" l="1"/>
  <c r="J65"/>
  <c r="F66"/>
  <c r="H66" l="1"/>
  <c r="J66"/>
  <c r="F67"/>
  <c r="H67" l="1"/>
  <c r="J67"/>
  <c r="F68"/>
  <c r="H68" l="1"/>
  <c r="J68"/>
  <c r="F69"/>
  <c r="H69" l="1"/>
  <c r="J69"/>
  <c r="F70"/>
  <c r="H70" l="1"/>
  <c r="J70"/>
  <c r="F71"/>
  <c r="H71" l="1"/>
  <c r="J71"/>
  <c r="F72"/>
  <c r="H72" l="1"/>
  <c r="J72"/>
  <c r="F73"/>
  <c r="H73" l="1"/>
  <c r="J73"/>
  <c r="F74"/>
  <c r="H74" l="1"/>
  <c r="J74"/>
  <c r="F75"/>
  <c r="H75" l="1"/>
  <c r="J75"/>
  <c r="F76"/>
  <c r="H76" l="1"/>
  <c r="J76"/>
  <c r="F77"/>
  <c r="H77" l="1"/>
  <c r="J77"/>
  <c r="F78"/>
  <c r="H78" l="1"/>
  <c r="J78"/>
  <c r="F79"/>
  <c r="H79" l="1"/>
  <c r="J79"/>
  <c r="F80"/>
  <c r="H80" l="1"/>
  <c r="J80"/>
  <c r="F81"/>
  <c r="H81" l="1"/>
  <c r="J81"/>
  <c r="F82"/>
  <c r="H82" l="1"/>
  <c r="J82"/>
  <c r="F83"/>
  <c r="H83" l="1"/>
  <c r="J83"/>
  <c r="F84"/>
  <c r="H84" l="1"/>
  <c r="J84"/>
  <c r="F85"/>
  <c r="H85" l="1"/>
  <c r="J85"/>
  <c r="F86"/>
  <c r="H86" l="1"/>
  <c r="J86"/>
  <c r="F87"/>
  <c r="H87" l="1"/>
  <c r="J87"/>
  <c r="F88"/>
  <c r="H88" l="1"/>
  <c r="J88"/>
  <c r="F89"/>
  <c r="H89" l="1"/>
  <c r="J89"/>
  <c r="F90"/>
  <c r="H90" l="1"/>
  <c r="J90"/>
  <c r="F91"/>
  <c r="H91" l="1"/>
  <c r="J91"/>
  <c r="F92"/>
  <c r="H92" l="1"/>
  <c r="J92"/>
  <c r="F93"/>
  <c r="H93" l="1"/>
  <c r="J93"/>
  <c r="F94"/>
  <c r="H94" l="1"/>
  <c r="J94"/>
  <c r="F95"/>
  <c r="H95" l="1"/>
  <c r="J95"/>
  <c r="F96"/>
  <c r="H96" l="1"/>
  <c r="J96"/>
  <c r="F97"/>
  <c r="H97" l="1"/>
  <c r="J97"/>
  <c r="F98"/>
  <c r="H98" l="1"/>
  <c r="J98"/>
  <c r="F99"/>
  <c r="H99" l="1"/>
  <c r="J99"/>
  <c r="F100"/>
  <c r="H100" l="1"/>
  <c r="J100"/>
  <c r="F101"/>
  <c r="H101" l="1"/>
  <c r="J101"/>
  <c r="F102"/>
  <c r="H102" l="1"/>
  <c r="J102"/>
  <c r="F103"/>
  <c r="H103" l="1"/>
  <c r="J103"/>
  <c r="F104"/>
  <c r="H104" l="1"/>
  <c r="J104"/>
  <c r="F105"/>
  <c r="H105" l="1"/>
  <c r="J105"/>
  <c r="F106"/>
  <c r="H106" l="1"/>
  <c r="J106"/>
  <c r="F107"/>
  <c r="H107" l="1"/>
  <c r="J107"/>
  <c r="F108"/>
  <c r="H108" l="1"/>
  <c r="J108"/>
  <c r="F109"/>
  <c r="H109" l="1"/>
  <c r="J109"/>
  <c r="F110"/>
  <c r="H110" l="1"/>
  <c r="J110"/>
  <c r="F111"/>
  <c r="J111" l="1"/>
  <c r="H111"/>
  <c r="F112"/>
  <c r="J112" l="1"/>
  <c r="H112"/>
  <c r="F113"/>
  <c r="J113" l="1"/>
  <c r="H113"/>
  <c r="F114"/>
  <c r="J114" l="1"/>
  <c r="H114"/>
  <c r="F115"/>
  <c r="J115" l="1"/>
  <c r="H115"/>
  <c r="F116"/>
  <c r="J116" l="1"/>
  <c r="H116"/>
  <c r="F117"/>
  <c r="J117" l="1"/>
  <c r="H117"/>
  <c r="F118"/>
  <c r="J118" l="1"/>
  <c r="H118"/>
  <c r="F119"/>
  <c r="J119" l="1"/>
  <c r="H119"/>
  <c r="F120"/>
  <c r="J120" l="1"/>
  <c r="H120"/>
  <c r="F121"/>
  <c r="J121" l="1"/>
  <c r="H121"/>
  <c r="F122"/>
  <c r="J122" l="1"/>
  <c r="H122"/>
  <c r="F123"/>
  <c r="J123" l="1"/>
  <c r="H123"/>
  <c r="F124"/>
  <c r="J124" l="1"/>
  <c r="H124"/>
  <c r="F125"/>
  <c r="J125" l="1"/>
  <c r="H125"/>
  <c r="F126"/>
  <c r="J126" l="1"/>
  <c r="H126"/>
  <c r="F127"/>
  <c r="J127" l="1"/>
  <c r="H127"/>
  <c r="F128"/>
  <c r="J128" l="1"/>
  <c r="H128"/>
  <c r="F129"/>
  <c r="J129" l="1"/>
  <c r="H129"/>
  <c r="F130"/>
  <c r="J130" l="1"/>
  <c r="H130"/>
  <c r="F131"/>
  <c r="J131" l="1"/>
  <c r="H131"/>
  <c r="F132"/>
  <c r="J132" l="1"/>
  <c r="H132"/>
  <c r="F133"/>
  <c r="J133" l="1"/>
  <c r="H133"/>
  <c r="F134"/>
  <c r="J134" l="1"/>
  <c r="H134"/>
  <c r="F135"/>
  <c r="J135" l="1"/>
  <c r="H135"/>
  <c r="F136"/>
  <c r="J136" l="1"/>
  <c r="H136"/>
  <c r="F137"/>
  <c r="J137" l="1"/>
  <c r="H137"/>
  <c r="F138"/>
  <c r="J138" l="1"/>
  <c r="H138"/>
  <c r="F139"/>
  <c r="J139" l="1"/>
  <c r="H139"/>
  <c r="F140"/>
  <c r="J140" l="1"/>
  <c r="H140"/>
  <c r="F141"/>
  <c r="J141" l="1"/>
  <c r="H141"/>
  <c r="F142"/>
  <c r="J142" l="1"/>
  <c r="H142"/>
  <c r="F143"/>
  <c r="J143" l="1"/>
  <c r="H143"/>
  <c r="F144"/>
  <c r="J144" l="1"/>
  <c r="H144"/>
  <c r="F145"/>
  <c r="J145" l="1"/>
  <c r="H145"/>
  <c r="F146"/>
  <c r="J146" l="1"/>
  <c r="H146"/>
  <c r="F147"/>
  <c r="J147" l="1"/>
  <c r="H147"/>
  <c r="F148"/>
  <c r="J148" l="1"/>
  <c r="H148"/>
  <c r="F149"/>
  <c r="J149" l="1"/>
  <c r="H149"/>
  <c r="F150"/>
  <c r="J150" l="1"/>
  <c r="H150"/>
  <c r="F151"/>
  <c r="J151" l="1"/>
  <c r="H151"/>
  <c r="F152"/>
  <c r="J152" l="1"/>
  <c r="H152"/>
  <c r="F153"/>
  <c r="J153" l="1"/>
  <c r="H153"/>
  <c r="F154"/>
  <c r="H154" l="1"/>
  <c r="J154"/>
  <c r="F155"/>
  <c r="H155" l="1"/>
  <c r="J155"/>
  <c r="F156"/>
  <c r="H156" l="1"/>
  <c r="J156"/>
  <c r="F157"/>
  <c r="H157" l="1"/>
  <c r="J157"/>
  <c r="F158"/>
  <c r="H158" l="1"/>
  <c r="J158"/>
  <c r="F159"/>
  <c r="H159" l="1"/>
  <c r="J159"/>
  <c r="F160"/>
  <c r="H160" l="1"/>
  <c r="J160"/>
  <c r="F161"/>
  <c r="H161" l="1"/>
  <c r="J161"/>
  <c r="F162"/>
  <c r="H162" l="1"/>
  <c r="J162"/>
  <c r="F163"/>
  <c r="H163" l="1"/>
  <c r="J163"/>
  <c r="F164"/>
  <c r="H164" l="1"/>
  <c r="J164"/>
  <c r="F165"/>
  <c r="H165" l="1"/>
  <c r="J165"/>
  <c r="F166"/>
  <c r="H166" l="1"/>
  <c r="J166"/>
  <c r="F167"/>
  <c r="H167" l="1"/>
  <c r="J167"/>
  <c r="F168"/>
  <c r="H168" l="1"/>
  <c r="J168"/>
  <c r="F169"/>
  <c r="H169" l="1"/>
  <c r="J169"/>
  <c r="F170"/>
  <c r="H170" l="1"/>
  <c r="J170"/>
  <c r="F171"/>
  <c r="H171" l="1"/>
  <c r="J171"/>
  <c r="F172"/>
  <c r="H172" l="1"/>
  <c r="J172"/>
  <c r="F173"/>
  <c r="H173" l="1"/>
  <c r="J173"/>
  <c r="F174"/>
  <c r="H174" l="1"/>
  <c r="J174"/>
  <c r="F175"/>
  <c r="H175" l="1"/>
  <c r="J175"/>
  <c r="F176"/>
  <c r="H176" l="1"/>
  <c r="J176"/>
  <c r="F177"/>
  <c r="H177" l="1"/>
  <c r="J177"/>
  <c r="F178"/>
  <c r="H178" l="1"/>
  <c r="J178"/>
  <c r="F179"/>
  <c r="H179" l="1"/>
  <c r="J179"/>
  <c r="F180"/>
  <c r="H180" l="1"/>
  <c r="J180"/>
  <c r="F181"/>
  <c r="H181" l="1"/>
  <c r="J181"/>
  <c r="F182"/>
  <c r="H182" l="1"/>
  <c r="J182"/>
  <c r="F183"/>
  <c r="H183" l="1"/>
  <c r="J183"/>
  <c r="F184"/>
  <c r="H184" l="1"/>
  <c r="J184"/>
  <c r="F185"/>
  <c r="H185" l="1"/>
  <c r="J185"/>
  <c r="F186"/>
  <c r="H186" l="1"/>
  <c r="J186"/>
  <c r="F187"/>
  <c r="H187" l="1"/>
  <c r="J187"/>
  <c r="F188"/>
  <c r="H188" l="1"/>
  <c r="J188"/>
  <c r="F189"/>
  <c r="H189" l="1"/>
  <c r="J189"/>
  <c r="F190"/>
  <c r="H190" l="1"/>
  <c r="J190"/>
  <c r="F191"/>
  <c r="H191" l="1"/>
  <c r="J191"/>
  <c r="F192"/>
  <c r="H192" l="1"/>
  <c r="J192"/>
  <c r="F193"/>
  <c r="H193" l="1"/>
  <c r="J193"/>
  <c r="F194"/>
  <c r="H194" l="1"/>
  <c r="J194"/>
  <c r="F195"/>
  <c r="H195" l="1"/>
  <c r="J195"/>
  <c r="F196"/>
  <c r="H196" l="1"/>
  <c r="J196"/>
  <c r="F197"/>
  <c r="H197" l="1"/>
  <c r="J197"/>
  <c r="F198"/>
  <c r="H198" l="1"/>
  <c r="J198"/>
  <c r="F199"/>
  <c r="H199" l="1"/>
  <c r="J199"/>
  <c r="F200"/>
  <c r="H200" l="1"/>
  <c r="J200"/>
  <c r="F201"/>
  <c r="H201" l="1"/>
  <c r="J201"/>
  <c r="F202"/>
  <c r="H202" l="1"/>
  <c r="J202"/>
  <c r="F203"/>
  <c r="H203" l="1"/>
  <c r="J203"/>
  <c r="F204"/>
  <c r="H204" l="1"/>
  <c r="J204"/>
  <c r="F205"/>
  <c r="H205" l="1"/>
  <c r="J205"/>
  <c r="F206"/>
  <c r="H206" l="1"/>
  <c r="J206"/>
  <c r="F207"/>
  <c r="H207" l="1"/>
  <c r="F208"/>
  <c r="F209" s="1"/>
  <c r="J207"/>
  <c r="H208" l="1"/>
  <c r="H209" s="1"/>
  <c r="J208"/>
  <c r="J209" s="1"/>
  <c r="J210" l="1"/>
  <c r="J212" s="1"/>
</calcChain>
</file>

<file path=xl/sharedStrings.xml><?xml version="1.0" encoding="utf-8"?>
<sst xmlns="http://schemas.openxmlformats.org/spreadsheetml/2006/main" count="382" uniqueCount="122">
  <si>
    <t xml:space="preserve"> AP BAVA ENGINEERING FZ. LLC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</si>
  <si>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</si>
  <si>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</si>
  <si>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</si>
  <si>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</si>
  <si>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</si>
  <si>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</si>
  <si>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</si>
  <si>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</si>
  <si>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</si>
  <si>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ReceivedDate</t>
  </si>
  <si>
    <t>Issued Date</t>
  </si>
  <si>
    <t>PR Slip No/ Date</t>
  </si>
  <si>
    <t>Issued Qty</t>
  </si>
  <si>
    <t>LIVE STOCK</t>
  </si>
  <si>
    <t>Total</t>
  </si>
  <si>
    <t>OPENING STOCK</t>
  </si>
  <si>
    <t>Oxygen Gas</t>
  </si>
  <si>
    <t>Acetylene Gas</t>
  </si>
  <si>
    <t>Cyl</t>
  </si>
  <si>
    <t>Oxygen Gas - Refilling</t>
  </si>
  <si>
    <t>LPG Cylinder</t>
  </si>
  <si>
    <t>Diesel</t>
  </si>
  <si>
    <t>Ltr</t>
  </si>
  <si>
    <t>Welding Rod Magnum - 3.15mm 6013</t>
  </si>
  <si>
    <t>welding Rod Magnum - 4mm 6013</t>
  </si>
  <si>
    <t>Welding Holder 600 AMPS</t>
  </si>
  <si>
    <t>Kg</t>
  </si>
  <si>
    <t>No</t>
  </si>
  <si>
    <t>Disc-Grinding Disc AG-9</t>
  </si>
  <si>
    <t>Disc-Grinding Disc AG-4.5</t>
  </si>
  <si>
    <t>Disc-Grinding Disc AG-4</t>
  </si>
  <si>
    <t>Leather Gloves</t>
  </si>
  <si>
    <t>Welding Helmet</t>
  </si>
  <si>
    <t>Spark Lighter</t>
  </si>
  <si>
    <t>Pair</t>
  </si>
  <si>
    <t>Cutting Nozzle 1 X 16 mm</t>
  </si>
  <si>
    <t>Cutting Nozzle 1 X 32 mm</t>
  </si>
  <si>
    <t>Cutting Nozzle 3 X 64 mm</t>
  </si>
  <si>
    <t>Cutting Nozzle 3 X 32 mm</t>
  </si>
  <si>
    <t>OG100</t>
  </si>
  <si>
    <t>AG100</t>
  </si>
  <si>
    <t>OG101</t>
  </si>
  <si>
    <t>LP100</t>
  </si>
  <si>
    <t>LP101</t>
  </si>
  <si>
    <t>WR100</t>
  </si>
  <si>
    <t>WR101</t>
  </si>
  <si>
    <t>WH100</t>
  </si>
  <si>
    <t>GD100</t>
  </si>
  <si>
    <t>GD101</t>
  </si>
  <si>
    <t>GD102</t>
  </si>
  <si>
    <t>LG100</t>
  </si>
  <si>
    <t>SL100</t>
  </si>
  <si>
    <t>CN100</t>
  </si>
  <si>
    <t>CN101</t>
  </si>
  <si>
    <t>CN102</t>
  </si>
  <si>
    <t>CN103</t>
  </si>
  <si>
    <t>DL100</t>
  </si>
  <si>
    <t>WHT100</t>
  </si>
  <si>
    <t>CL100</t>
  </si>
  <si>
    <t>Cable Leg</t>
  </si>
  <si>
    <t>SG100</t>
  </si>
  <si>
    <t>Safety Google White</t>
  </si>
  <si>
    <t>SG101</t>
  </si>
  <si>
    <t>Safety Google black</t>
  </si>
  <si>
    <t>WB100</t>
  </si>
  <si>
    <t>Wire Brush</t>
  </si>
  <si>
    <t>SB100</t>
  </si>
  <si>
    <t>Sweeping Broom</t>
  </si>
  <si>
    <t>RO100</t>
  </si>
  <si>
    <t>Paint Red Oxide Primer</t>
  </si>
  <si>
    <t>Paint-Roller Brush</t>
  </si>
  <si>
    <t>RB100</t>
  </si>
  <si>
    <t>LPG Cylinder  45Kg Capacity</t>
  </si>
  <si>
    <t>Black Welding Glass</t>
  </si>
  <si>
    <t>BWG100</t>
  </si>
  <si>
    <t>FF100</t>
  </si>
  <si>
    <t>Flat File with fastener</t>
  </si>
  <si>
    <t>HB100</t>
  </si>
  <si>
    <t>Hard Cover Book A4</t>
  </si>
  <si>
    <t>CB100</t>
  </si>
  <si>
    <t>Carbon Brush for Makita Model</t>
  </si>
  <si>
    <t>Window Clear Glass 440X285</t>
  </si>
  <si>
    <t>WCG100</t>
  </si>
  <si>
    <t>TH100</t>
  </si>
  <si>
    <t>Thinner</t>
  </si>
  <si>
    <t>28.07.2016</t>
  </si>
  <si>
    <t>31.07.2016</t>
  </si>
  <si>
    <t>01.08.2016</t>
  </si>
  <si>
    <t>04.08.2016</t>
  </si>
  <si>
    <t>05.08.2016</t>
  </si>
  <si>
    <t>06.08.2016</t>
  </si>
  <si>
    <t>07.08.2016</t>
  </si>
  <si>
    <t>10.08.2016</t>
  </si>
  <si>
    <t>11.08.2016</t>
  </si>
  <si>
    <t>17.08.2016</t>
  </si>
  <si>
    <t>F11543</t>
  </si>
  <si>
    <t>F11544</t>
  </si>
  <si>
    <t>F11545</t>
  </si>
  <si>
    <t>F11546</t>
  </si>
  <si>
    <t>F11547</t>
  </si>
  <si>
    <t>WR1001</t>
  </si>
  <si>
    <t>19.08.2016</t>
  </si>
  <si>
    <t>F11548</t>
  </si>
  <si>
    <t>WRDH 3.15</t>
  </si>
  <si>
    <t>WRDH 4</t>
  </si>
  <si>
    <t>PB100</t>
  </si>
  <si>
    <t>No gas in the cyl</t>
  </si>
  <si>
    <t>23.08.2016</t>
  </si>
  <si>
    <t>Project: Shayona Cement Corporation. MALAWI.</t>
  </si>
  <si>
    <t>Consume Tools Received From SCC</t>
  </si>
  <si>
    <t>22.08.2016</t>
  </si>
  <si>
    <t>25.08.2016</t>
  </si>
  <si>
    <t>28.08.2016</t>
  </si>
  <si>
    <t>WRDH3.15</t>
  </si>
  <si>
    <t>PB101</t>
  </si>
  <si>
    <t>AG101</t>
  </si>
  <si>
    <t>13.08.2016</t>
  </si>
  <si>
    <t>HB101</t>
  </si>
  <si>
    <t>Hard Cover Book A5</t>
  </si>
  <si>
    <t>Painting Brush 2''</t>
  </si>
  <si>
    <t>Painting Brush 6""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</si>
</sst>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4" tint="-0.499984740745262"/>
      <name val="Wide Latin"/>
      <family val="1"/>
    </font>
    <font>
      <b/>
      <sz val="14"/>
      <color rgb="FFFF0000"/>
      <name val="Wide Lati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0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11" xfId="0" applyBorder="1" applyProtection="1">
      <protection locked="0"/>
    </xf>
    <xf numFmtId="0" fontId="0" fillId="3" borderId="11" xfId="0" applyFill="1" applyBorder="1" applyProtection="1"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43" fontId="0" fillId="0" borderId="0" xfId="1" applyFont="1" applyAlignment="1">
      <alignment horizontal="right"/>
    </xf>
    <xf numFmtId="43" fontId="1" fillId="0" borderId="9" xfId="1" applyFont="1" applyBorder="1" applyAlignment="1">
      <alignment horizontal="right" vertical="center" wrapText="1"/>
    </xf>
    <xf numFmtId="43" fontId="0" fillId="0" borderId="2" xfId="1" applyFont="1" applyBorder="1" applyAlignment="1" applyProtection="1">
      <alignment horizontal="right" vertical="center"/>
      <protection hidden="1"/>
    </xf>
    <xf numFmtId="43" fontId="0" fillId="0" borderId="5" xfId="1" applyFont="1" applyBorder="1" applyAlignment="1" applyProtection="1">
      <alignment horizontal="right" vertical="center"/>
      <protection hidden="1"/>
    </xf>
    <xf numFmtId="43" fontId="0" fillId="0" borderId="2" xfId="1" applyFont="1" applyBorder="1" applyAlignment="1" applyProtection="1">
      <alignment horizontal="right" vertical="center"/>
      <protection locked="0"/>
    </xf>
    <xf numFmtId="43" fontId="0" fillId="0" borderId="5" xfId="1" applyFont="1" applyBorder="1" applyAlignment="1" applyProtection="1">
      <alignment horizontal="right" vertical="center"/>
      <protection locked="0"/>
    </xf>
    <xf numFmtId="43" fontId="0" fillId="0" borderId="11" xfId="1" applyFont="1" applyBorder="1" applyAlignment="1" applyProtection="1">
      <alignment horizontal="right"/>
      <protection locked="0"/>
    </xf>
    <xf numFmtId="43" fontId="0" fillId="0" borderId="0" xfId="1" applyFont="1"/>
    <xf numFmtId="43" fontId="1" fillId="0" borderId="2" xfId="1" applyFont="1" applyBorder="1" applyAlignment="1">
      <alignment horizontal="center" vertical="center" wrapText="1"/>
    </xf>
    <xf numFmtId="43" fontId="1" fillId="0" borderId="5" xfId="1" applyFont="1" applyBorder="1" applyAlignment="1" applyProtection="1">
      <alignment horizontal="center" vertical="center"/>
    </xf>
    <xf numFmtId="43" fontId="0" fillId="0" borderId="5" xfId="1" applyFont="1" applyBorder="1" applyAlignment="1" applyProtection="1">
      <alignment horizontal="center" vertical="center"/>
    </xf>
    <xf numFmtId="43" fontId="4" fillId="2" borderId="9" xfId="0" applyNumberFormat="1" applyFont="1" applyFill="1" applyBorder="1" applyAlignment="1" applyProtection="1">
      <alignment horizontal="right" vertical="center"/>
      <protection locked="0"/>
    </xf>
    <xf numFmtId="43" fontId="4" fillId="2" borderId="9" xfId="0" applyNumberFormat="1" applyFont="1" applyFill="1" applyBorder="1" applyAlignment="1" applyProtection="1">
      <alignment horizontal="right" vertical="center"/>
      <protection hidden="1"/>
    </xf>
    <xf numFmtId="43" fontId="4" fillId="2" borderId="9" xfId="0" applyNumberFormat="1" applyFont="1" applyFill="1" applyBorder="1" applyAlignment="1" applyProtection="1">
      <alignment horizontal="center" vertical="center"/>
      <protection locked="0"/>
    </xf>
    <xf numFmtId="43" fontId="2" fillId="2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 vertical="center" wrapText="1"/>
    </xf>
    <xf numFmtId="0" fontId="0" fillId="0" borderId="5" xfId="0" applyBorder="1" applyAlignment="1" applyProtection="1">
      <alignment horizontal="right" vertical="center"/>
      <protection locked="0"/>
    </xf>
    <xf numFmtId="0" fontId="0" fillId="2" borderId="9" xfId="0" applyFill="1" applyBorder="1" applyAlignment="1">
      <alignment horizontal="right" vertical="center"/>
    </xf>
    <xf numFmtId="0" fontId="5" fillId="4" borderId="0" xfId="0" applyFont="1" applyFill="1" applyAlignment="1">
      <alignment horizontal="center"/>
    </xf>
    <xf numFmtId="0" fontId="1" fillId="0" borderId="9" xfId="0" applyFont="1" applyBorder="1" applyAlignment="1">
      <alignment horizontal="right" vertical="center" wrapText="1"/>
    </xf>
    <xf numFmtId="0" fontId="0" fillId="0" borderId="2" xfId="0" applyBorder="1" applyAlignment="1" applyProtection="1">
      <alignment horizontal="right" vertical="center"/>
      <protection locked="0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6"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righ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numFmt numFmtId="0" formatCode="General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alignment horizontal="right" textRotation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righ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righ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hair">
          <color auto="1"/>
        </bottom>
        <vertical/>
        <horizontal/>
      </border>
      <protection locked="0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K210" totalsRowCount="1" headerRowDxfId="65" totalsRowDxfId="62" headerRowBorderDxfId="64" tableBorderDxfId="63" totalsRowBorderDxfId="61">
  <autoFilter ref="A4:K209"/>
  <tableColumns count="11">
    <tableColumn id="1" name="Sl No." totalsRowLabel="Total" dataDxfId="60" totalsRowDxfId="59"/>
    <tableColumn id="2" name="Tools Code" dataDxfId="58" totalsRowDxfId="57"/>
    <tableColumn id="3" name="Material Description" dataDxfId="56" totalsRowDxfId="55"/>
    <tableColumn id="4" name="UOM" dataDxfId="54" totalsRowDxfId="53"/>
    <tableColumn id="11" name="OPENING STOCK" dataDxfId="52" totalsRowDxfId="51"/>
    <tableColumn id="5" name="Received Qty" dataDxfId="50" totalsRowDxfId="49"/>
    <tableColumn id="6" name="Issued Qty" dataDxfId="48" totalsRowDxfId="47"/>
    <tableColumn id="7" name="LIVE STOCK" dataDxfId="46" totalsRowDxfId="45"/>
    <tableColumn id="8" name="Unit Price (MWK)" dataDxfId="44" totalsRowDxfId="43" dataCellStyle="Comma"/>
    <tableColumn id="9" name="Total Cost (MWK)" totalsRowFunction="sum" dataDxfId="42" totalsRowDxfId="41" dataCellStyle="Comma"/>
    <tableColumn id="10" name="Remarks" totalsRowFunction="count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210" totalsRowCount="1" headerRowDxfId="38" totalsRowDxfId="35" headerRowBorderDxfId="37" tableBorderDxfId="36" totalsRowBorderDxfId="34">
  <autoFilter ref="A5:K209"/>
  <tableColumns count="11">
    <tableColumn id="1" name="Sl No." totalsRowLabel="Total" dataDxfId="33" totalsRowDxfId="32"/>
    <tableColumn id="2" name="Tools Code" dataDxfId="31" totalsRowDxfId="30"/>
    <tableColumn id="3" name="Material Description" dataDxfId="29" totalsRowDxfId="28">
      <calculatedColumnFormula>IF(LEN($C5),IFERROR(VLOOKUP($B6,'MASTER Tools List'!$B$5:$J$208,2,FALSE),0))</calculatedColumnFormula>
    </tableColumn>
    <tableColumn id="4" name="UOM" dataDxfId="27" totalsRowDxfId="26">
      <calculatedColumnFormula>IF(LEN($C5),IFERROR(VLOOKUP($B6,'MASTER Tools List'!$B$5:$J$208,3,FALSE),0))</calculatedColumnFormula>
    </tableColumn>
    <tableColumn id="5" name="Received Qty" dataDxfId="25" totalsRowDxfId="24"/>
    <tableColumn id="6" name="PR Slip No/ Date" dataDxfId="23" totalsRowDxfId="22"/>
    <tableColumn id="7" name="ReceivedDate" dataDxfId="21" totalsRowDxfId="20"/>
    <tableColumn id="8" name="MR Slip No." dataDxfId="19" totalsRowDxfId="18"/>
    <tableColumn id="9" name="Unit Price (MWK)" dataDxfId="17" totalsRowDxfId="16" dataCellStyle="Comma">
      <calculatedColumnFormula>IF(LEN($C5),IFERROR(VLOOKUP($B6,'MASTER Tools List'!$B$5:$J$208,7,FALSE),0))</calculatedColumnFormula>
    </tableColumn>
    <tableColumn id="10" name="Total Cost (MWK)" totalsRowFunction="sum" dataDxfId="15" totalsRowDxfId="14" dataCellStyle="Comma">
      <calculatedColumnFormula>Table2[[#This Row],[Unit Price (MWK)]]*Table2[[#This Row],[Received Qty]]</calculatedColumnFormula>
    </tableColumn>
    <tableColumn id="11" name="Remarks" totalsRowFunction="count" dataDxfId="13" totalsRow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H210" headerRowDxfId="11" totalsRowDxfId="8" headerRowBorderDxfId="10" tableBorderDxfId="9">
  <autoFilter ref="A4:H210"/>
  <tableColumns count="8">
    <tableColumn id="1" name="Sl No." totalsRowLabel="Total" dataDxfId="7"/>
    <tableColumn id="2" name="Tools Code" dataDxfId="6"/>
    <tableColumn id="3" name="Material Description" dataDxfId="5">
      <calculatedColumnFormula>IF(LEN($C4),IFERROR(VLOOKUP($B5,'MASTER Tools List'!$B$5:$J$208,2,FALSE),0))</calculatedColumnFormula>
    </tableColumn>
    <tableColumn id="4" name="UOM" dataDxfId="4">
      <calculatedColumnFormula>IF(LEN($C4),IFERROR(VLOOKUP($B5,'MASTER Tools List'!$B$5:$J$208,3,FALSE),0))</calculatedColumnFormula>
    </tableColumn>
    <tableColumn id="5" name="Issued Qty" dataDxfId="3"/>
    <tableColumn id="6" name="Issued Date" dataDxfId="2"/>
    <tableColumn id="7" name="MR Slip No." dataDxfId="1"/>
    <tableColumn id="8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212"/>
  <sheetViews>
    <sheetView showZeros="0" view="pageBreakPreview" zoomScale="98" zoomScaleSheetLayoutView="98" workbookViewId="0">
      <pane ySplit="4" topLeftCell="A5" activePane="bottomLeft" state="frozen"/>
      <selection pane="bottomLeft" activeCell="A44" sqref="A44"/>
    </sheetView>
  </sheetViews>
  <sheetFormatPr defaultRowHeight="15"/>
  <cols>
    <col min="2" max="2" width="12.85546875" customWidth="1"/>
    <col min="3" max="3" width="34.28515625" bestFit="1" customWidth="1"/>
    <col min="5" max="5" width="16" customWidth="1"/>
    <col min="6" max="6" width="14.85546875" customWidth="1"/>
    <col min="7" max="7" width="15.85546875" customWidth="1"/>
    <col min="8" max="8" width="15.42578125" customWidth="1"/>
    <col min="9" max="10" width="18.7109375" style="37" customWidth="1"/>
    <col min="11" max="11" width="10.7109375" customWidth="1"/>
  </cols>
  <sheetData>
    <row r="1" spans="1:11" ht="18.7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8.75">
      <c r="A2" s="65" t="s">
        <v>109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9.5" thickBot="1">
      <c r="A3" s="64" t="s">
        <v>110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24.75" customHeight="1" thickBot="1">
      <c r="A4" s="6" t="s">
        <v>1</v>
      </c>
      <c r="B4" s="7" t="s">
        <v>3</v>
      </c>
      <c r="C4" s="7" t="s">
        <v>4</v>
      </c>
      <c r="D4" s="7" t="s">
        <v>5</v>
      </c>
      <c r="E4" s="7" t="s">
        <v>16</v>
      </c>
      <c r="F4" s="8" t="s">
        <v>9</v>
      </c>
      <c r="G4" s="7" t="s">
        <v>13</v>
      </c>
      <c r="H4" s="8" t="s">
        <v>14</v>
      </c>
      <c r="I4" s="38" t="s">
        <v>7</v>
      </c>
      <c r="J4" s="38" t="s">
        <v>8</v>
      </c>
      <c r="K4" s="9" t="s">
        <v>2</v>
      </c>
    </row>
    <row r="5" spans="1:11">
      <c r="A5" s="15">
        <v>1</v>
      </c>
      <c r="B5" s="19" t="s">
        <v>40</v>
      </c>
      <c r="C5" s="25" t="s">
        <v>17</v>
      </c>
      <c r="D5" s="19" t="s">
        <v>19</v>
      </c>
      <c r="E5" s="31"/>
      <c r="F5" s="14">
        <f>SUMIF('Consume Tools Recd'!$B$6:$B$211,'MASTER Tools List'!$B5,'Consume Tools Recd'!$E$6:$E$211)</f>
        <v>37</v>
      </c>
      <c r="G5" s="14">
        <f>SUMIF('Tools Issued'!$B$5:$B$210,'MASTER Tools List'!$B5,'Tools Issued'!$E$5:$E$210)</f>
        <v>35</v>
      </c>
      <c r="H5" s="14">
        <f>(Table3[[#This Row],[OPENING STOCK]]+Table3[[#This Row],[Received Qty]])-Table3[[#This Row],[Issued Qty]]</f>
        <v>2</v>
      </c>
      <c r="I5" s="41">
        <v>10500</v>
      </c>
      <c r="J5" s="39">
        <f>$F5*$I5</f>
        <v>388500</v>
      </c>
      <c r="K5" s="18"/>
    </row>
    <row r="6" spans="1:11">
      <c r="A6" s="16">
        <v>2</v>
      </c>
      <c r="B6" s="19" t="s">
        <v>41</v>
      </c>
      <c r="C6" s="25" t="s">
        <v>18</v>
      </c>
      <c r="D6" s="17" t="s">
        <v>19</v>
      </c>
      <c r="E6" s="31">
        <v>0</v>
      </c>
      <c r="F6" s="11">
        <f>IF(LEN($F5),SUMIF('Consume Tools Recd'!$B$6:$B$211,'MASTER Tools List'!$B6,'Consume Tools Recd'!$E$6:$E$211))</f>
        <v>9</v>
      </c>
      <c r="G6" s="14">
        <f>IF(LEN($G5),SUMIF('Tools Issued'!$B$5:$B$210,'MASTER Tools List'!$B6,'Tools Issued'!$E$5:$E$210))</f>
        <v>9</v>
      </c>
      <c r="H6" s="14">
        <f>IF(LEN(H5),(Table3[[#This Row],[OPENING STOCK]]+Table3[[#This Row],[Received Qty]])-Table3[[#This Row],[Issued Qty]])</f>
        <v>0</v>
      </c>
      <c r="I6" s="42">
        <v>24000</v>
      </c>
      <c r="J6" s="40">
        <f>IF(LEN($J5),$F6*$I6)</f>
        <v>216000</v>
      </c>
      <c r="K6" s="20"/>
    </row>
    <row r="7" spans="1:11">
      <c r="A7" s="15">
        <v>3</v>
      </c>
      <c r="B7" s="19" t="s">
        <v>42</v>
      </c>
      <c r="C7" s="25" t="s">
        <v>20</v>
      </c>
      <c r="D7" s="19" t="s">
        <v>19</v>
      </c>
      <c r="E7" s="31">
        <v>0</v>
      </c>
      <c r="F7" s="11">
        <f>IF(LEN($F6),SUMIF('Consume Tools Recd'!$B$6:$B$211,'MASTER Tools List'!$B7,'Consume Tools Recd'!$E$6:$E$211))</f>
        <v>0</v>
      </c>
      <c r="G7" s="14">
        <f>IF(LEN($G6),SUMIF('Tools Issued'!$B$5:$B$210,'MASTER Tools List'!$B7,'Tools Issued'!$E$5:$E$210))</f>
        <v>2</v>
      </c>
      <c r="H7" s="14">
        <f>IF(LEN(H6),(Table3[[#This Row],[OPENING STOCK]]+Table3[[#This Row],[Received Qty]])-Table3[[#This Row],[Issued Qty]])</f>
        <v>-2</v>
      </c>
      <c r="I7" s="42">
        <v>9800</v>
      </c>
      <c r="J7" s="40">
        <f>IF(LEN($J6),$F7*$I7)</f>
        <v>0</v>
      </c>
      <c r="K7" s="20"/>
    </row>
    <row r="8" spans="1:11">
      <c r="A8" s="16">
        <v>4</v>
      </c>
      <c r="B8" s="19" t="s">
        <v>43</v>
      </c>
      <c r="C8" s="25" t="s">
        <v>21</v>
      </c>
      <c r="D8" s="17" t="s">
        <v>19</v>
      </c>
      <c r="E8" s="31">
        <v>0</v>
      </c>
      <c r="F8" s="11">
        <f>IF(LEN($F7),SUMIF('Consume Tools Recd'!$B$6:$B$211,'MASTER Tools List'!$B8,'Consume Tools Recd'!$E$6:$E$211))</f>
        <v>0</v>
      </c>
      <c r="G8" s="14">
        <f>IF(LEN($G7),SUMIF('Tools Issued'!$B$5:$B$210,'MASTER Tools List'!$B8,'Tools Issued'!$E$5:$E$210))</f>
        <v>0</v>
      </c>
      <c r="H8" s="14">
        <f>IF(LEN(H7),(Table3[[#This Row],[OPENING STOCK]]+Table3[[#This Row],[Received Qty]])-Table3[[#This Row],[Issued Qty]])</f>
        <v>0</v>
      </c>
      <c r="I8" s="42">
        <v>26600</v>
      </c>
      <c r="J8" s="40">
        <f t="shared" ref="J8" si="0">IF(LEN($J7),$F8*$I8)</f>
        <v>0</v>
      </c>
      <c r="K8" s="20"/>
    </row>
    <row r="9" spans="1:11">
      <c r="A9" s="15">
        <v>5</v>
      </c>
      <c r="B9" s="19" t="s">
        <v>44</v>
      </c>
      <c r="C9" s="25" t="s">
        <v>73</v>
      </c>
      <c r="D9" s="19" t="s">
        <v>19</v>
      </c>
      <c r="E9" s="31">
        <v>0</v>
      </c>
      <c r="F9" s="11">
        <f>IF(LEN($F8),SUMIF('Consume Tools Recd'!$B$6:$B$211,'MASTER Tools List'!$B9,'Consume Tools Recd'!$E$6:$E$211))</f>
        <v>2</v>
      </c>
      <c r="G9" s="14">
        <f>IF(LEN($G8),SUMIF('Tools Issued'!$B$5:$B$210,'MASTER Tools List'!$B9,'Tools Issued'!$E$5:$E$210))</f>
        <v>2</v>
      </c>
      <c r="H9" s="14">
        <f>IF(LEN(H8),(Table3[[#This Row],[OPENING STOCK]]+Table3[[#This Row],[Received Qty]])-Table3[[#This Row],[Issued Qty]])</f>
        <v>0</v>
      </c>
      <c r="I9" s="42">
        <v>77000</v>
      </c>
      <c r="J9" s="40">
        <f t="shared" ref="J9:J72" si="1">IF(LEN($J8),$F9*$I9)</f>
        <v>154000</v>
      </c>
      <c r="K9" s="20"/>
    </row>
    <row r="10" spans="1:11">
      <c r="A10" s="16">
        <v>6</v>
      </c>
      <c r="B10" s="19" t="s">
        <v>57</v>
      </c>
      <c r="C10" s="32" t="s">
        <v>22</v>
      </c>
      <c r="D10" s="19" t="s">
        <v>23</v>
      </c>
      <c r="E10" s="31">
        <v>0</v>
      </c>
      <c r="F10" s="11">
        <f>IF(LEN($F9),SUMIF('Consume Tools Recd'!$B$6:$B$211,'MASTER Tools List'!$B10,'Consume Tools Recd'!$E$6:$E$211))</f>
        <v>200</v>
      </c>
      <c r="G10" s="14">
        <f>IF(LEN($G9),SUMIF('Tools Issued'!$B$5:$B$210,'MASTER Tools List'!$B10,'Tools Issued'!$E$5:$E$210))</f>
        <v>200</v>
      </c>
      <c r="H10" s="14">
        <f>IF(LEN(H9),(Table3[[#This Row],[OPENING STOCK]]+Table3[[#This Row],[Received Qty]])-Table3[[#This Row],[Issued Qty]])</f>
        <v>0</v>
      </c>
      <c r="I10" s="42">
        <v>701.05</v>
      </c>
      <c r="J10" s="40">
        <f t="shared" si="1"/>
        <v>140210</v>
      </c>
      <c r="K10" s="20"/>
    </row>
    <row r="11" spans="1:11">
      <c r="A11" s="15">
        <v>7</v>
      </c>
      <c r="B11" s="19" t="s">
        <v>45</v>
      </c>
      <c r="C11" s="25" t="s">
        <v>24</v>
      </c>
      <c r="D11" s="17" t="s">
        <v>27</v>
      </c>
      <c r="E11" s="31">
        <v>0</v>
      </c>
      <c r="F11" s="11">
        <f>IF(LEN($F10),SUMIF('Consume Tools Recd'!$B$6:$B$211,'MASTER Tools List'!$B11,'Consume Tools Recd'!$E$6:$E$211))</f>
        <v>416</v>
      </c>
      <c r="G11" s="14">
        <f>IF(LEN($G10),SUMIF('Tools Issued'!$B$5:$B$210,'MASTER Tools List'!$B11,'Tools Issued'!$E$5:$E$210))</f>
        <v>200</v>
      </c>
      <c r="H11" s="14">
        <f>IF(LEN(H10),(Table3[[#This Row],[OPENING STOCK]]+Table3[[#This Row],[Received Qty]])-Table3[[#This Row],[Issued Qty]])</f>
        <v>216</v>
      </c>
      <c r="I11" s="42">
        <v>1050</v>
      </c>
      <c r="J11" s="40">
        <f t="shared" si="1"/>
        <v>436800</v>
      </c>
      <c r="K11" s="20"/>
    </row>
    <row r="12" spans="1:11">
      <c r="A12" s="16">
        <v>8</v>
      </c>
      <c r="B12" s="19" t="s">
        <v>46</v>
      </c>
      <c r="C12" s="25" t="s">
        <v>25</v>
      </c>
      <c r="D12" s="19" t="s">
        <v>27</v>
      </c>
      <c r="E12" s="31">
        <v>0</v>
      </c>
      <c r="F12" s="11">
        <f>IF(LEN($F11),SUMIF('Consume Tools Recd'!$B$6:$B$211,'MASTER Tools List'!$B12,'Consume Tools Recd'!$E$6:$E$211))</f>
        <v>276</v>
      </c>
      <c r="G12" s="14">
        <f>IF(LEN($G11),SUMIF('Tools Issued'!$B$5:$B$210,'MASTER Tools List'!$B12,'Tools Issued'!$E$5:$E$210))</f>
        <v>186</v>
      </c>
      <c r="H12" s="14">
        <f>IF(LEN(H11),(Table3[[#This Row],[OPENING STOCK]]+Table3[[#This Row],[Received Qty]])-Table3[[#This Row],[Issued Qty]])</f>
        <v>90</v>
      </c>
      <c r="I12" s="42">
        <v>1250</v>
      </c>
      <c r="J12" s="40">
        <f t="shared" si="1"/>
        <v>345000</v>
      </c>
      <c r="K12" s="20"/>
    </row>
    <row r="13" spans="1:11">
      <c r="A13" s="15">
        <v>9</v>
      </c>
      <c r="B13" s="19" t="s">
        <v>47</v>
      </c>
      <c r="C13" s="33" t="s">
        <v>26</v>
      </c>
      <c r="D13" s="19" t="s">
        <v>28</v>
      </c>
      <c r="E13" s="31">
        <v>0</v>
      </c>
      <c r="F13" s="11">
        <f>IF(LEN($F12),SUMIF('Consume Tools Recd'!$B$6:$B$211,'MASTER Tools List'!$B13,'Consume Tools Recd'!$E$6:$E$211))</f>
        <v>0</v>
      </c>
      <c r="G13" s="14">
        <f>IF(LEN($G12),SUMIF('Tools Issued'!$B$5:$B$210,'MASTER Tools List'!$B13,'Tools Issued'!$E$5:$E$210))</f>
        <v>0</v>
      </c>
      <c r="H13" s="14">
        <f>IF(LEN(H12),(Table3[[#This Row],[OPENING STOCK]]+Table3[[#This Row],[Received Qty]])-Table3[[#This Row],[Issued Qty]])</f>
        <v>0</v>
      </c>
      <c r="I13" s="42">
        <v>3275</v>
      </c>
      <c r="J13" s="40">
        <f t="shared" si="1"/>
        <v>0</v>
      </c>
      <c r="K13" s="20"/>
    </row>
    <row r="14" spans="1:11">
      <c r="A14" s="16">
        <v>10</v>
      </c>
      <c r="B14" s="19" t="s">
        <v>48</v>
      </c>
      <c r="C14" s="32" t="s">
        <v>29</v>
      </c>
      <c r="D14" s="17" t="s">
        <v>28</v>
      </c>
      <c r="E14" s="31">
        <v>0</v>
      </c>
      <c r="F14" s="11">
        <f>IF(LEN($F13),SUMIF('Consume Tools Recd'!$B$6:$B$211,'MASTER Tools List'!$B14,'Consume Tools Recd'!$E$6:$E$211))</f>
        <v>10</v>
      </c>
      <c r="G14" s="14">
        <f>IF(LEN($G13),SUMIF('Tools Issued'!$B$5:$B$210,'MASTER Tools List'!$B14,'Tools Issued'!$E$5:$E$210))</f>
        <v>10</v>
      </c>
      <c r="H14" s="14">
        <f>IF(LEN(H13),(Table3[[#This Row],[OPENING STOCK]]+Table3[[#This Row],[Received Qty]])-Table3[[#This Row],[Issued Qty]])</f>
        <v>0</v>
      </c>
      <c r="I14" s="42">
        <v>2500</v>
      </c>
      <c r="J14" s="40">
        <f t="shared" si="1"/>
        <v>25000</v>
      </c>
      <c r="K14" s="20"/>
    </row>
    <row r="15" spans="1:11">
      <c r="A15" s="15">
        <v>11</v>
      </c>
      <c r="B15" s="19" t="s">
        <v>49</v>
      </c>
      <c r="C15" s="25" t="s">
        <v>30</v>
      </c>
      <c r="D15" s="19" t="s">
        <v>28</v>
      </c>
      <c r="E15" s="31">
        <v>0</v>
      </c>
      <c r="F15" s="11">
        <f>IF(LEN($F14),SUMIF('Consume Tools Recd'!$B$6:$B$211,'MASTER Tools List'!$B15,'Consume Tools Recd'!$E$6:$E$211))</f>
        <v>0</v>
      </c>
      <c r="G15" s="14">
        <f>IF(LEN($G14),SUMIF('Tools Issued'!$B$5:$B$210,'MASTER Tools List'!$B15,'Tools Issued'!$E$5:$E$210))</f>
        <v>0</v>
      </c>
      <c r="H15" s="14">
        <f>IF(LEN(H14),(Table3[[#This Row],[OPENING STOCK]]+Table3[[#This Row],[Received Qty]])-Table3[[#This Row],[Issued Qty]])</f>
        <v>0</v>
      </c>
      <c r="I15" s="42">
        <v>1090</v>
      </c>
      <c r="J15" s="40">
        <f t="shared" si="1"/>
        <v>0</v>
      </c>
      <c r="K15" s="20"/>
    </row>
    <row r="16" spans="1:11">
      <c r="A16" s="16">
        <v>12</v>
      </c>
      <c r="B16" s="19" t="s">
        <v>50</v>
      </c>
      <c r="C16" s="25" t="s">
        <v>31</v>
      </c>
      <c r="D16" s="19" t="s">
        <v>28</v>
      </c>
      <c r="E16" s="31">
        <v>0</v>
      </c>
      <c r="F16" s="11">
        <f>IF(LEN($F15),SUMIF('Consume Tools Recd'!$B$6:$B$211,'MASTER Tools List'!$B16,'Consume Tools Recd'!$E$6:$E$211))</f>
        <v>0</v>
      </c>
      <c r="G16" s="14">
        <f>IF(LEN($G15),SUMIF('Tools Issued'!$B$5:$B$210,'MASTER Tools List'!$B16,'Tools Issued'!$E$5:$E$210))</f>
        <v>0</v>
      </c>
      <c r="H16" s="14">
        <f>IF(LEN(H15),(Table3[[#This Row],[OPENING STOCK]]+Table3[[#This Row],[Received Qty]])-Table3[[#This Row],[Issued Qty]])</f>
        <v>0</v>
      </c>
      <c r="I16" s="42"/>
      <c r="J16" s="40">
        <f t="shared" si="1"/>
        <v>0</v>
      </c>
      <c r="K16" s="20"/>
    </row>
    <row r="17" spans="1:11">
      <c r="A17" s="15">
        <v>13</v>
      </c>
      <c r="B17" s="19" t="s">
        <v>51</v>
      </c>
      <c r="C17" s="32" t="s">
        <v>32</v>
      </c>
      <c r="D17" s="19" t="s">
        <v>35</v>
      </c>
      <c r="E17" s="31">
        <v>0</v>
      </c>
      <c r="F17" s="11">
        <f>IF(LEN($F16),SUMIF('Consume Tools Recd'!$B$6:$B$211,'MASTER Tools List'!$B17,'Consume Tools Recd'!$E$6:$E$211))</f>
        <v>2</v>
      </c>
      <c r="G17" s="14">
        <f>IF(LEN($G16),SUMIF('Tools Issued'!$B$5:$B$210,'MASTER Tools List'!$B17,'Tools Issued'!$E$5:$E$210))</f>
        <v>2</v>
      </c>
      <c r="H17" s="14">
        <f>IF(LEN(H16),(Table3[[#This Row],[OPENING STOCK]]+Table3[[#This Row],[Received Qty]])-Table3[[#This Row],[Issued Qty]])</f>
        <v>0</v>
      </c>
      <c r="I17" s="42">
        <v>2850</v>
      </c>
      <c r="J17" s="40">
        <f t="shared" si="1"/>
        <v>5700</v>
      </c>
      <c r="K17" s="20"/>
    </row>
    <row r="18" spans="1:11">
      <c r="A18" s="16">
        <v>14</v>
      </c>
      <c r="B18" s="19" t="s">
        <v>58</v>
      </c>
      <c r="C18" s="32" t="s">
        <v>33</v>
      </c>
      <c r="D18" s="19" t="s">
        <v>28</v>
      </c>
      <c r="E18" s="31">
        <v>0</v>
      </c>
      <c r="F18" s="11">
        <f>IF(LEN($F17),SUMIF('Consume Tools Recd'!$B$6:$B$211,'MASTER Tools List'!$B18,'Consume Tools Recd'!$E$6:$E$211))</f>
        <v>0</v>
      </c>
      <c r="G18" s="14">
        <f>IF(LEN($G17),SUMIF('Tools Issued'!$B$5:$B$210,'MASTER Tools List'!$B18,'Tools Issued'!$E$5:$E$210))</f>
        <v>0</v>
      </c>
      <c r="H18" s="14">
        <f>IF(LEN(H17),(Table3[[#This Row],[OPENING STOCK]]+Table3[[#This Row],[Received Qty]])-Table3[[#This Row],[Issued Qty]])</f>
        <v>0</v>
      </c>
      <c r="I18" s="42">
        <v>7500</v>
      </c>
      <c r="J18" s="40">
        <f t="shared" si="1"/>
        <v>0</v>
      </c>
      <c r="K18" s="20"/>
    </row>
    <row r="19" spans="1:11">
      <c r="A19" s="15">
        <v>15</v>
      </c>
      <c r="B19" s="19" t="s">
        <v>52</v>
      </c>
      <c r="C19" s="25" t="s">
        <v>34</v>
      </c>
      <c r="D19" s="19" t="s">
        <v>28</v>
      </c>
      <c r="E19" s="31">
        <v>0</v>
      </c>
      <c r="F19" s="11">
        <f>IF(LEN($F18),SUMIF('Consume Tools Recd'!$B$6:$B$211,'MASTER Tools List'!$B19,'Consume Tools Recd'!$E$6:$E$211))</f>
        <v>2</v>
      </c>
      <c r="G19" s="14">
        <f>IF(LEN($G18),SUMIF('Tools Issued'!$B$5:$B$210,'MASTER Tools List'!$B19,'Tools Issued'!$E$5:$E$210))</f>
        <v>2</v>
      </c>
      <c r="H19" s="14">
        <f>IF(LEN(H18),(Table3[[#This Row],[OPENING STOCK]]+Table3[[#This Row],[Received Qty]])-Table3[[#This Row],[Issued Qty]])</f>
        <v>0</v>
      </c>
      <c r="I19" s="42">
        <v>1217.49</v>
      </c>
      <c r="J19" s="40">
        <f t="shared" si="1"/>
        <v>2434.98</v>
      </c>
      <c r="K19" s="20"/>
    </row>
    <row r="20" spans="1:11">
      <c r="A20" s="16">
        <v>16</v>
      </c>
      <c r="B20" s="19" t="s">
        <v>53</v>
      </c>
      <c r="C20" s="25" t="s">
        <v>36</v>
      </c>
      <c r="D20" s="17" t="s">
        <v>28</v>
      </c>
      <c r="E20" s="31">
        <v>0</v>
      </c>
      <c r="F20" s="11">
        <f>IF(LEN($F19),SUMIF('Consume Tools Recd'!$B$6:$B$211,'MASTER Tools List'!$B20,'Consume Tools Recd'!$E$6:$E$211))</f>
        <v>0</v>
      </c>
      <c r="G20" s="14">
        <f>IF(LEN($G19),SUMIF('Tools Issued'!$B$5:$B$210,'MASTER Tools List'!$B20,'Tools Issued'!$E$5:$E$210))</f>
        <v>0</v>
      </c>
      <c r="H20" s="14">
        <f>IF(LEN(H19),(Table3[[#This Row],[OPENING STOCK]]+Table3[[#This Row],[Received Qty]])-Table3[[#This Row],[Issued Qty]])</f>
        <v>0</v>
      </c>
      <c r="I20" s="42"/>
      <c r="J20" s="40">
        <f t="shared" si="1"/>
        <v>0</v>
      </c>
      <c r="K20" s="20"/>
    </row>
    <row r="21" spans="1:11">
      <c r="A21" s="15">
        <v>17</v>
      </c>
      <c r="B21" s="19" t="s">
        <v>54</v>
      </c>
      <c r="C21" s="25" t="s">
        <v>37</v>
      </c>
      <c r="D21" s="19" t="s">
        <v>28</v>
      </c>
      <c r="E21" s="31">
        <v>0</v>
      </c>
      <c r="F21" s="11">
        <f>IF(LEN($F20),SUMIF('Consume Tools Recd'!$B$6:$B$211,'MASTER Tools List'!$B21,'Consume Tools Recd'!$E$6:$E$211))</f>
        <v>1</v>
      </c>
      <c r="G21" s="14">
        <f>IF(LEN($G20),SUMIF('Tools Issued'!$B$5:$B$210,'MASTER Tools List'!$B21,'Tools Issued'!$E$5:$E$210))</f>
        <v>0</v>
      </c>
      <c r="H21" s="14">
        <f>IF(LEN(H20),(Table3[[#This Row],[OPENING STOCK]]+Table3[[#This Row],[Received Qty]])-Table3[[#This Row],[Issued Qty]])</f>
        <v>1</v>
      </c>
      <c r="I21" s="42">
        <v>1791.31</v>
      </c>
      <c r="J21" s="40">
        <f t="shared" si="1"/>
        <v>1791.31</v>
      </c>
      <c r="K21" s="20"/>
    </row>
    <row r="22" spans="1:11">
      <c r="A22" s="16">
        <v>18</v>
      </c>
      <c r="B22" s="19" t="s">
        <v>55</v>
      </c>
      <c r="C22" s="25" t="s">
        <v>38</v>
      </c>
      <c r="D22" s="19" t="s">
        <v>28</v>
      </c>
      <c r="E22" s="31">
        <v>0</v>
      </c>
      <c r="F22" s="11">
        <f>IF(LEN($F21),SUMIF('Consume Tools Recd'!$B$6:$B$211,'MASTER Tools List'!$B22,'Consume Tools Recd'!$E$6:$E$211))</f>
        <v>1</v>
      </c>
      <c r="G22" s="14">
        <f>IF(LEN($G21),SUMIF('Tools Issued'!$B$5:$B$210,'MASTER Tools List'!$B22,'Tools Issued'!$E$5:$E$210))</f>
        <v>1</v>
      </c>
      <c r="H22" s="14">
        <f>IF(LEN(H21),(Table3[[#This Row],[OPENING STOCK]]+Table3[[#This Row],[Received Qty]])-Table3[[#This Row],[Issued Qty]])</f>
        <v>0</v>
      </c>
      <c r="I22" s="42">
        <v>5302.04</v>
      </c>
      <c r="J22" s="40">
        <f t="shared" si="1"/>
        <v>5302.04</v>
      </c>
      <c r="K22" s="20"/>
    </row>
    <row r="23" spans="1:11">
      <c r="A23" s="15">
        <v>19</v>
      </c>
      <c r="B23" s="19" t="s">
        <v>56</v>
      </c>
      <c r="C23" s="32" t="s">
        <v>39</v>
      </c>
      <c r="D23" s="19" t="s">
        <v>28</v>
      </c>
      <c r="E23" s="31">
        <v>0</v>
      </c>
      <c r="F23" s="11">
        <f>IF(LEN($F22),SUMIF('Consume Tools Recd'!$B$6:$B$211,'MASTER Tools List'!$B23,'Consume Tools Recd'!$E$6:$E$211))</f>
        <v>0</v>
      </c>
      <c r="G23" s="14">
        <f>IF(LEN($G22),SUMIF('Tools Issued'!$B$5:$B$210,'MASTER Tools List'!$B23,'Tools Issued'!$E$5:$E$210))</f>
        <v>0</v>
      </c>
      <c r="H23" s="14">
        <f>IF(LEN(H22),(Table3[[#This Row],[OPENING STOCK]]+Table3[[#This Row],[Received Qty]])-Table3[[#This Row],[Issued Qty]])</f>
        <v>0</v>
      </c>
      <c r="I23" s="43">
        <v>1632.44</v>
      </c>
      <c r="J23" s="40">
        <f t="shared" si="1"/>
        <v>0</v>
      </c>
      <c r="K23" s="20"/>
    </row>
    <row r="24" spans="1:11">
      <c r="A24" s="16">
        <v>20</v>
      </c>
      <c r="B24" s="19" t="s">
        <v>59</v>
      </c>
      <c r="C24" s="25" t="s">
        <v>60</v>
      </c>
      <c r="D24" s="19" t="s">
        <v>28</v>
      </c>
      <c r="E24" s="31">
        <v>0</v>
      </c>
      <c r="F24" s="11">
        <f>IF(LEN($F23),SUMIF('Consume Tools Recd'!$B$6:$B$211,'MASTER Tools List'!$B24,'Consume Tools Recd'!$E$6:$E$211))</f>
        <v>0</v>
      </c>
      <c r="G24" s="14">
        <f>IF(LEN($G23),SUMIF('Tools Issued'!$B$5:$B$210,'MASTER Tools List'!$B24,'Tools Issued'!$E$5:$E$210))</f>
        <v>0</v>
      </c>
      <c r="H24" s="14">
        <f>IF(LEN(H23),(Table3[[#This Row],[OPENING STOCK]]+Table3[[#This Row],[Received Qty]])-Table3[[#This Row],[Issued Qty]])</f>
        <v>0</v>
      </c>
      <c r="I24" s="42">
        <v>794.01</v>
      </c>
      <c r="J24" s="40">
        <f t="shared" si="1"/>
        <v>0</v>
      </c>
      <c r="K24" s="20"/>
    </row>
    <row r="25" spans="1:11">
      <c r="A25" s="15">
        <v>21</v>
      </c>
      <c r="B25" s="19" t="s">
        <v>61</v>
      </c>
      <c r="C25" s="25" t="s">
        <v>62</v>
      </c>
      <c r="D25" s="19" t="s">
        <v>28</v>
      </c>
      <c r="E25" s="31">
        <v>0</v>
      </c>
      <c r="F25" s="11">
        <f>IF(LEN($F24),SUMIF('Consume Tools Recd'!$B$6:$B$211,'MASTER Tools List'!$B25,'Consume Tools Recd'!$E$6:$E$211))</f>
        <v>0</v>
      </c>
      <c r="G25" s="14">
        <f>IF(LEN($G24),SUMIF('Tools Issued'!$B$5:$B$210,'MASTER Tools List'!$B25,'Tools Issued'!$E$5:$E$210))</f>
        <v>0</v>
      </c>
      <c r="H25" s="14">
        <f>IF(LEN(H24),(Table3[[#This Row],[OPENING STOCK]]+Table3[[#This Row],[Received Qty]])-Table3[[#This Row],[Issued Qty]])</f>
        <v>0</v>
      </c>
      <c r="I25" s="42">
        <v>790</v>
      </c>
      <c r="J25" s="40">
        <f t="shared" si="1"/>
        <v>0</v>
      </c>
      <c r="K25" s="20"/>
    </row>
    <row r="26" spans="1:11">
      <c r="A26" s="16">
        <v>22</v>
      </c>
      <c r="B26" s="19" t="s">
        <v>63</v>
      </c>
      <c r="C26" s="25" t="s">
        <v>64</v>
      </c>
      <c r="D26" s="19" t="s">
        <v>28</v>
      </c>
      <c r="E26" s="31">
        <v>0</v>
      </c>
      <c r="F26" s="11">
        <f>IF(LEN($F25),SUMIF('Consume Tools Recd'!$B$6:$B$211,'MASTER Tools List'!$B26,'Consume Tools Recd'!$E$6:$E$211))</f>
        <v>0</v>
      </c>
      <c r="G26" s="14">
        <f>IF(LEN($G25),SUMIF('Tools Issued'!$B$5:$B$210,'MASTER Tools List'!$B26,'Tools Issued'!$E$5:$E$210))</f>
        <v>0</v>
      </c>
      <c r="H26" s="14">
        <f>IF(LEN(H25),(Table3[[#This Row],[OPENING STOCK]]+Table3[[#This Row],[Received Qty]])-Table3[[#This Row],[Issued Qty]])</f>
        <v>0</v>
      </c>
      <c r="I26" s="42"/>
      <c r="J26" s="40">
        <f t="shared" si="1"/>
        <v>0</v>
      </c>
      <c r="K26" s="20"/>
    </row>
    <row r="27" spans="1:11">
      <c r="A27" s="15">
        <v>23</v>
      </c>
      <c r="B27" s="19" t="s">
        <v>65</v>
      </c>
      <c r="C27" s="25" t="s">
        <v>66</v>
      </c>
      <c r="D27" s="19" t="s">
        <v>28</v>
      </c>
      <c r="E27" s="31">
        <v>0</v>
      </c>
      <c r="F27" s="11">
        <f>IF(LEN($F26),SUMIF('Consume Tools Recd'!$B$6:$B$211,'MASTER Tools List'!$B27,'Consume Tools Recd'!$E$6:$E$211))</f>
        <v>0</v>
      </c>
      <c r="G27" s="14">
        <f>IF(LEN($G26),SUMIF('Tools Issued'!$B$5:$B$210,'MASTER Tools List'!$B27,'Tools Issued'!$E$5:$E$210))</f>
        <v>0</v>
      </c>
      <c r="H27" s="14">
        <f>IF(LEN(H26),(Table3[[#This Row],[OPENING STOCK]]+Table3[[#This Row],[Received Qty]])-Table3[[#This Row],[Issued Qty]])</f>
        <v>0</v>
      </c>
      <c r="I27" s="42">
        <v>1084</v>
      </c>
      <c r="J27" s="40">
        <f t="shared" si="1"/>
        <v>0</v>
      </c>
      <c r="K27" s="20"/>
    </row>
    <row r="28" spans="1:11">
      <c r="A28" s="16">
        <v>24</v>
      </c>
      <c r="B28" s="19" t="s">
        <v>67</v>
      </c>
      <c r="C28" s="25" t="s">
        <v>68</v>
      </c>
      <c r="D28" s="19" t="s">
        <v>28</v>
      </c>
      <c r="E28" s="31">
        <v>0</v>
      </c>
      <c r="F28" s="11">
        <f>IF(LEN($F27),SUMIF('Consume Tools Recd'!$B$6:$B$211,'MASTER Tools List'!$B28,'Consume Tools Recd'!$E$6:$E$211))</f>
        <v>2</v>
      </c>
      <c r="G28" s="14">
        <f>IF(LEN($G27),SUMIF('Tools Issued'!$B$5:$B$210,'MASTER Tools List'!$B28,'Tools Issued'!$E$5:$E$210))</f>
        <v>2</v>
      </c>
      <c r="H28" s="14">
        <f>IF(LEN(H27),(Table3[[#This Row],[OPENING STOCK]]+Table3[[#This Row],[Received Qty]])-Table3[[#This Row],[Issued Qty]])</f>
        <v>0</v>
      </c>
      <c r="I28" s="42">
        <v>850</v>
      </c>
      <c r="J28" s="40">
        <f t="shared" si="1"/>
        <v>1700</v>
      </c>
      <c r="K28" s="20"/>
    </row>
    <row r="29" spans="1:11">
      <c r="A29" s="15">
        <v>25</v>
      </c>
      <c r="B29" s="34" t="s">
        <v>69</v>
      </c>
      <c r="C29" s="35" t="s">
        <v>70</v>
      </c>
      <c r="D29" s="36" t="s">
        <v>23</v>
      </c>
      <c r="E29" s="31">
        <v>0</v>
      </c>
      <c r="F29" s="11">
        <f>IF(LEN($F28),SUMIF('Consume Tools Recd'!$B$6:$B$211,'MASTER Tools List'!$B29,'Consume Tools Recd'!$E$6:$E$211))</f>
        <v>200</v>
      </c>
      <c r="G29" s="14">
        <f>IF(LEN($G28),SUMIF('Tools Issued'!$B$5:$B$210,'MASTER Tools List'!$B29,'Tools Issued'!$E$5:$E$210))</f>
        <v>200</v>
      </c>
      <c r="H29" s="14">
        <f>IF(LEN(H28),(Table3[[#This Row],[OPENING STOCK]]+Table3[[#This Row],[Received Qty]])-Table3[[#This Row],[Issued Qty]])</f>
        <v>0</v>
      </c>
      <c r="I29" s="42">
        <v>1892.75</v>
      </c>
      <c r="J29" s="40">
        <f t="shared" si="1"/>
        <v>378550</v>
      </c>
      <c r="K29" s="20"/>
    </row>
    <row r="30" spans="1:11">
      <c r="A30" s="16">
        <v>26</v>
      </c>
      <c r="B30" s="19" t="s">
        <v>72</v>
      </c>
      <c r="C30" s="33" t="s">
        <v>71</v>
      </c>
      <c r="D30" s="19" t="s">
        <v>28</v>
      </c>
      <c r="E30" s="31">
        <v>0</v>
      </c>
      <c r="F30" s="11">
        <f>IF(LEN($F29),SUMIF('Consume Tools Recd'!$B$6:$B$211,'MASTER Tools List'!$B30,'Consume Tools Recd'!$E$6:$E$211))</f>
        <v>2</v>
      </c>
      <c r="G30" s="14">
        <f>IF(LEN($G29),SUMIF('Tools Issued'!$B$5:$B$210,'MASTER Tools List'!$B30,'Tools Issued'!$E$5:$E$210))</f>
        <v>1</v>
      </c>
      <c r="H30" s="14">
        <f>IF(LEN(H29),(Table3[[#This Row],[OPENING STOCK]]+Table3[[#This Row],[Received Qty]])-Table3[[#This Row],[Issued Qty]])</f>
        <v>1</v>
      </c>
      <c r="I30" s="42">
        <v>1740.58</v>
      </c>
      <c r="J30" s="40">
        <f t="shared" si="1"/>
        <v>3481.16</v>
      </c>
      <c r="K30" s="20"/>
    </row>
    <row r="31" spans="1:11">
      <c r="A31" s="15">
        <v>27</v>
      </c>
      <c r="B31" s="19" t="s">
        <v>75</v>
      </c>
      <c r="C31" s="25" t="s">
        <v>74</v>
      </c>
      <c r="D31" s="19" t="s">
        <v>28</v>
      </c>
      <c r="E31" s="31">
        <v>0</v>
      </c>
      <c r="F31" s="11">
        <f>IF(LEN($F30),SUMIF('Consume Tools Recd'!$B$6:$B$211,'MASTER Tools List'!$B31,'Consume Tools Recd'!$E$6:$E$211))</f>
        <v>6</v>
      </c>
      <c r="G31" s="14">
        <f>IF(LEN($G30),SUMIF('Tools Issued'!$B$5:$B$210,'MASTER Tools List'!$B31,'Tools Issued'!$E$5:$E$210))</f>
        <v>6</v>
      </c>
      <c r="H31" s="14">
        <f>IF(LEN(H30),(Table3[[#This Row],[OPENING STOCK]]+Table3[[#This Row],[Received Qty]])-Table3[[#This Row],[Issued Qty]])</f>
        <v>0</v>
      </c>
      <c r="I31" s="42">
        <v>738.47</v>
      </c>
      <c r="J31" s="40">
        <f t="shared" si="1"/>
        <v>4430.82</v>
      </c>
      <c r="K31" s="20"/>
    </row>
    <row r="32" spans="1:11">
      <c r="A32" s="16">
        <v>28</v>
      </c>
      <c r="B32" s="19" t="s">
        <v>76</v>
      </c>
      <c r="C32" s="25" t="s">
        <v>77</v>
      </c>
      <c r="D32" s="17" t="s">
        <v>28</v>
      </c>
      <c r="E32" s="31">
        <v>0</v>
      </c>
      <c r="F32" s="11">
        <f>IF(LEN($F31),SUMIF('Consume Tools Recd'!$B$6:$B$211,'MASTER Tools List'!$B32,'Consume Tools Recd'!$E$6:$E$211))</f>
        <v>11</v>
      </c>
      <c r="G32" s="14">
        <f>IF(LEN($G31),SUMIF('Tools Issued'!$B$5:$B$210,'MASTER Tools List'!$B32,'Tools Issued'!$E$5:$E$210))</f>
        <v>11</v>
      </c>
      <c r="H32" s="14">
        <f>IF(LEN(H31),(Table3[[#This Row],[OPENING STOCK]]+Table3[[#This Row],[Received Qty]])-Table3[[#This Row],[Issued Qty]])</f>
        <v>0</v>
      </c>
      <c r="I32" s="42">
        <v>125</v>
      </c>
      <c r="J32" s="40">
        <f t="shared" si="1"/>
        <v>1375</v>
      </c>
      <c r="K32" s="20"/>
    </row>
    <row r="33" spans="1:11">
      <c r="A33" s="15">
        <v>29</v>
      </c>
      <c r="B33" s="19" t="s">
        <v>78</v>
      </c>
      <c r="C33" s="25" t="s">
        <v>79</v>
      </c>
      <c r="D33" s="19" t="s">
        <v>28</v>
      </c>
      <c r="E33" s="31">
        <v>0</v>
      </c>
      <c r="F33" s="11">
        <f>IF(LEN($F32),SUMIF('Consume Tools Recd'!$B$6:$B$211,'MASTER Tools List'!$B33,'Consume Tools Recd'!$E$6:$E$211))</f>
        <v>2</v>
      </c>
      <c r="G33" s="14">
        <f>IF(LEN($G32),SUMIF('Tools Issued'!$B$5:$B$210,'MASTER Tools List'!$B33,'Tools Issued'!$E$5:$E$210))</f>
        <v>2</v>
      </c>
      <c r="H33" s="14">
        <f>IF(LEN(H32),(Table3[[#This Row],[OPENING STOCK]]+Table3[[#This Row],[Received Qty]])-Table3[[#This Row],[Issued Qty]])</f>
        <v>0</v>
      </c>
      <c r="I33" s="42">
        <v>685</v>
      </c>
      <c r="J33" s="40">
        <f t="shared" si="1"/>
        <v>1370</v>
      </c>
      <c r="K33" s="20"/>
    </row>
    <row r="34" spans="1:11">
      <c r="A34" s="16">
        <v>30</v>
      </c>
      <c r="B34" s="19" t="s">
        <v>80</v>
      </c>
      <c r="C34" s="25" t="s">
        <v>81</v>
      </c>
      <c r="D34" s="19" t="s">
        <v>28</v>
      </c>
      <c r="E34" s="31">
        <v>0</v>
      </c>
      <c r="F34" s="11">
        <f>IF(LEN($F33),SUMIF('Consume Tools Recd'!$B$6:$B$211,'MASTER Tools List'!$B34,'Consume Tools Recd'!$E$6:$E$211))</f>
        <v>1</v>
      </c>
      <c r="G34" s="14">
        <f>IF(LEN($G33),SUMIF('Tools Issued'!$B$5:$B$210,'MASTER Tools List'!$B34,'Tools Issued'!$E$5:$E$210))</f>
        <v>1</v>
      </c>
      <c r="H34" s="14">
        <f>IF(LEN(H33),(Table3[[#This Row],[OPENING STOCK]]+Table3[[#This Row],[Received Qty]])-Table3[[#This Row],[Issued Qty]])</f>
        <v>0</v>
      </c>
      <c r="I34" s="42">
        <v>5310</v>
      </c>
      <c r="J34" s="40">
        <f t="shared" si="1"/>
        <v>5310</v>
      </c>
      <c r="K34" s="20"/>
    </row>
    <row r="35" spans="1:11">
      <c r="A35" s="15">
        <v>31</v>
      </c>
      <c r="B35" s="19" t="s">
        <v>83</v>
      </c>
      <c r="C35" s="25" t="s">
        <v>82</v>
      </c>
      <c r="D35" s="17" t="s">
        <v>28</v>
      </c>
      <c r="E35" s="31">
        <v>0</v>
      </c>
      <c r="F35" s="11">
        <f>IF(LEN($F34),SUMIF('Consume Tools Recd'!$B$6:$B$211,'MASTER Tools List'!$B35,'Consume Tools Recd'!$E$6:$E$211))</f>
        <v>2</v>
      </c>
      <c r="G35" s="14">
        <f>IF(LEN($G34),SUMIF('Tools Issued'!$B$5:$B$210,'MASTER Tools List'!$B35,'Tools Issued'!$E$5:$E$210))</f>
        <v>2</v>
      </c>
      <c r="H35" s="14">
        <f>IF(LEN(H34),(Table3[[#This Row],[OPENING STOCK]]+Table3[[#This Row],[Received Qty]])-Table3[[#This Row],[Issued Qty]])</f>
        <v>0</v>
      </c>
      <c r="I35" s="42">
        <v>804.7</v>
      </c>
      <c r="J35" s="40">
        <f t="shared" si="1"/>
        <v>1609.4</v>
      </c>
      <c r="K35" s="20"/>
    </row>
    <row r="36" spans="1:11">
      <c r="A36" s="16">
        <v>32</v>
      </c>
      <c r="B36" s="19" t="s">
        <v>84</v>
      </c>
      <c r="C36" s="25" t="s">
        <v>85</v>
      </c>
      <c r="D36" s="19" t="s">
        <v>23</v>
      </c>
      <c r="E36" s="31">
        <v>0</v>
      </c>
      <c r="F36" s="11">
        <f>IF(LEN($F35),SUMIF('Consume Tools Recd'!$B$6:$B$211,'MASTER Tools List'!$B36,'Consume Tools Recd'!$E$6:$E$211))</f>
        <v>40</v>
      </c>
      <c r="G36" s="14">
        <f>IF(LEN($G35),SUMIF('Tools Issued'!$B$5:$B$210,'MASTER Tools List'!$B36,'Tools Issued'!$E$5:$E$210))</f>
        <v>40</v>
      </c>
      <c r="H36" s="14">
        <f>IF(LEN(H35),(Table3[[#This Row],[OPENING STOCK]]+Table3[[#This Row],[Received Qty]])-Table3[[#This Row],[Issued Qty]])</f>
        <v>0</v>
      </c>
      <c r="I36" s="42">
        <v>925</v>
      </c>
      <c r="J36" s="40">
        <f t="shared" si="1"/>
        <v>37000</v>
      </c>
      <c r="K36" s="20"/>
    </row>
    <row r="37" spans="1:11">
      <c r="A37" s="15">
        <v>33</v>
      </c>
      <c r="B37" s="19" t="s">
        <v>106</v>
      </c>
      <c r="C37" s="25" t="s">
        <v>120</v>
      </c>
      <c r="D37" s="19" t="s">
        <v>28</v>
      </c>
      <c r="E37" s="31">
        <v>0</v>
      </c>
      <c r="F37" s="11">
        <f>IF(LEN($F36),SUMIF('Consume Tools Recd'!$B$6:$B$211,'MASTER Tools List'!$B37,'Consume Tools Recd'!$E$6:$E$211))</f>
        <v>1</v>
      </c>
      <c r="G37" s="14">
        <f>IF(LEN($G36),SUMIF('Tools Issued'!$B$5:$B$210,'MASTER Tools List'!$B37,'Tools Issued'!$E$5:$E$210))</f>
        <v>1</v>
      </c>
      <c r="H37" s="14">
        <f>IF(LEN(H36),(Table3[[#This Row],[OPENING STOCK]]+Table3[[#This Row],[Received Qty]])-Table3[[#This Row],[Issued Qty]])</f>
        <v>0</v>
      </c>
      <c r="I37" s="42">
        <v>800</v>
      </c>
      <c r="J37" s="40">
        <f t="shared" si="1"/>
        <v>800</v>
      </c>
      <c r="K37" s="20"/>
    </row>
    <row r="38" spans="1:11">
      <c r="A38" s="16">
        <v>34</v>
      </c>
      <c r="B38" s="19" t="s">
        <v>115</v>
      </c>
      <c r="C38" s="25" t="s">
        <v>121</v>
      </c>
      <c r="D38" s="17" t="s">
        <v>28</v>
      </c>
      <c r="E38" s="31">
        <v>0</v>
      </c>
      <c r="F38" s="11">
        <f>IF(LEN($F37),SUMIF('Consume Tools Recd'!$B$6:$B$211,'MASTER Tools List'!$B38,'Consume Tools Recd'!$E$6:$E$211))</f>
        <v>1</v>
      </c>
      <c r="G38" s="14">
        <f>IF(LEN($G37),SUMIF('Tools Issued'!$B$5:$B$210,'MASTER Tools List'!$B38,'Tools Issued'!$E$5:$E$210))</f>
        <v>1</v>
      </c>
      <c r="H38" s="14">
        <f>IF(LEN(H37),(Table3[[#This Row],[OPENING STOCK]]+Table3[[#This Row],[Received Qty]])-Table3[[#This Row],[Issued Qty]])</f>
        <v>0</v>
      </c>
      <c r="I38" s="42">
        <v>2699.62</v>
      </c>
      <c r="J38" s="40">
        <f t="shared" si="1"/>
        <v>2699.62</v>
      </c>
      <c r="K38" s="20"/>
    </row>
    <row r="39" spans="1:11">
      <c r="A39" s="16">
        <v>35</v>
      </c>
      <c r="B39" s="19" t="s">
        <v>116</v>
      </c>
      <c r="C39" s="25" t="s">
        <v>18</v>
      </c>
      <c r="D39" s="19" t="s">
        <v>28</v>
      </c>
      <c r="E39" s="31">
        <v>0</v>
      </c>
      <c r="F39" s="11">
        <f>IF(LEN($F38),SUMIF('Consume Tools Recd'!$B$6:$B$211,'MASTER Tools List'!$B39,'Consume Tools Recd'!$E$6:$E$211))</f>
        <v>2</v>
      </c>
      <c r="G39" s="14">
        <f>IF(LEN($G38),SUMIF('Tools Issued'!$B$5:$B$210,'MASTER Tools List'!$B39,'Tools Issued'!$E$5:$E$210))</f>
        <v>0</v>
      </c>
      <c r="H39" s="14">
        <f>IF(LEN(H38),(Table3[[#This Row],[OPENING STOCK]]+Table3[[#This Row],[Received Qty]])-Table3[[#This Row],[Issued Qty]])</f>
        <v>2</v>
      </c>
      <c r="I39" s="42">
        <v>-24000</v>
      </c>
      <c r="J39" s="40">
        <f t="shared" si="1"/>
        <v>-48000</v>
      </c>
      <c r="K39" s="20"/>
    </row>
    <row r="40" spans="1:11">
      <c r="A40" s="16">
        <v>36</v>
      </c>
      <c r="B40" s="19" t="s">
        <v>118</v>
      </c>
      <c r="C40" s="25" t="s">
        <v>119</v>
      </c>
      <c r="D40" s="19" t="s">
        <v>28</v>
      </c>
      <c r="E40" s="31">
        <v>0</v>
      </c>
      <c r="F40" s="11">
        <f>IF(LEN($F39),SUMIF('Consume Tools Recd'!$B$6:$B$211,'MASTER Tools List'!$B40,'Consume Tools Recd'!$E$6:$E$211))</f>
        <v>3</v>
      </c>
      <c r="G40" s="14">
        <f>IF(LEN($G39),SUMIF('Tools Issued'!$B$5:$B$210,'MASTER Tools List'!$B40,'Tools Issued'!$E$5:$E$210))</f>
        <v>0</v>
      </c>
      <c r="H40" s="14">
        <f>IF(LEN(H39),(Table3[[#This Row],[OPENING STOCK]]+Table3[[#This Row],[Received Qty]])-Table3[[#This Row],[Issued Qty]])</f>
        <v>3</v>
      </c>
      <c r="I40" s="42">
        <v>385</v>
      </c>
      <c r="J40" s="40">
        <f>IF(LEN($J39),$F40*$I40)</f>
        <v>1155</v>
      </c>
      <c r="K40" s="20"/>
    </row>
    <row r="41" spans="1:11">
      <c r="A41" s="16"/>
      <c r="B41" s="19"/>
      <c r="C41" s="25"/>
      <c r="D41" s="17"/>
      <c r="E41" s="31">
        <v>0</v>
      </c>
      <c r="F41" s="11">
        <f>IF(LEN($F40),SUMIF('Consume Tools Recd'!$B$6:$B$211,'MASTER Tools List'!$B41,'Consume Tools Recd'!$E$6:$E$211))</f>
        <v>0</v>
      </c>
      <c r="G41" s="14">
        <f>IF(LEN($G40),SUMIF('Tools Issued'!$B$5:$B$210,'MASTER Tools List'!$B41,'Tools Issued'!$E$5:$E$210))</f>
        <v>0</v>
      </c>
      <c r="H41" s="14">
        <f>IF(LEN(H40),(Table3[[#This Row],[OPENING STOCK]]+Table3[[#This Row],[Received Qty]])-Table3[[#This Row],[Issued Qty]])</f>
        <v>0</v>
      </c>
      <c r="I41" s="42"/>
      <c r="J41" s="40">
        <f t="shared" si="1"/>
        <v>0</v>
      </c>
      <c r="K41" s="20"/>
    </row>
    <row r="42" spans="1:11">
      <c r="A42" s="16"/>
      <c r="B42" s="19"/>
      <c r="C42" s="25"/>
      <c r="D42" s="19"/>
      <c r="E42" s="31">
        <v>0</v>
      </c>
      <c r="F42" s="11">
        <f>IF(LEN($F41),SUMIF('Consume Tools Recd'!$B$6:$B$211,'MASTER Tools List'!$B42,'Consume Tools Recd'!$E$6:$E$211))</f>
        <v>0</v>
      </c>
      <c r="G42" s="14">
        <f>IF(LEN($G41),SUMIF('Tools Issued'!$B$5:$B$210,'MASTER Tools List'!$B42,'Tools Issued'!$E$5:$E$210))</f>
        <v>0</v>
      </c>
      <c r="H42" s="14">
        <f>IF(LEN(H41),(Table3[[#This Row],[OPENING STOCK]]+Table3[[#This Row],[Received Qty]])-Table3[[#This Row],[Issued Qty]])</f>
        <v>0</v>
      </c>
      <c r="I42" s="42"/>
      <c r="J42" s="40">
        <f t="shared" si="1"/>
        <v>0</v>
      </c>
      <c r="K42" s="20"/>
    </row>
    <row r="43" spans="1:11">
      <c r="A43" s="16"/>
      <c r="B43" s="19"/>
      <c r="C43" s="25"/>
      <c r="D43" s="19"/>
      <c r="E43" s="31">
        <v>0</v>
      </c>
      <c r="F43" s="11">
        <f>IF(LEN($F42),SUMIF('Consume Tools Recd'!$B$6:$B$211,'MASTER Tools List'!$B43,'Consume Tools Recd'!$E$6:$E$211))</f>
        <v>0</v>
      </c>
      <c r="G43" s="14">
        <f>IF(LEN($G42),SUMIF('Tools Issued'!$B$5:$B$210,'MASTER Tools List'!$B43,'Tools Issued'!$E$5:$E$210))</f>
        <v>0</v>
      </c>
      <c r="H43" s="14">
        <f>IF(LEN(H42),(Table3[[#This Row],[OPENING STOCK]]+Table3[[#This Row],[Received Qty]])-Table3[[#This Row],[Issued Qty]])</f>
        <v>0</v>
      </c>
      <c r="I43" s="42"/>
      <c r="J43" s="40">
        <f t="shared" si="1"/>
        <v>0</v>
      </c>
      <c r="K43" s="20"/>
    </row>
    <row r="44" spans="1:11">
      <c r="A44" s="16"/>
      <c r="B44" s="19"/>
      <c r="C44" s="25"/>
      <c r="D44" s="17"/>
      <c r="E44" s="31">
        <v>0</v>
      </c>
      <c r="F44" s="11">
        <f>IF(LEN($F43),SUMIF('Consume Tools Recd'!$B$6:$B$211,'MASTER Tools List'!$B44,'Consume Tools Recd'!$E$6:$E$211))</f>
        <v>0</v>
      </c>
      <c r="G44" s="14">
        <f>IF(LEN($G43),SUMIF('Tools Issued'!$B$5:$B$210,'MASTER Tools List'!$B44,'Tools Issued'!$E$5:$E$210))</f>
        <v>0</v>
      </c>
      <c r="H44" s="14">
        <f>IF(LEN(H43),(Table3[[#This Row],[OPENING STOCK]]+Table3[[#This Row],[Received Qty]])-Table3[[#This Row],[Issued Qty]])</f>
        <v>0</v>
      </c>
      <c r="I44" s="42"/>
      <c r="J44" s="40">
        <f t="shared" si="1"/>
        <v>0</v>
      </c>
      <c r="K44" s="20"/>
    </row>
    <row r="45" spans="1:11" ht="15.75" thickBot="1">
      <c r="A45" s="16"/>
      <c r="B45" s="19"/>
      <c r="C45" s="25"/>
      <c r="D45" s="19"/>
      <c r="E45" s="31">
        <v>0</v>
      </c>
      <c r="F45" s="11">
        <f>IF(LEN($F44),SUMIF('Consume Tools Recd'!$B$6:$B$211,'MASTER Tools List'!$B45,'Consume Tools Recd'!$E$6:$E$211))</f>
        <v>0</v>
      </c>
      <c r="G45" s="14">
        <f>IF(LEN($G44),SUMIF('Tools Issued'!$B$5:$B$210,'MASTER Tools List'!$B45,'Tools Issued'!$E$5:$E$210))</f>
        <v>0</v>
      </c>
      <c r="H45" s="14">
        <f>IF(LEN(H44),(Table3[[#This Row],[OPENING STOCK]]+Table3[[#This Row],[Received Qty]])-Table3[[#This Row],[Issued Qty]])</f>
        <v>0</v>
      </c>
      <c r="I45" s="42"/>
      <c r="J45" s="40">
        <f t="shared" si="1"/>
        <v>0</v>
      </c>
      <c r="K45" s="20"/>
    </row>
    <row r="46" spans="1:11" ht="15.75" thickBot="1">
      <c r="A46" s="16"/>
      <c r="B46" s="19"/>
      <c r="C46" s="25"/>
      <c r="D46" s="19"/>
      <c r="E46" s="31">
        <v>0</v>
      </c>
      <c r="F46" s="11">
        <f>IF(LEN($F45),SUMIF('Consume Tools Recd'!$B$6:$B$211,'MASTER Tools List'!$B46,'Consume Tools Recd'!$E$6:$E$211))</f>
        <v>0</v>
      </c>
      <c r="G46" s="14">
        <f>IF(LEN($G45),SUMIF('Tools Issued'!$B$5:$B$210,'MASTER Tools List'!$B46,'Tools Issued'!$E$5:$E$210))</f>
        <v>0</v>
      </c>
      <c r="H46" s="14">
        <f>IF(LEN(H45),(Table3[[#This Row],[OPENING STOCK]]+Table3[[#This Row],[Received Qty]])-Table3[[#This Row],[Issued Qty]])</f>
        <v>0</v>
      </c>
      <c r="I46" s="42"/>
      <c r="J46" s="40">
        <f t="shared" si="1"/>
        <v>0</v>
      </c>
      <c r="K46" s="20"/>
    </row>
    <row r="47" spans="1:11" ht="15.75" thickBot="1">
      <c r="A47" s="16"/>
      <c r="B47" s="19"/>
      <c r="C47" s="25"/>
      <c r="D47" s="17"/>
      <c r="E47" s="31">
        <v>0</v>
      </c>
      <c r="F47" s="11">
        <f>IF(LEN($F46),SUMIF('Consume Tools Recd'!$B$6:$B$211,'MASTER Tools List'!$B47,'Consume Tools Recd'!$E$6:$E$211))</f>
        <v>0</v>
      </c>
      <c r="G47" s="14">
        <f>IF(LEN($G46),SUMIF('Tools Issued'!$B$5:$B$210,'MASTER Tools List'!$B47,'Tools Issued'!$E$5:$E$210))</f>
        <v>0</v>
      </c>
      <c r="H47" s="14">
        <f>IF(LEN(H46),(Table3[[#This Row],[OPENING STOCK]]+Table3[[#This Row],[Received Qty]])-Table3[[#This Row],[Issued Qty]])</f>
        <v>0</v>
      </c>
      <c r="I47" s="42"/>
      <c r="J47" s="40">
        <f t="shared" si="1"/>
        <v>0</v>
      </c>
      <c r="K47" s="20"/>
    </row>
    <row r="48" spans="1:11" ht="15.75" thickBot="1">
      <c r="A48" s="16"/>
      <c r="B48" s="19"/>
      <c r="C48" s="25"/>
      <c r="D48" s="19"/>
      <c r="E48" s="31">
        <v>0</v>
      </c>
      <c r="F48" s="11">
        <f>IF(LEN($F47),SUMIF('Consume Tools Recd'!$B$6:$B$211,'MASTER Tools List'!$B48,'Consume Tools Recd'!$E$6:$E$211))</f>
        <v>0</v>
      </c>
      <c r="G48" s="14">
        <f>IF(LEN($G47),SUMIF('Tools Issued'!$B$5:$B$210,'MASTER Tools List'!$B48,'Tools Issued'!$E$5:$E$210))</f>
        <v>0</v>
      </c>
      <c r="H48" s="14">
        <f>IF(LEN(H47),(Table3[[#This Row],[OPENING STOCK]]+Table3[[#This Row],[Received Qty]])-Table3[[#This Row],[Issued Qty]])</f>
        <v>0</v>
      </c>
      <c r="I48" s="42"/>
      <c r="J48" s="40">
        <f t="shared" si="1"/>
        <v>0</v>
      </c>
      <c r="K48" s="20"/>
    </row>
    <row r="49" spans="1:11" ht="15.75" thickBot="1">
      <c r="A49" s="16"/>
      <c r="B49" s="19"/>
      <c r="C49" s="25"/>
      <c r="D49" s="19"/>
      <c r="E49" s="31">
        <v>0</v>
      </c>
      <c r="F49" s="11">
        <f>IF(LEN($F48),SUMIF('Consume Tools Recd'!$B$6:$B$211,'MASTER Tools List'!$B49,'Consume Tools Recd'!$E$6:$E$211))</f>
        <v>0</v>
      </c>
      <c r="G49" s="14">
        <f>IF(LEN($G48),SUMIF('Tools Issued'!$B$5:$B$210,'MASTER Tools List'!$B49,'Tools Issued'!$E$5:$E$210))</f>
        <v>0</v>
      </c>
      <c r="H49" s="14">
        <f>IF(LEN(H48),(Table3[[#This Row],[OPENING STOCK]]+Table3[[#This Row],[Received Qty]])-Table3[[#This Row],[Issued Qty]])</f>
        <v>0</v>
      </c>
      <c r="I49" s="42"/>
      <c r="J49" s="40">
        <f t="shared" si="1"/>
        <v>0</v>
      </c>
      <c r="K49" s="20"/>
    </row>
    <row r="50" spans="1:11" ht="15.75" thickBot="1">
      <c r="A50" s="16"/>
      <c r="B50" s="19"/>
      <c r="C50" s="25"/>
      <c r="D50" s="17"/>
      <c r="E50" s="31">
        <v>0</v>
      </c>
      <c r="F50" s="11">
        <f>IF(LEN($F49),SUMIF('Consume Tools Recd'!$B$6:$B$211,'MASTER Tools List'!$B50,'Consume Tools Recd'!$E$6:$E$211))</f>
        <v>0</v>
      </c>
      <c r="G50" s="14">
        <f>IF(LEN($G49),SUMIF('Tools Issued'!$B$5:$B$210,'MASTER Tools List'!$B50,'Tools Issued'!$E$5:$E$210))</f>
        <v>0</v>
      </c>
      <c r="H50" s="14">
        <f>IF(LEN(H49),(Table3[[#This Row],[OPENING STOCK]]+Table3[[#This Row],[Received Qty]])-Table3[[#This Row],[Issued Qty]])</f>
        <v>0</v>
      </c>
      <c r="I50" s="42"/>
      <c r="J50" s="40">
        <f t="shared" si="1"/>
        <v>0</v>
      </c>
      <c r="K50" s="20"/>
    </row>
    <row r="51" spans="1:11" ht="15.75" thickBot="1">
      <c r="A51" s="16"/>
      <c r="B51" s="19"/>
      <c r="C51" s="25"/>
      <c r="D51" s="19"/>
      <c r="E51" s="31">
        <v>0</v>
      </c>
      <c r="F51" s="11">
        <f>IF(LEN($F50),SUMIF('Consume Tools Recd'!$B$6:$B$211,'MASTER Tools List'!$B51,'Consume Tools Recd'!$E$6:$E$211))</f>
        <v>0</v>
      </c>
      <c r="G51" s="14">
        <f>IF(LEN($G50),SUMIF('Tools Issued'!$B$5:$B$210,'MASTER Tools List'!$B51,'Tools Issued'!$E$5:$E$210))</f>
        <v>0</v>
      </c>
      <c r="H51" s="14">
        <f>IF(LEN(H50),(Table3[[#This Row],[OPENING STOCK]]+Table3[[#This Row],[Received Qty]])-Table3[[#This Row],[Issued Qty]])</f>
        <v>0</v>
      </c>
      <c r="I51" s="42"/>
      <c r="J51" s="40">
        <f t="shared" si="1"/>
        <v>0</v>
      </c>
      <c r="K51" s="20"/>
    </row>
    <row r="52" spans="1:11" ht="15.75" thickBot="1">
      <c r="A52" s="16"/>
      <c r="B52" s="19"/>
      <c r="C52" s="25"/>
      <c r="D52" s="19"/>
      <c r="E52" s="31">
        <v>0</v>
      </c>
      <c r="F52" s="11">
        <f>IF(LEN($F51),SUMIF('Consume Tools Recd'!$B$6:$B$211,'MASTER Tools List'!$B52,'Consume Tools Recd'!$E$6:$E$211))</f>
        <v>0</v>
      </c>
      <c r="G52" s="14">
        <f>IF(LEN($G51),SUMIF('Tools Issued'!$B$5:$B$210,'MASTER Tools List'!$B52,'Tools Issued'!$E$5:$E$210))</f>
        <v>0</v>
      </c>
      <c r="H52" s="14">
        <f>IF(LEN(H51),(Table3[[#This Row],[OPENING STOCK]]+Table3[[#This Row],[Received Qty]])-Table3[[#This Row],[Issued Qty]])</f>
        <v>0</v>
      </c>
      <c r="I52" s="42"/>
      <c r="J52" s="40">
        <f t="shared" si="1"/>
        <v>0</v>
      </c>
      <c r="K52" s="20"/>
    </row>
    <row r="53" spans="1:11" ht="15.75" thickBot="1">
      <c r="A53" s="16"/>
      <c r="B53" s="19"/>
      <c r="C53" s="25"/>
      <c r="D53" s="17"/>
      <c r="E53" s="31">
        <v>0</v>
      </c>
      <c r="F53" s="11">
        <f>IF(LEN($F52),SUMIF('Consume Tools Recd'!$B$6:$B$211,'MASTER Tools List'!$B53,'Consume Tools Recd'!$E$6:$E$211))</f>
        <v>0</v>
      </c>
      <c r="G53" s="14">
        <f>IF(LEN($G52),SUMIF('Tools Issued'!$B$5:$B$210,'MASTER Tools List'!$B53,'Tools Issued'!$E$5:$E$210))</f>
        <v>0</v>
      </c>
      <c r="H53" s="14">
        <f>IF(LEN(H52),(Table3[[#This Row],[OPENING STOCK]]+Table3[[#This Row],[Received Qty]])-Table3[[#This Row],[Issued Qty]])</f>
        <v>0</v>
      </c>
      <c r="I53" s="42"/>
      <c r="J53" s="40">
        <f t="shared" si="1"/>
        <v>0</v>
      </c>
      <c r="K53" s="20"/>
    </row>
    <row r="54" spans="1:11" ht="15.75" thickBot="1">
      <c r="A54" s="16"/>
      <c r="B54" s="19"/>
      <c r="C54" s="25"/>
      <c r="D54" s="19"/>
      <c r="E54" s="31">
        <v>0</v>
      </c>
      <c r="F54" s="11">
        <f>IF(LEN($F53),SUMIF('Consume Tools Recd'!$B$6:$B$211,'MASTER Tools List'!$B54,'Consume Tools Recd'!$E$6:$E$211))</f>
        <v>0</v>
      </c>
      <c r="G54" s="14">
        <f>IF(LEN($G53),SUMIF('Tools Issued'!$B$5:$B$210,'MASTER Tools List'!$B54,'Tools Issued'!$E$5:$E$210))</f>
        <v>0</v>
      </c>
      <c r="H54" s="14">
        <f>IF(LEN(H53),(Table3[[#This Row],[OPENING STOCK]]+Table3[[#This Row],[Received Qty]])-Table3[[#This Row],[Issued Qty]])</f>
        <v>0</v>
      </c>
      <c r="I54" s="42"/>
      <c r="J54" s="40">
        <f t="shared" si="1"/>
        <v>0</v>
      </c>
      <c r="K54" s="20"/>
    </row>
    <row r="55" spans="1:11" ht="15.75" thickBot="1">
      <c r="A55" s="16"/>
      <c r="B55" s="19"/>
      <c r="C55" s="25"/>
      <c r="D55" s="19"/>
      <c r="E55" s="31">
        <v>0</v>
      </c>
      <c r="F55" s="11">
        <f>IF(LEN($F54),SUMIF('Consume Tools Recd'!$B$6:$B$211,'MASTER Tools List'!$B55,'Consume Tools Recd'!$E$6:$E$211))</f>
        <v>0</v>
      </c>
      <c r="G55" s="14">
        <f>IF(LEN($G54),SUMIF('Tools Issued'!$B$5:$B$210,'MASTER Tools List'!$B55,'Tools Issued'!$E$5:$E$210))</f>
        <v>0</v>
      </c>
      <c r="H55" s="14">
        <f>IF(LEN(H54),(Table3[[#This Row],[OPENING STOCK]]+Table3[[#This Row],[Received Qty]])-Table3[[#This Row],[Issued Qty]])</f>
        <v>0</v>
      </c>
      <c r="I55" s="42"/>
      <c r="J55" s="40">
        <f t="shared" si="1"/>
        <v>0</v>
      </c>
      <c r="K55" s="20"/>
    </row>
    <row r="56" spans="1:11" ht="15.75" thickBot="1">
      <c r="A56" s="16"/>
      <c r="B56" s="19"/>
      <c r="C56" s="25"/>
      <c r="D56" s="17"/>
      <c r="E56" s="31">
        <v>0</v>
      </c>
      <c r="F56" s="11">
        <f>IF(LEN($F55),SUMIF('Consume Tools Recd'!$B$6:$B$211,'MASTER Tools List'!$B56,'Consume Tools Recd'!$E$6:$E$211))</f>
        <v>0</v>
      </c>
      <c r="G56" s="14">
        <f>IF(LEN($G55),SUMIF('Tools Issued'!$B$5:$B$210,'MASTER Tools List'!$B56,'Tools Issued'!$E$5:$E$210))</f>
        <v>0</v>
      </c>
      <c r="H56" s="14">
        <f>IF(LEN(H55),(Table3[[#This Row],[OPENING STOCK]]+Table3[[#This Row],[Received Qty]])-Table3[[#This Row],[Issued Qty]])</f>
        <v>0</v>
      </c>
      <c r="I56" s="42"/>
      <c r="J56" s="40">
        <f t="shared" si="1"/>
        <v>0</v>
      </c>
      <c r="K56" s="20"/>
    </row>
    <row r="57" spans="1:11" ht="15.75" thickBot="1">
      <c r="A57" s="16"/>
      <c r="B57" s="19"/>
      <c r="C57" s="25"/>
      <c r="D57" s="19"/>
      <c r="E57" s="31">
        <v>0</v>
      </c>
      <c r="F57" s="11">
        <f>IF(LEN($F56),SUMIF('Consume Tools Recd'!$B$6:$B$211,'MASTER Tools List'!$B57,'Consume Tools Recd'!$E$6:$E$211))</f>
        <v>0</v>
      </c>
      <c r="G57" s="14">
        <f>IF(LEN($G56),SUMIF('Tools Issued'!$B$5:$B$210,'MASTER Tools List'!$B57,'Tools Issued'!$E$5:$E$210))</f>
        <v>0</v>
      </c>
      <c r="H57" s="14">
        <f>IF(LEN(H56),(Table3[[#This Row],[OPENING STOCK]]+Table3[[#This Row],[Received Qty]])-Table3[[#This Row],[Issued Qty]])</f>
        <v>0</v>
      </c>
      <c r="I57" s="42"/>
      <c r="J57" s="40">
        <f t="shared" si="1"/>
        <v>0</v>
      </c>
      <c r="K57" s="20"/>
    </row>
    <row r="58" spans="1:11" ht="15.75" thickBot="1">
      <c r="A58" s="16"/>
      <c r="B58" s="19"/>
      <c r="C58" s="25"/>
      <c r="D58" s="19"/>
      <c r="E58" s="31">
        <v>0</v>
      </c>
      <c r="F58" s="11">
        <f>IF(LEN($F57),SUMIF('Consume Tools Recd'!$B$6:$B$211,'MASTER Tools List'!$B58,'Consume Tools Recd'!$E$6:$E$211))</f>
        <v>0</v>
      </c>
      <c r="G58" s="14">
        <f>IF(LEN($G57),SUMIF('Tools Issued'!$B$5:$B$210,'MASTER Tools List'!$B58,'Tools Issued'!$E$5:$E$210))</f>
        <v>0</v>
      </c>
      <c r="H58" s="14">
        <f>IF(LEN(H57),(Table3[[#This Row],[OPENING STOCK]]+Table3[[#This Row],[Received Qty]])-Table3[[#This Row],[Issued Qty]])</f>
        <v>0</v>
      </c>
      <c r="I58" s="42"/>
      <c r="J58" s="40">
        <f t="shared" si="1"/>
        <v>0</v>
      </c>
      <c r="K58" s="20"/>
    </row>
    <row r="59" spans="1:11" ht="15.75" thickBot="1">
      <c r="A59" s="16"/>
      <c r="B59" s="19"/>
      <c r="C59" s="25"/>
      <c r="D59" s="17"/>
      <c r="E59" s="31">
        <v>0</v>
      </c>
      <c r="F59" s="11">
        <f>IF(LEN($F58),SUMIF('Consume Tools Recd'!$B$6:$B$211,'MASTER Tools List'!$B59,'Consume Tools Recd'!$E$6:$E$211))</f>
        <v>0</v>
      </c>
      <c r="G59" s="14">
        <f>IF(LEN($G58),SUMIF('Tools Issued'!$B$5:$B$210,'MASTER Tools List'!$B59,'Tools Issued'!$E$5:$E$210))</f>
        <v>0</v>
      </c>
      <c r="H59" s="14">
        <f>IF(LEN(H58),(Table3[[#This Row],[OPENING STOCK]]+Table3[[#This Row],[Received Qty]])-Table3[[#This Row],[Issued Qty]])</f>
        <v>0</v>
      </c>
      <c r="I59" s="42"/>
      <c r="J59" s="40">
        <f t="shared" si="1"/>
        <v>0</v>
      </c>
      <c r="K59" s="20"/>
    </row>
    <row r="60" spans="1:11" ht="15.75" thickBot="1">
      <c r="A60" s="16"/>
      <c r="B60" s="19"/>
      <c r="C60" s="25"/>
      <c r="D60" s="19"/>
      <c r="E60" s="31">
        <v>0</v>
      </c>
      <c r="F60" s="11">
        <f>IF(LEN($F59),SUMIF('Consume Tools Recd'!$B$6:$B$211,'MASTER Tools List'!$B60,'Consume Tools Recd'!$E$6:$E$211))</f>
        <v>0</v>
      </c>
      <c r="G60" s="14">
        <f>IF(LEN($G59),SUMIF('Tools Issued'!$B$5:$B$210,'MASTER Tools List'!$B60,'Tools Issued'!$E$5:$E$210))</f>
        <v>0</v>
      </c>
      <c r="H60" s="14">
        <f>IF(LEN(H59),(Table3[[#This Row],[OPENING STOCK]]+Table3[[#This Row],[Received Qty]])-Table3[[#This Row],[Issued Qty]])</f>
        <v>0</v>
      </c>
      <c r="I60" s="42"/>
      <c r="J60" s="40">
        <f t="shared" si="1"/>
        <v>0</v>
      </c>
      <c r="K60" s="20"/>
    </row>
    <row r="61" spans="1:11" ht="15.75" thickBot="1">
      <c r="A61" s="16"/>
      <c r="B61" s="19"/>
      <c r="C61" s="25"/>
      <c r="D61" s="19"/>
      <c r="E61" s="31">
        <v>0</v>
      </c>
      <c r="F61" s="11">
        <f>IF(LEN($F60),SUMIF('Consume Tools Recd'!$B$6:$B$211,'MASTER Tools List'!$B61,'Consume Tools Recd'!$E$6:$E$211))</f>
        <v>0</v>
      </c>
      <c r="G61" s="14">
        <f>IF(LEN($G60),SUMIF('Tools Issued'!$B$5:$B$210,'MASTER Tools List'!$B61,'Tools Issued'!$E$5:$E$210))</f>
        <v>0</v>
      </c>
      <c r="H61" s="14">
        <f>IF(LEN(H60),(Table3[[#This Row],[OPENING STOCK]]+Table3[[#This Row],[Received Qty]])-Table3[[#This Row],[Issued Qty]])</f>
        <v>0</v>
      </c>
      <c r="I61" s="42"/>
      <c r="J61" s="40">
        <f t="shared" si="1"/>
        <v>0</v>
      </c>
      <c r="K61" s="20"/>
    </row>
    <row r="62" spans="1:11" ht="15.75" thickBot="1">
      <c r="A62" s="16"/>
      <c r="B62" s="19"/>
      <c r="C62" s="25"/>
      <c r="D62" s="17"/>
      <c r="E62" s="31">
        <v>0</v>
      </c>
      <c r="F62" s="11">
        <f>IF(LEN($F61),SUMIF('Consume Tools Recd'!$B$6:$B$211,'MASTER Tools List'!$B62,'Consume Tools Recd'!$E$6:$E$211))</f>
        <v>0</v>
      </c>
      <c r="G62" s="14">
        <f>IF(LEN($G61),SUMIF('Tools Issued'!$B$5:$B$210,'MASTER Tools List'!$B62,'Tools Issued'!$E$5:$E$210))</f>
        <v>0</v>
      </c>
      <c r="H62" s="14">
        <f>IF(LEN(H61),(Table3[[#This Row],[OPENING STOCK]]+Table3[[#This Row],[Received Qty]])-Table3[[#This Row],[Issued Qty]])</f>
        <v>0</v>
      </c>
      <c r="I62" s="42"/>
      <c r="J62" s="40">
        <f t="shared" si="1"/>
        <v>0</v>
      </c>
      <c r="K62" s="20"/>
    </row>
    <row r="63" spans="1:11" ht="15.75" thickBot="1">
      <c r="A63" s="16"/>
      <c r="B63" s="19"/>
      <c r="C63" s="25"/>
      <c r="D63" s="19"/>
      <c r="E63" s="31">
        <v>0</v>
      </c>
      <c r="F63" s="11">
        <f>IF(LEN($F62),SUMIF('Consume Tools Recd'!$B$6:$B$211,'MASTER Tools List'!$B63,'Consume Tools Recd'!$E$6:$E$211))</f>
        <v>0</v>
      </c>
      <c r="G63" s="14">
        <f>IF(LEN($G62),SUMIF('Tools Issued'!$B$5:$B$210,'MASTER Tools List'!$B63,'Tools Issued'!$E$5:$E$210))</f>
        <v>0</v>
      </c>
      <c r="H63" s="14">
        <f>IF(LEN(H62),(Table3[[#This Row],[OPENING STOCK]]+Table3[[#This Row],[Received Qty]])-Table3[[#This Row],[Issued Qty]])</f>
        <v>0</v>
      </c>
      <c r="I63" s="42"/>
      <c r="J63" s="40">
        <f t="shared" si="1"/>
        <v>0</v>
      </c>
      <c r="K63" s="20"/>
    </row>
    <row r="64" spans="1:11" ht="15.75" thickBot="1">
      <c r="A64" s="16"/>
      <c r="B64" s="19"/>
      <c r="C64" s="25"/>
      <c r="D64" s="19"/>
      <c r="E64" s="31">
        <v>0</v>
      </c>
      <c r="F64" s="11">
        <f>IF(LEN($F63),SUMIF('Consume Tools Recd'!$B$6:$B$211,'MASTER Tools List'!$B64,'Consume Tools Recd'!$E$6:$E$211))</f>
        <v>0</v>
      </c>
      <c r="G64" s="14">
        <f>IF(LEN($G63),SUMIF('Tools Issued'!$B$5:$B$210,'MASTER Tools List'!$B64,'Tools Issued'!$E$5:$E$210))</f>
        <v>0</v>
      </c>
      <c r="H64" s="14">
        <f>IF(LEN(H63),(Table3[[#This Row],[OPENING STOCK]]+Table3[[#This Row],[Received Qty]])-Table3[[#This Row],[Issued Qty]])</f>
        <v>0</v>
      </c>
      <c r="I64" s="42"/>
      <c r="J64" s="40">
        <f t="shared" si="1"/>
        <v>0</v>
      </c>
      <c r="K64" s="20"/>
    </row>
    <row r="65" spans="1:11" ht="15.75" thickBot="1">
      <c r="A65" s="16"/>
      <c r="B65" s="19"/>
      <c r="C65" s="25"/>
      <c r="D65" s="17"/>
      <c r="E65" s="31">
        <v>0</v>
      </c>
      <c r="F65" s="11">
        <f>IF(LEN($F64),SUMIF('Consume Tools Recd'!$B$6:$B$211,'MASTER Tools List'!$B65,'Consume Tools Recd'!$E$6:$E$211))</f>
        <v>0</v>
      </c>
      <c r="G65" s="14">
        <f>IF(LEN($G64),SUMIF('Tools Issued'!$B$5:$B$210,'MASTER Tools List'!$B65,'Tools Issued'!$E$5:$E$210))</f>
        <v>0</v>
      </c>
      <c r="H65" s="14">
        <f>IF(LEN(H64),(Table3[[#This Row],[OPENING STOCK]]+Table3[[#This Row],[Received Qty]])-Table3[[#This Row],[Issued Qty]])</f>
        <v>0</v>
      </c>
      <c r="I65" s="42"/>
      <c r="J65" s="40">
        <f t="shared" si="1"/>
        <v>0</v>
      </c>
      <c r="K65" s="20"/>
    </row>
    <row r="66" spans="1:11" ht="15.75" thickBot="1">
      <c r="A66" s="16"/>
      <c r="B66" s="19"/>
      <c r="C66" s="25"/>
      <c r="D66" s="19"/>
      <c r="E66" s="31">
        <v>0</v>
      </c>
      <c r="F66" s="11">
        <f>IF(LEN($F65),SUMIF('Consume Tools Recd'!$B$6:$B$211,'MASTER Tools List'!$B66,'Consume Tools Recd'!$E$6:$E$211))</f>
        <v>0</v>
      </c>
      <c r="G66" s="14">
        <f>IF(LEN($G65),SUMIF('Tools Issued'!$B$5:$B$210,'MASTER Tools List'!$B66,'Tools Issued'!$E$5:$E$210))</f>
        <v>0</v>
      </c>
      <c r="H66" s="14">
        <f>IF(LEN(H65),(Table3[[#This Row],[OPENING STOCK]]+Table3[[#This Row],[Received Qty]])-Table3[[#This Row],[Issued Qty]])</f>
        <v>0</v>
      </c>
      <c r="I66" s="42"/>
      <c r="J66" s="40">
        <f t="shared" si="1"/>
        <v>0</v>
      </c>
      <c r="K66" s="20"/>
    </row>
    <row r="67" spans="1:11" ht="15.75" thickBot="1">
      <c r="A67" s="16"/>
      <c r="B67" s="19"/>
      <c r="C67" s="25"/>
      <c r="D67" s="19"/>
      <c r="E67" s="31">
        <v>0</v>
      </c>
      <c r="F67" s="11">
        <f>IF(LEN($F66),SUMIF('Consume Tools Recd'!$B$6:$B$211,'MASTER Tools List'!$B67,'Consume Tools Recd'!$E$6:$E$211))</f>
        <v>0</v>
      </c>
      <c r="G67" s="14">
        <f>IF(LEN($G66),SUMIF('Tools Issued'!$B$5:$B$210,'MASTER Tools List'!$B67,'Tools Issued'!$E$5:$E$210))</f>
        <v>0</v>
      </c>
      <c r="H67" s="14">
        <f>IF(LEN(H66),(Table3[[#This Row],[OPENING STOCK]]+Table3[[#This Row],[Received Qty]])-Table3[[#This Row],[Issued Qty]])</f>
        <v>0</v>
      </c>
      <c r="I67" s="42"/>
      <c r="J67" s="40">
        <f t="shared" si="1"/>
        <v>0</v>
      </c>
      <c r="K67" s="20"/>
    </row>
    <row r="68" spans="1:11" ht="15.75" thickBot="1">
      <c r="A68" s="16"/>
      <c r="B68" s="19"/>
      <c r="C68" s="25"/>
      <c r="D68" s="17"/>
      <c r="E68" s="31">
        <v>0</v>
      </c>
      <c r="F68" s="11">
        <f>IF(LEN($F67),SUMIF('Consume Tools Recd'!$B$6:$B$211,'MASTER Tools List'!$B68,'Consume Tools Recd'!$E$6:$E$211))</f>
        <v>0</v>
      </c>
      <c r="G68" s="14">
        <f>IF(LEN($G67),SUMIF('Tools Issued'!$B$5:$B$210,'MASTER Tools List'!$B68,'Tools Issued'!$E$5:$E$210))</f>
        <v>0</v>
      </c>
      <c r="H68" s="14">
        <f>IF(LEN(H67),(Table3[[#This Row],[OPENING STOCK]]+Table3[[#This Row],[Received Qty]])-Table3[[#This Row],[Issued Qty]])</f>
        <v>0</v>
      </c>
      <c r="I68" s="42"/>
      <c r="J68" s="40">
        <f t="shared" si="1"/>
        <v>0</v>
      </c>
      <c r="K68" s="20"/>
    </row>
    <row r="69" spans="1:11" ht="15.75" thickBot="1">
      <c r="A69" s="16"/>
      <c r="B69" s="19"/>
      <c r="C69" s="25"/>
      <c r="D69" s="19"/>
      <c r="E69" s="31">
        <v>0</v>
      </c>
      <c r="F69" s="11">
        <f>IF(LEN($F68),SUMIF('Consume Tools Recd'!$B$6:$B$211,'MASTER Tools List'!$B69,'Consume Tools Recd'!$E$6:$E$211))</f>
        <v>0</v>
      </c>
      <c r="G69" s="14">
        <f>IF(LEN($G68),SUMIF('Tools Issued'!$B$5:$B$210,'MASTER Tools List'!$B69,'Tools Issued'!$E$5:$E$210))</f>
        <v>0</v>
      </c>
      <c r="H69" s="14">
        <f>IF(LEN(H68),(Table3[[#This Row],[OPENING STOCK]]+Table3[[#This Row],[Received Qty]])-Table3[[#This Row],[Issued Qty]])</f>
        <v>0</v>
      </c>
      <c r="I69" s="42"/>
      <c r="J69" s="40">
        <f t="shared" si="1"/>
        <v>0</v>
      </c>
      <c r="K69" s="20"/>
    </row>
    <row r="70" spans="1:11" ht="15.75" thickBot="1">
      <c r="A70" s="16"/>
      <c r="B70" s="19"/>
      <c r="C70" s="25"/>
      <c r="D70" s="19"/>
      <c r="E70" s="31">
        <v>0</v>
      </c>
      <c r="F70" s="11">
        <f>IF(LEN($F69),SUMIF('Consume Tools Recd'!$B$6:$B$211,'MASTER Tools List'!$B70,'Consume Tools Recd'!$E$6:$E$211))</f>
        <v>0</v>
      </c>
      <c r="G70" s="14">
        <f>IF(LEN($G69),SUMIF('Tools Issued'!$B$5:$B$210,'MASTER Tools List'!$B70,'Tools Issued'!$E$5:$E$210))</f>
        <v>0</v>
      </c>
      <c r="H70" s="14">
        <f>IF(LEN(H69),(Table3[[#This Row],[OPENING STOCK]]+Table3[[#This Row],[Received Qty]])-Table3[[#This Row],[Issued Qty]])</f>
        <v>0</v>
      </c>
      <c r="I70" s="42"/>
      <c r="J70" s="40">
        <f t="shared" si="1"/>
        <v>0</v>
      </c>
      <c r="K70" s="20"/>
    </row>
    <row r="71" spans="1:11" ht="15.75" thickBot="1">
      <c r="A71" s="16"/>
      <c r="B71" s="19"/>
      <c r="C71" s="25"/>
      <c r="D71" s="17"/>
      <c r="E71" s="31">
        <v>0</v>
      </c>
      <c r="F71" s="11">
        <f>IF(LEN($F70),SUMIF('Consume Tools Recd'!$B$6:$B$211,'MASTER Tools List'!$B71,'Consume Tools Recd'!$E$6:$E$211))</f>
        <v>0</v>
      </c>
      <c r="G71" s="14">
        <f>IF(LEN($G70),SUMIF('Tools Issued'!$B$5:$B$210,'MASTER Tools List'!$B71,'Tools Issued'!$E$5:$E$210))</f>
        <v>0</v>
      </c>
      <c r="H71" s="14">
        <f>IF(LEN(H70),(Table3[[#This Row],[OPENING STOCK]]+Table3[[#This Row],[Received Qty]])-Table3[[#This Row],[Issued Qty]])</f>
        <v>0</v>
      </c>
      <c r="I71" s="42"/>
      <c r="J71" s="40">
        <f t="shared" si="1"/>
        <v>0</v>
      </c>
      <c r="K71" s="20"/>
    </row>
    <row r="72" spans="1:11" ht="15.75" thickBot="1">
      <c r="A72" s="16"/>
      <c r="B72" s="19"/>
      <c r="C72" s="25"/>
      <c r="D72" s="19"/>
      <c r="E72" s="31">
        <v>0</v>
      </c>
      <c r="F72" s="11">
        <f>IF(LEN($F71),SUMIF('Consume Tools Recd'!$B$6:$B$211,'MASTER Tools List'!$B72,'Consume Tools Recd'!$E$6:$E$211))</f>
        <v>0</v>
      </c>
      <c r="G72" s="14">
        <f>IF(LEN($G71),SUMIF('Tools Issued'!$B$5:$B$210,'MASTER Tools List'!$B72,'Tools Issued'!$E$5:$E$210))</f>
        <v>0</v>
      </c>
      <c r="H72" s="14">
        <f>IF(LEN(H71),(Table3[[#This Row],[OPENING STOCK]]+Table3[[#This Row],[Received Qty]])-Table3[[#This Row],[Issued Qty]])</f>
        <v>0</v>
      </c>
      <c r="I72" s="42"/>
      <c r="J72" s="40">
        <f t="shared" si="1"/>
        <v>0</v>
      </c>
      <c r="K72" s="20"/>
    </row>
    <row r="73" spans="1:11" ht="15.75" thickBot="1">
      <c r="A73" s="16"/>
      <c r="B73" s="19"/>
      <c r="C73" s="25"/>
      <c r="D73" s="19"/>
      <c r="E73" s="31">
        <v>0</v>
      </c>
      <c r="F73" s="11">
        <f>IF(LEN($F72),SUMIF('Consume Tools Recd'!$B$6:$B$211,'MASTER Tools List'!$B73,'Consume Tools Recd'!$E$6:$E$211))</f>
        <v>0</v>
      </c>
      <c r="G73" s="14">
        <f>IF(LEN($G72),SUMIF('Tools Issued'!$B$5:$B$210,'MASTER Tools List'!$B73,'Tools Issued'!$E$5:$E$210))</f>
        <v>0</v>
      </c>
      <c r="H73" s="14">
        <f>IF(LEN(H72),(Table3[[#This Row],[OPENING STOCK]]+Table3[[#This Row],[Received Qty]])-Table3[[#This Row],[Issued Qty]])</f>
        <v>0</v>
      </c>
      <c r="I73" s="42"/>
      <c r="J73" s="40">
        <f t="shared" ref="J73:J136" si="2">IF(LEN($J72),$F73*$I73)</f>
        <v>0</v>
      </c>
      <c r="K73" s="20"/>
    </row>
    <row r="74" spans="1:11" ht="15.75" thickBot="1">
      <c r="A74" s="16"/>
      <c r="B74" s="19"/>
      <c r="C74" s="25"/>
      <c r="D74" s="17"/>
      <c r="E74" s="31">
        <v>0</v>
      </c>
      <c r="F74" s="11">
        <f>IF(LEN($F73),SUMIF('Consume Tools Recd'!$B$6:$B$211,'MASTER Tools List'!$B74,'Consume Tools Recd'!$E$6:$E$211))</f>
        <v>0</v>
      </c>
      <c r="G74" s="14">
        <f>IF(LEN($G73),SUMIF('Tools Issued'!$B$5:$B$210,'MASTER Tools List'!$B74,'Tools Issued'!$E$5:$E$210))</f>
        <v>0</v>
      </c>
      <c r="H74" s="14">
        <f>IF(LEN(H73),(Table3[[#This Row],[OPENING STOCK]]+Table3[[#This Row],[Received Qty]])-Table3[[#This Row],[Issued Qty]])</f>
        <v>0</v>
      </c>
      <c r="I74" s="42"/>
      <c r="J74" s="40">
        <f t="shared" si="2"/>
        <v>0</v>
      </c>
      <c r="K74" s="20"/>
    </row>
    <row r="75" spans="1:11" ht="15.75" thickBot="1">
      <c r="A75" s="16"/>
      <c r="B75" s="19"/>
      <c r="C75" s="25"/>
      <c r="D75" s="19"/>
      <c r="E75" s="31">
        <v>0</v>
      </c>
      <c r="F75" s="11">
        <f>IF(LEN($F74),SUMIF('Consume Tools Recd'!$B$6:$B$211,'MASTER Tools List'!$B75,'Consume Tools Recd'!$E$6:$E$211))</f>
        <v>0</v>
      </c>
      <c r="G75" s="14">
        <f>IF(LEN($G74),SUMIF('Tools Issued'!$B$5:$B$210,'MASTER Tools List'!$B75,'Tools Issued'!$E$5:$E$210))</f>
        <v>0</v>
      </c>
      <c r="H75" s="14">
        <f>IF(LEN(H74),(Table3[[#This Row],[OPENING STOCK]]+Table3[[#This Row],[Received Qty]])-Table3[[#This Row],[Issued Qty]])</f>
        <v>0</v>
      </c>
      <c r="I75" s="42"/>
      <c r="J75" s="40">
        <f t="shared" si="2"/>
        <v>0</v>
      </c>
      <c r="K75" s="20"/>
    </row>
    <row r="76" spans="1:11" ht="15.75" thickBot="1">
      <c r="A76" s="16"/>
      <c r="B76" s="19"/>
      <c r="C76" s="25"/>
      <c r="D76" s="19"/>
      <c r="E76" s="31">
        <v>0</v>
      </c>
      <c r="F76" s="11">
        <f>IF(LEN($F75),SUMIF('Consume Tools Recd'!$B$6:$B$211,'MASTER Tools List'!$B76,'Consume Tools Recd'!$E$6:$E$211))</f>
        <v>0</v>
      </c>
      <c r="G76" s="14">
        <f>IF(LEN($G75),SUMIF('Tools Issued'!$B$5:$B$210,'MASTER Tools List'!$B76,'Tools Issued'!$E$5:$E$210))</f>
        <v>0</v>
      </c>
      <c r="H76" s="14">
        <f>IF(LEN(H75),(Table3[[#This Row],[OPENING STOCK]]+Table3[[#This Row],[Received Qty]])-Table3[[#This Row],[Issued Qty]])</f>
        <v>0</v>
      </c>
      <c r="I76" s="42"/>
      <c r="J76" s="40">
        <f t="shared" si="2"/>
        <v>0</v>
      </c>
      <c r="K76" s="20"/>
    </row>
    <row r="77" spans="1:11" ht="15.75" thickBot="1">
      <c r="A77" s="16"/>
      <c r="B77" s="19"/>
      <c r="C77" s="25"/>
      <c r="D77" s="17"/>
      <c r="E77" s="31">
        <v>0</v>
      </c>
      <c r="F77" s="11">
        <f>IF(LEN($F76),SUMIF('Consume Tools Recd'!$B$6:$B$211,'MASTER Tools List'!$B77,'Consume Tools Recd'!$E$6:$E$211))</f>
        <v>0</v>
      </c>
      <c r="G77" s="14">
        <f>IF(LEN($G76),SUMIF('Tools Issued'!$B$5:$B$210,'MASTER Tools List'!$B77,'Tools Issued'!$E$5:$E$210))</f>
        <v>0</v>
      </c>
      <c r="H77" s="14">
        <f>IF(LEN(H76),(Table3[[#This Row],[OPENING STOCK]]+Table3[[#This Row],[Received Qty]])-Table3[[#This Row],[Issued Qty]])</f>
        <v>0</v>
      </c>
      <c r="I77" s="42"/>
      <c r="J77" s="40">
        <f t="shared" si="2"/>
        <v>0</v>
      </c>
      <c r="K77" s="20"/>
    </row>
    <row r="78" spans="1:11" ht="15.75" thickBot="1">
      <c r="A78" s="16"/>
      <c r="B78" s="19"/>
      <c r="C78" s="25"/>
      <c r="D78" s="19"/>
      <c r="E78" s="31">
        <v>0</v>
      </c>
      <c r="F78" s="11">
        <f>IF(LEN($F77),SUMIF('Consume Tools Recd'!$B$6:$B$211,'MASTER Tools List'!$B78,'Consume Tools Recd'!$E$6:$E$211))</f>
        <v>0</v>
      </c>
      <c r="G78" s="14">
        <f>IF(LEN($G77),SUMIF('Tools Issued'!$B$5:$B$210,'MASTER Tools List'!$B78,'Tools Issued'!$E$5:$E$210))</f>
        <v>0</v>
      </c>
      <c r="H78" s="14">
        <f>IF(LEN(H77),(Table3[[#This Row],[OPENING STOCK]]+Table3[[#This Row],[Received Qty]])-Table3[[#This Row],[Issued Qty]])</f>
        <v>0</v>
      </c>
      <c r="I78" s="42"/>
      <c r="J78" s="40">
        <f t="shared" si="2"/>
        <v>0</v>
      </c>
      <c r="K78" s="20"/>
    </row>
    <row r="79" spans="1:11" ht="15.75" thickBot="1">
      <c r="A79" s="16"/>
      <c r="B79" s="19"/>
      <c r="C79" s="25"/>
      <c r="D79" s="19"/>
      <c r="E79" s="31">
        <v>0</v>
      </c>
      <c r="F79" s="11">
        <f>IF(LEN($F78),SUMIF('Consume Tools Recd'!$B$6:$B$211,'MASTER Tools List'!$B79,'Consume Tools Recd'!$E$6:$E$211))</f>
        <v>0</v>
      </c>
      <c r="G79" s="14">
        <f>IF(LEN($G78),SUMIF('Tools Issued'!$B$5:$B$210,'MASTER Tools List'!$B79,'Tools Issued'!$E$5:$E$210))</f>
        <v>0</v>
      </c>
      <c r="H79" s="14">
        <f>IF(LEN(H78),(Table3[[#This Row],[OPENING STOCK]]+Table3[[#This Row],[Received Qty]])-Table3[[#This Row],[Issued Qty]])</f>
        <v>0</v>
      </c>
      <c r="I79" s="42"/>
      <c r="J79" s="40">
        <f t="shared" si="2"/>
        <v>0</v>
      </c>
      <c r="K79" s="20"/>
    </row>
    <row r="80" spans="1:11" ht="15.75" thickBot="1">
      <c r="A80" s="16"/>
      <c r="B80" s="19"/>
      <c r="C80" s="25"/>
      <c r="D80" s="17"/>
      <c r="E80" s="31">
        <v>0</v>
      </c>
      <c r="F80" s="11">
        <f>IF(LEN($F79),SUMIF('Consume Tools Recd'!$B$6:$B$211,'MASTER Tools List'!$B80,'Consume Tools Recd'!$E$6:$E$211))</f>
        <v>0</v>
      </c>
      <c r="G80" s="14">
        <f>IF(LEN($G79),SUMIF('Tools Issued'!$B$5:$B$210,'MASTER Tools List'!$B80,'Tools Issued'!$E$5:$E$210))</f>
        <v>0</v>
      </c>
      <c r="H80" s="14">
        <f>IF(LEN(H79),(Table3[[#This Row],[OPENING STOCK]]+Table3[[#This Row],[Received Qty]])-Table3[[#This Row],[Issued Qty]])</f>
        <v>0</v>
      </c>
      <c r="I80" s="42"/>
      <c r="J80" s="40">
        <f t="shared" si="2"/>
        <v>0</v>
      </c>
      <c r="K80" s="20"/>
    </row>
    <row r="81" spans="1:11" ht="15.75" thickBot="1">
      <c r="A81" s="16"/>
      <c r="B81" s="19"/>
      <c r="C81" s="25"/>
      <c r="D81" s="19"/>
      <c r="E81" s="31">
        <v>0</v>
      </c>
      <c r="F81" s="11">
        <f>IF(LEN($F80),SUMIF('Consume Tools Recd'!$B$6:$B$211,'MASTER Tools List'!$B81,'Consume Tools Recd'!$E$6:$E$211))</f>
        <v>0</v>
      </c>
      <c r="G81" s="14">
        <f>IF(LEN($G80),SUMIF('Tools Issued'!$B$5:$B$210,'MASTER Tools List'!$B81,'Tools Issued'!$E$5:$E$210))</f>
        <v>0</v>
      </c>
      <c r="H81" s="14">
        <f>IF(LEN(H80),(Table3[[#This Row],[OPENING STOCK]]+Table3[[#This Row],[Received Qty]])-Table3[[#This Row],[Issued Qty]])</f>
        <v>0</v>
      </c>
      <c r="I81" s="42"/>
      <c r="J81" s="40">
        <f t="shared" si="2"/>
        <v>0</v>
      </c>
      <c r="K81" s="20"/>
    </row>
    <row r="82" spans="1:11" ht="15.75" thickBot="1">
      <c r="A82" s="16"/>
      <c r="B82" s="19"/>
      <c r="C82" s="25"/>
      <c r="D82" s="19"/>
      <c r="E82" s="31">
        <v>0</v>
      </c>
      <c r="F82" s="11">
        <f>IF(LEN($F81),SUMIF('Consume Tools Recd'!$B$6:$B$211,'MASTER Tools List'!$B82,'Consume Tools Recd'!$E$6:$E$211))</f>
        <v>0</v>
      </c>
      <c r="G82" s="14">
        <f>IF(LEN($G81),SUMIF('Tools Issued'!$B$5:$B$210,'MASTER Tools List'!$B82,'Tools Issued'!$E$5:$E$210))</f>
        <v>0</v>
      </c>
      <c r="H82" s="14">
        <f>IF(LEN(H81),(Table3[[#This Row],[OPENING STOCK]]+Table3[[#This Row],[Received Qty]])-Table3[[#This Row],[Issued Qty]])</f>
        <v>0</v>
      </c>
      <c r="I82" s="42"/>
      <c r="J82" s="40">
        <f t="shared" si="2"/>
        <v>0</v>
      </c>
      <c r="K82" s="20"/>
    </row>
    <row r="83" spans="1:11" ht="15.75" thickBot="1">
      <c r="A83" s="16"/>
      <c r="B83" s="19"/>
      <c r="C83" s="25"/>
      <c r="D83" s="17"/>
      <c r="E83" s="31">
        <v>0</v>
      </c>
      <c r="F83" s="11">
        <f>IF(LEN($F82),SUMIF('Consume Tools Recd'!$B$6:$B$211,'MASTER Tools List'!$B83,'Consume Tools Recd'!$E$6:$E$211))</f>
        <v>0</v>
      </c>
      <c r="G83" s="14">
        <f>IF(LEN($G82),SUMIF('Tools Issued'!$B$5:$B$210,'MASTER Tools List'!$B83,'Tools Issued'!$E$5:$E$210))</f>
        <v>0</v>
      </c>
      <c r="H83" s="14">
        <f>IF(LEN(H82),(Table3[[#This Row],[OPENING STOCK]]+Table3[[#This Row],[Received Qty]])-Table3[[#This Row],[Issued Qty]])</f>
        <v>0</v>
      </c>
      <c r="I83" s="42"/>
      <c r="J83" s="40">
        <f t="shared" si="2"/>
        <v>0</v>
      </c>
      <c r="K83" s="20"/>
    </row>
    <row r="84" spans="1:11" ht="15.75" thickBot="1">
      <c r="A84" s="16"/>
      <c r="B84" s="19"/>
      <c r="C84" s="25"/>
      <c r="D84" s="19"/>
      <c r="E84" s="31">
        <v>0</v>
      </c>
      <c r="F84" s="11">
        <f>IF(LEN($F83),SUMIF('Consume Tools Recd'!$B$6:$B$211,'MASTER Tools List'!$B84,'Consume Tools Recd'!$E$6:$E$211))</f>
        <v>0</v>
      </c>
      <c r="G84" s="14">
        <f>IF(LEN($G83),SUMIF('Tools Issued'!$B$5:$B$210,'MASTER Tools List'!$B84,'Tools Issued'!$E$5:$E$210))</f>
        <v>0</v>
      </c>
      <c r="H84" s="14">
        <f>IF(LEN(H83),(Table3[[#This Row],[OPENING STOCK]]+Table3[[#This Row],[Received Qty]])-Table3[[#This Row],[Issued Qty]])</f>
        <v>0</v>
      </c>
      <c r="I84" s="42"/>
      <c r="J84" s="40">
        <f t="shared" si="2"/>
        <v>0</v>
      </c>
      <c r="K84" s="20"/>
    </row>
    <row r="85" spans="1:11" ht="15.75" thickBot="1">
      <c r="A85" s="16"/>
      <c r="B85" s="19"/>
      <c r="C85" s="25"/>
      <c r="D85" s="19"/>
      <c r="E85" s="31">
        <v>0</v>
      </c>
      <c r="F85" s="11">
        <f>IF(LEN($F84),SUMIF('Consume Tools Recd'!$B$6:$B$211,'MASTER Tools List'!$B85,'Consume Tools Recd'!$E$6:$E$211))</f>
        <v>0</v>
      </c>
      <c r="G85" s="14">
        <f>IF(LEN($G84),SUMIF('Tools Issued'!$B$5:$B$210,'MASTER Tools List'!$B85,'Tools Issued'!$E$5:$E$210))</f>
        <v>0</v>
      </c>
      <c r="H85" s="14">
        <f>IF(LEN(H84),(Table3[[#This Row],[OPENING STOCK]]+Table3[[#This Row],[Received Qty]])-Table3[[#This Row],[Issued Qty]])</f>
        <v>0</v>
      </c>
      <c r="I85" s="42"/>
      <c r="J85" s="40">
        <f t="shared" si="2"/>
        <v>0</v>
      </c>
      <c r="K85" s="20"/>
    </row>
    <row r="86" spans="1:11" ht="15.75" thickBot="1">
      <c r="A86" s="16"/>
      <c r="B86" s="19"/>
      <c r="C86" s="25"/>
      <c r="D86" s="17"/>
      <c r="E86" s="31">
        <v>0</v>
      </c>
      <c r="F86" s="11">
        <f>IF(LEN($F85),SUMIF('Consume Tools Recd'!$B$6:$B$211,'MASTER Tools List'!$B86,'Consume Tools Recd'!$E$6:$E$211))</f>
        <v>0</v>
      </c>
      <c r="G86" s="14">
        <f>IF(LEN($G85),SUMIF('Tools Issued'!$B$5:$B$210,'MASTER Tools List'!$B86,'Tools Issued'!$E$5:$E$210))</f>
        <v>0</v>
      </c>
      <c r="H86" s="14">
        <f>IF(LEN(H85),(Table3[[#This Row],[OPENING STOCK]]+Table3[[#This Row],[Received Qty]])-Table3[[#This Row],[Issued Qty]])</f>
        <v>0</v>
      </c>
      <c r="I86" s="42"/>
      <c r="J86" s="40">
        <f t="shared" si="2"/>
        <v>0</v>
      </c>
      <c r="K86" s="20"/>
    </row>
    <row r="87" spans="1:11" ht="15.75" thickBot="1">
      <c r="A87" s="16"/>
      <c r="B87" s="19"/>
      <c r="C87" s="25"/>
      <c r="D87" s="19"/>
      <c r="E87" s="31">
        <v>0</v>
      </c>
      <c r="F87" s="11">
        <f>IF(LEN($F86),SUMIF('Consume Tools Recd'!$B$6:$B$211,'MASTER Tools List'!$B87,'Consume Tools Recd'!$E$6:$E$211))</f>
        <v>0</v>
      </c>
      <c r="G87" s="14">
        <f>IF(LEN($G86),SUMIF('Tools Issued'!$B$5:$B$210,'MASTER Tools List'!$B87,'Tools Issued'!$E$5:$E$210))</f>
        <v>0</v>
      </c>
      <c r="H87" s="14">
        <f>IF(LEN(H86),(Table3[[#This Row],[OPENING STOCK]]+Table3[[#This Row],[Received Qty]])-Table3[[#This Row],[Issued Qty]])</f>
        <v>0</v>
      </c>
      <c r="I87" s="42"/>
      <c r="J87" s="40">
        <f t="shared" si="2"/>
        <v>0</v>
      </c>
      <c r="K87" s="20"/>
    </row>
    <row r="88" spans="1:11" ht="15.75" thickBot="1">
      <c r="A88" s="16"/>
      <c r="B88" s="19"/>
      <c r="C88" s="25"/>
      <c r="D88" s="19"/>
      <c r="E88" s="31">
        <v>0</v>
      </c>
      <c r="F88" s="11">
        <f>IF(LEN($F87),SUMIF('Consume Tools Recd'!$B$6:$B$211,'MASTER Tools List'!$B88,'Consume Tools Recd'!$E$6:$E$211))</f>
        <v>0</v>
      </c>
      <c r="G88" s="14">
        <f>IF(LEN($G87),SUMIF('Tools Issued'!$B$5:$B$210,'MASTER Tools List'!$B88,'Tools Issued'!$E$5:$E$210))</f>
        <v>0</v>
      </c>
      <c r="H88" s="14">
        <f>IF(LEN(H87),(Table3[[#This Row],[OPENING STOCK]]+Table3[[#This Row],[Received Qty]])-Table3[[#This Row],[Issued Qty]])</f>
        <v>0</v>
      </c>
      <c r="I88" s="42"/>
      <c r="J88" s="40">
        <f t="shared" si="2"/>
        <v>0</v>
      </c>
      <c r="K88" s="20"/>
    </row>
    <row r="89" spans="1:11" ht="15.75" thickBot="1">
      <c r="A89" s="16"/>
      <c r="B89" s="19"/>
      <c r="C89" s="25"/>
      <c r="D89" s="17"/>
      <c r="E89" s="31">
        <v>0</v>
      </c>
      <c r="F89" s="11">
        <f>IF(LEN($F88),SUMIF('Consume Tools Recd'!$B$6:$B$211,'MASTER Tools List'!$B89,'Consume Tools Recd'!$E$6:$E$211))</f>
        <v>0</v>
      </c>
      <c r="G89" s="14">
        <f>IF(LEN($G88),SUMIF('Tools Issued'!$B$5:$B$210,'MASTER Tools List'!$B89,'Tools Issued'!$E$5:$E$210))</f>
        <v>0</v>
      </c>
      <c r="H89" s="14">
        <f>IF(LEN(H88),(Table3[[#This Row],[OPENING STOCK]]+Table3[[#This Row],[Received Qty]])-Table3[[#This Row],[Issued Qty]])</f>
        <v>0</v>
      </c>
      <c r="I89" s="42"/>
      <c r="J89" s="40">
        <f t="shared" si="2"/>
        <v>0</v>
      </c>
      <c r="K89" s="20"/>
    </row>
    <row r="90" spans="1:11" ht="15.75" thickBot="1">
      <c r="A90" s="16"/>
      <c r="B90" s="19"/>
      <c r="C90" s="25"/>
      <c r="D90" s="19"/>
      <c r="E90" s="31">
        <v>0</v>
      </c>
      <c r="F90" s="11">
        <f>IF(LEN($F89),SUMIF('Consume Tools Recd'!$B$6:$B$211,'MASTER Tools List'!$B90,'Consume Tools Recd'!$E$6:$E$211))</f>
        <v>0</v>
      </c>
      <c r="G90" s="14">
        <f>IF(LEN($G89),SUMIF('Tools Issued'!$B$5:$B$210,'MASTER Tools List'!$B90,'Tools Issued'!$E$5:$E$210))</f>
        <v>0</v>
      </c>
      <c r="H90" s="14">
        <f>IF(LEN(H89),(Table3[[#This Row],[OPENING STOCK]]+Table3[[#This Row],[Received Qty]])-Table3[[#This Row],[Issued Qty]])</f>
        <v>0</v>
      </c>
      <c r="I90" s="42"/>
      <c r="J90" s="40">
        <f t="shared" si="2"/>
        <v>0</v>
      </c>
      <c r="K90" s="20"/>
    </row>
    <row r="91" spans="1:11" ht="15.75" thickBot="1">
      <c r="A91" s="16"/>
      <c r="B91" s="19"/>
      <c r="C91" s="25"/>
      <c r="D91" s="19"/>
      <c r="E91" s="31">
        <v>0</v>
      </c>
      <c r="F91" s="11">
        <f>IF(LEN($F90),SUMIF('Consume Tools Recd'!$B$6:$B$211,'MASTER Tools List'!$B91,'Consume Tools Recd'!$E$6:$E$211))</f>
        <v>0</v>
      </c>
      <c r="G91" s="14">
        <f>IF(LEN($G90),SUMIF('Tools Issued'!$B$5:$B$210,'MASTER Tools List'!$B91,'Tools Issued'!$E$5:$E$210))</f>
        <v>0</v>
      </c>
      <c r="H91" s="14">
        <f>IF(LEN(H90),(Table3[[#This Row],[OPENING STOCK]]+Table3[[#This Row],[Received Qty]])-Table3[[#This Row],[Issued Qty]])</f>
        <v>0</v>
      </c>
      <c r="I91" s="42"/>
      <c r="J91" s="40">
        <f t="shared" si="2"/>
        <v>0</v>
      </c>
      <c r="K91" s="20"/>
    </row>
    <row r="92" spans="1:11" ht="15.75" thickBot="1">
      <c r="A92" s="16"/>
      <c r="B92" s="19"/>
      <c r="C92" s="25"/>
      <c r="D92" s="17"/>
      <c r="E92" s="31">
        <v>0</v>
      </c>
      <c r="F92" s="11">
        <f>IF(LEN($F91),SUMIF('Consume Tools Recd'!$B$6:$B$211,'MASTER Tools List'!$B92,'Consume Tools Recd'!$E$6:$E$211))</f>
        <v>0</v>
      </c>
      <c r="G92" s="14">
        <f>IF(LEN($G91),SUMIF('Tools Issued'!$B$5:$B$210,'MASTER Tools List'!$B92,'Tools Issued'!$E$5:$E$210))</f>
        <v>0</v>
      </c>
      <c r="H92" s="14">
        <f>IF(LEN(H91),(Table3[[#This Row],[OPENING STOCK]]+Table3[[#This Row],[Received Qty]])-Table3[[#This Row],[Issued Qty]])</f>
        <v>0</v>
      </c>
      <c r="I92" s="42"/>
      <c r="J92" s="40">
        <f t="shared" si="2"/>
        <v>0</v>
      </c>
      <c r="K92" s="20"/>
    </row>
    <row r="93" spans="1:11" ht="15.75" thickBot="1">
      <c r="A93" s="16"/>
      <c r="B93" s="19"/>
      <c r="C93" s="25"/>
      <c r="D93" s="19"/>
      <c r="E93" s="31">
        <v>0</v>
      </c>
      <c r="F93" s="11">
        <f>IF(LEN($F92),SUMIF('Consume Tools Recd'!$B$6:$B$211,'MASTER Tools List'!$B93,'Consume Tools Recd'!$E$6:$E$211))</f>
        <v>0</v>
      </c>
      <c r="G93" s="14">
        <f>IF(LEN($G92),SUMIF('Tools Issued'!$B$5:$B$210,'MASTER Tools List'!$B93,'Tools Issued'!$E$5:$E$210))</f>
        <v>0</v>
      </c>
      <c r="H93" s="14">
        <f>IF(LEN(H92),(Table3[[#This Row],[OPENING STOCK]]+Table3[[#This Row],[Received Qty]])-Table3[[#This Row],[Issued Qty]])</f>
        <v>0</v>
      </c>
      <c r="I93" s="42"/>
      <c r="J93" s="40">
        <f t="shared" si="2"/>
        <v>0</v>
      </c>
      <c r="K93" s="20"/>
    </row>
    <row r="94" spans="1:11" ht="15.75" thickBot="1">
      <c r="A94" s="16"/>
      <c r="B94" s="19"/>
      <c r="C94" s="25"/>
      <c r="D94" s="19"/>
      <c r="E94" s="31">
        <v>0</v>
      </c>
      <c r="F94" s="11">
        <f>IF(LEN($F93),SUMIF('Consume Tools Recd'!$B$6:$B$211,'MASTER Tools List'!$B94,'Consume Tools Recd'!$E$6:$E$211))</f>
        <v>0</v>
      </c>
      <c r="G94" s="14">
        <f>IF(LEN($G93),SUMIF('Tools Issued'!$B$5:$B$210,'MASTER Tools List'!$B94,'Tools Issued'!$E$5:$E$210))</f>
        <v>0</v>
      </c>
      <c r="H94" s="14">
        <f>IF(LEN(H93),(Table3[[#This Row],[OPENING STOCK]]+Table3[[#This Row],[Received Qty]])-Table3[[#This Row],[Issued Qty]])</f>
        <v>0</v>
      </c>
      <c r="I94" s="42"/>
      <c r="J94" s="40">
        <f t="shared" si="2"/>
        <v>0</v>
      </c>
      <c r="K94" s="20"/>
    </row>
    <row r="95" spans="1:11" ht="15.75" thickBot="1">
      <c r="A95" s="16"/>
      <c r="B95" s="19"/>
      <c r="C95" s="25"/>
      <c r="D95" s="17"/>
      <c r="E95" s="31">
        <v>0</v>
      </c>
      <c r="F95" s="11">
        <f>IF(LEN($F94),SUMIF('Consume Tools Recd'!$B$6:$B$211,'MASTER Tools List'!$B95,'Consume Tools Recd'!$E$6:$E$211))</f>
        <v>0</v>
      </c>
      <c r="G95" s="14">
        <f>IF(LEN($G94),SUMIF('Tools Issued'!$B$5:$B$210,'MASTER Tools List'!$B95,'Tools Issued'!$E$5:$E$210))</f>
        <v>0</v>
      </c>
      <c r="H95" s="14">
        <f>IF(LEN(H94),(Table3[[#This Row],[OPENING STOCK]]+Table3[[#This Row],[Received Qty]])-Table3[[#This Row],[Issued Qty]])</f>
        <v>0</v>
      </c>
      <c r="I95" s="42"/>
      <c r="J95" s="40">
        <f t="shared" si="2"/>
        <v>0</v>
      </c>
      <c r="K95" s="20"/>
    </row>
    <row r="96" spans="1:11" ht="15.75" thickBot="1">
      <c r="A96" s="16"/>
      <c r="B96" s="19"/>
      <c r="C96" s="25"/>
      <c r="D96" s="19"/>
      <c r="E96" s="31">
        <v>0</v>
      </c>
      <c r="F96" s="11">
        <f>IF(LEN($F95),SUMIF('Consume Tools Recd'!$B$6:$B$211,'MASTER Tools List'!$B96,'Consume Tools Recd'!$E$6:$E$211))</f>
        <v>0</v>
      </c>
      <c r="G96" s="14">
        <f>IF(LEN($G95),SUMIF('Tools Issued'!$B$5:$B$210,'MASTER Tools List'!$B96,'Tools Issued'!$E$5:$E$210))</f>
        <v>0</v>
      </c>
      <c r="H96" s="14">
        <f>IF(LEN(H95),(Table3[[#This Row],[OPENING STOCK]]+Table3[[#This Row],[Received Qty]])-Table3[[#This Row],[Issued Qty]])</f>
        <v>0</v>
      </c>
      <c r="I96" s="42"/>
      <c r="J96" s="40">
        <f t="shared" si="2"/>
        <v>0</v>
      </c>
      <c r="K96" s="20"/>
    </row>
    <row r="97" spans="1:11" ht="15.75" thickBot="1">
      <c r="A97" s="16"/>
      <c r="B97" s="19"/>
      <c r="C97" s="25"/>
      <c r="D97" s="19"/>
      <c r="E97" s="31">
        <v>0</v>
      </c>
      <c r="F97" s="11">
        <f>IF(LEN($F96),SUMIF('Consume Tools Recd'!$B$6:$B$211,'MASTER Tools List'!$B97,'Consume Tools Recd'!$E$6:$E$211))</f>
        <v>0</v>
      </c>
      <c r="G97" s="14">
        <f>IF(LEN($G96),SUMIF('Tools Issued'!$B$5:$B$210,'MASTER Tools List'!$B97,'Tools Issued'!$E$5:$E$210))</f>
        <v>0</v>
      </c>
      <c r="H97" s="14">
        <f>IF(LEN(H96),(Table3[[#This Row],[OPENING STOCK]]+Table3[[#This Row],[Received Qty]])-Table3[[#This Row],[Issued Qty]])</f>
        <v>0</v>
      </c>
      <c r="I97" s="42"/>
      <c r="J97" s="40">
        <f t="shared" si="2"/>
        <v>0</v>
      </c>
      <c r="K97" s="20"/>
    </row>
    <row r="98" spans="1:11" ht="15.75" thickBot="1">
      <c r="A98" s="16"/>
      <c r="B98" s="19"/>
      <c r="C98" s="25"/>
      <c r="D98" s="17"/>
      <c r="E98" s="31">
        <v>0</v>
      </c>
      <c r="F98" s="11">
        <f>IF(LEN($F97),SUMIF('Consume Tools Recd'!$B$6:$B$211,'MASTER Tools List'!$B98,'Consume Tools Recd'!$E$6:$E$211))</f>
        <v>0</v>
      </c>
      <c r="G98" s="14">
        <f>IF(LEN($G97),SUMIF('Tools Issued'!$B$5:$B$210,'MASTER Tools List'!$B98,'Tools Issued'!$E$5:$E$210))</f>
        <v>0</v>
      </c>
      <c r="H98" s="14">
        <f>IF(LEN(H97),(Table3[[#This Row],[OPENING STOCK]]+Table3[[#This Row],[Received Qty]])-Table3[[#This Row],[Issued Qty]])</f>
        <v>0</v>
      </c>
      <c r="I98" s="42"/>
      <c r="J98" s="40">
        <f t="shared" si="2"/>
        <v>0</v>
      </c>
      <c r="K98" s="20"/>
    </row>
    <row r="99" spans="1:11" ht="15.75" thickBot="1">
      <c r="A99" s="16"/>
      <c r="B99" s="19"/>
      <c r="C99" s="25"/>
      <c r="D99" s="19"/>
      <c r="E99" s="31">
        <v>0</v>
      </c>
      <c r="F99" s="11">
        <f>IF(LEN($F98),SUMIF('Consume Tools Recd'!$B$6:$B$211,'MASTER Tools List'!$B99,'Consume Tools Recd'!$E$6:$E$211))</f>
        <v>0</v>
      </c>
      <c r="G99" s="14">
        <f>IF(LEN($G98),SUMIF('Tools Issued'!$B$5:$B$210,'MASTER Tools List'!$B99,'Tools Issued'!$E$5:$E$210))</f>
        <v>0</v>
      </c>
      <c r="H99" s="14">
        <f>IF(LEN(H98),(Table3[[#This Row],[OPENING STOCK]]+Table3[[#This Row],[Received Qty]])-Table3[[#This Row],[Issued Qty]])</f>
        <v>0</v>
      </c>
      <c r="I99" s="42"/>
      <c r="J99" s="40">
        <f t="shared" si="2"/>
        <v>0</v>
      </c>
      <c r="K99" s="20"/>
    </row>
    <row r="100" spans="1:11" ht="15.75" thickBot="1">
      <c r="A100" s="16"/>
      <c r="B100" s="19"/>
      <c r="C100" s="25"/>
      <c r="D100" s="19"/>
      <c r="E100" s="31">
        <v>0</v>
      </c>
      <c r="F100" s="11">
        <f>IF(LEN($F99),SUMIF('Consume Tools Recd'!$B$6:$B$211,'MASTER Tools List'!$B100,'Consume Tools Recd'!$E$6:$E$211))</f>
        <v>0</v>
      </c>
      <c r="G100" s="14">
        <f>IF(LEN($G99),SUMIF('Tools Issued'!$B$5:$B$210,'MASTER Tools List'!$B100,'Tools Issued'!$E$5:$E$210))</f>
        <v>0</v>
      </c>
      <c r="H100" s="14">
        <f>IF(LEN(H99),(Table3[[#This Row],[OPENING STOCK]]+Table3[[#This Row],[Received Qty]])-Table3[[#This Row],[Issued Qty]])</f>
        <v>0</v>
      </c>
      <c r="I100" s="42"/>
      <c r="J100" s="40">
        <f t="shared" si="2"/>
        <v>0</v>
      </c>
      <c r="K100" s="20"/>
    </row>
    <row r="101" spans="1:11" ht="15.75" thickBot="1">
      <c r="A101" s="16"/>
      <c r="B101" s="19"/>
      <c r="C101" s="25"/>
      <c r="D101" s="17"/>
      <c r="E101" s="31">
        <v>0</v>
      </c>
      <c r="F101" s="11">
        <f>IF(LEN($F100),SUMIF('Consume Tools Recd'!$B$6:$B$211,'MASTER Tools List'!$B101,'Consume Tools Recd'!$E$6:$E$211))</f>
        <v>0</v>
      </c>
      <c r="G101" s="14">
        <f>IF(LEN($G100),SUMIF('Tools Issued'!$B$5:$B$210,'MASTER Tools List'!$B101,'Tools Issued'!$E$5:$E$210))</f>
        <v>0</v>
      </c>
      <c r="H101" s="14">
        <f>IF(LEN(H100),(Table3[[#This Row],[OPENING STOCK]]+Table3[[#This Row],[Received Qty]])-Table3[[#This Row],[Issued Qty]])</f>
        <v>0</v>
      </c>
      <c r="I101" s="42"/>
      <c r="J101" s="40">
        <f t="shared" si="2"/>
        <v>0</v>
      </c>
      <c r="K101" s="20"/>
    </row>
    <row r="102" spans="1:11" ht="15.75" thickBot="1">
      <c r="A102" s="16"/>
      <c r="B102" s="19"/>
      <c r="C102" s="25"/>
      <c r="D102" s="19"/>
      <c r="E102" s="31">
        <v>0</v>
      </c>
      <c r="F102" s="11">
        <f>IF(LEN($F101),SUMIF('Consume Tools Recd'!$B$6:$B$211,'MASTER Tools List'!$B102,'Consume Tools Recd'!$E$6:$E$211))</f>
        <v>0</v>
      </c>
      <c r="G102" s="14">
        <f>IF(LEN($G101),SUMIF('Tools Issued'!$B$5:$B$210,'MASTER Tools List'!$B102,'Tools Issued'!$E$5:$E$210))</f>
        <v>0</v>
      </c>
      <c r="H102" s="14">
        <f>IF(LEN(H101),(Table3[[#This Row],[OPENING STOCK]]+Table3[[#This Row],[Received Qty]])-Table3[[#This Row],[Issued Qty]])</f>
        <v>0</v>
      </c>
      <c r="I102" s="42"/>
      <c r="J102" s="40">
        <f t="shared" si="2"/>
        <v>0</v>
      </c>
      <c r="K102" s="20"/>
    </row>
    <row r="103" spans="1:11" ht="15.75" thickBot="1">
      <c r="A103" s="16"/>
      <c r="B103" s="19"/>
      <c r="C103" s="25"/>
      <c r="D103" s="19"/>
      <c r="E103" s="31">
        <v>0</v>
      </c>
      <c r="F103" s="11">
        <f>IF(LEN($F102),SUMIF('Consume Tools Recd'!$B$6:$B$211,'MASTER Tools List'!$B103,'Consume Tools Recd'!$E$6:$E$211))</f>
        <v>0</v>
      </c>
      <c r="G103" s="14">
        <f>IF(LEN($G102),SUMIF('Tools Issued'!$B$5:$B$210,'MASTER Tools List'!$B103,'Tools Issued'!$E$5:$E$210))</f>
        <v>0</v>
      </c>
      <c r="H103" s="14">
        <f>IF(LEN(H102),(Table3[[#This Row],[OPENING STOCK]]+Table3[[#This Row],[Received Qty]])-Table3[[#This Row],[Issued Qty]])</f>
        <v>0</v>
      </c>
      <c r="I103" s="42"/>
      <c r="J103" s="40">
        <f t="shared" si="2"/>
        <v>0</v>
      </c>
      <c r="K103" s="20"/>
    </row>
    <row r="104" spans="1:11" ht="15.75" thickBot="1">
      <c r="A104" s="16"/>
      <c r="B104" s="19"/>
      <c r="C104" s="25"/>
      <c r="D104" s="17"/>
      <c r="E104" s="31">
        <v>0</v>
      </c>
      <c r="F104" s="11">
        <f>IF(LEN($F103),SUMIF('Consume Tools Recd'!$B$6:$B$211,'MASTER Tools List'!$B104,'Consume Tools Recd'!$E$6:$E$211))</f>
        <v>0</v>
      </c>
      <c r="G104" s="14">
        <f>IF(LEN($G103),SUMIF('Tools Issued'!$B$5:$B$210,'MASTER Tools List'!$B104,'Tools Issued'!$E$5:$E$210))</f>
        <v>0</v>
      </c>
      <c r="H104" s="14">
        <f>IF(LEN(H103),(Table3[[#This Row],[OPENING STOCK]]+Table3[[#This Row],[Received Qty]])-Table3[[#This Row],[Issued Qty]])</f>
        <v>0</v>
      </c>
      <c r="I104" s="42"/>
      <c r="J104" s="40">
        <f t="shared" si="2"/>
        <v>0</v>
      </c>
      <c r="K104" s="20"/>
    </row>
    <row r="105" spans="1:11" ht="15.75" thickBot="1">
      <c r="A105" s="16"/>
      <c r="B105" s="19"/>
      <c r="C105" s="25"/>
      <c r="D105" s="19"/>
      <c r="E105" s="31">
        <v>0</v>
      </c>
      <c r="F105" s="11">
        <f>IF(LEN($F104),SUMIF('Consume Tools Recd'!$B$6:$B$211,'MASTER Tools List'!$B105,'Consume Tools Recd'!$E$6:$E$211))</f>
        <v>0</v>
      </c>
      <c r="G105" s="14">
        <f>IF(LEN($G104),SUMIF('Tools Issued'!$B$5:$B$210,'MASTER Tools List'!$B105,'Tools Issued'!$E$5:$E$210))</f>
        <v>0</v>
      </c>
      <c r="H105" s="14">
        <f>IF(LEN(H104),(Table3[[#This Row],[OPENING STOCK]]+Table3[[#This Row],[Received Qty]])-Table3[[#This Row],[Issued Qty]])</f>
        <v>0</v>
      </c>
      <c r="I105" s="42"/>
      <c r="J105" s="40">
        <f t="shared" si="2"/>
        <v>0</v>
      </c>
      <c r="K105" s="20"/>
    </row>
    <row r="106" spans="1:11" ht="15.75" thickBot="1">
      <c r="A106" s="16"/>
      <c r="B106" s="19"/>
      <c r="C106" s="25"/>
      <c r="D106" s="19"/>
      <c r="E106" s="31">
        <v>0</v>
      </c>
      <c r="F106" s="11">
        <f>IF(LEN($F105),SUMIF('Consume Tools Recd'!$B$6:$B$211,'MASTER Tools List'!$B106,'Consume Tools Recd'!$E$6:$E$211))</f>
        <v>0</v>
      </c>
      <c r="G106" s="14">
        <f>IF(LEN($G105),SUMIF('Tools Issued'!$B$5:$B$210,'MASTER Tools List'!$B106,'Tools Issued'!$E$5:$E$210))</f>
        <v>0</v>
      </c>
      <c r="H106" s="14">
        <f>IF(LEN(H105),(Table3[[#This Row],[OPENING STOCK]]+Table3[[#This Row],[Received Qty]])-Table3[[#This Row],[Issued Qty]])</f>
        <v>0</v>
      </c>
      <c r="I106" s="42"/>
      <c r="J106" s="40">
        <f t="shared" si="2"/>
        <v>0</v>
      </c>
      <c r="K106" s="20"/>
    </row>
    <row r="107" spans="1:11" ht="15.75" thickBot="1">
      <c r="A107" s="16"/>
      <c r="B107" s="19"/>
      <c r="C107" s="25"/>
      <c r="D107" s="17"/>
      <c r="E107" s="31">
        <v>0</v>
      </c>
      <c r="F107" s="11">
        <f>IF(LEN($F106),SUMIF('Consume Tools Recd'!$B$6:$B$211,'MASTER Tools List'!$B107,'Consume Tools Recd'!$E$6:$E$211))</f>
        <v>0</v>
      </c>
      <c r="G107" s="14">
        <f>IF(LEN($G106),SUMIF('Tools Issued'!$B$5:$B$210,'MASTER Tools List'!$B107,'Tools Issued'!$E$5:$E$210))</f>
        <v>0</v>
      </c>
      <c r="H107" s="14">
        <f>IF(LEN(H106),(Table3[[#This Row],[OPENING STOCK]]+Table3[[#This Row],[Received Qty]])-Table3[[#This Row],[Issued Qty]])</f>
        <v>0</v>
      </c>
      <c r="I107" s="42"/>
      <c r="J107" s="40">
        <f t="shared" si="2"/>
        <v>0</v>
      </c>
      <c r="K107" s="20"/>
    </row>
    <row r="108" spans="1:11" ht="15.75" thickBot="1">
      <c r="A108" s="16"/>
      <c r="B108" s="19"/>
      <c r="C108" s="25"/>
      <c r="D108" s="19"/>
      <c r="E108" s="31">
        <v>0</v>
      </c>
      <c r="F108" s="11">
        <f>IF(LEN($F107),SUMIF('Consume Tools Recd'!$B$6:$B$211,'MASTER Tools List'!$B108,'Consume Tools Recd'!$E$6:$E$211))</f>
        <v>0</v>
      </c>
      <c r="G108" s="14">
        <f>IF(LEN($G107),SUMIF('Tools Issued'!$B$5:$B$210,'MASTER Tools List'!$B108,'Tools Issued'!$E$5:$E$210))</f>
        <v>0</v>
      </c>
      <c r="H108" s="14">
        <f>IF(LEN(H107),(Table3[[#This Row],[OPENING STOCK]]+Table3[[#This Row],[Received Qty]])-Table3[[#This Row],[Issued Qty]])</f>
        <v>0</v>
      </c>
      <c r="I108" s="42"/>
      <c r="J108" s="40">
        <f t="shared" si="2"/>
        <v>0</v>
      </c>
      <c r="K108" s="20"/>
    </row>
    <row r="109" spans="1:11" ht="15.75" thickBot="1">
      <c r="A109" s="16"/>
      <c r="B109" s="19"/>
      <c r="C109" s="25"/>
      <c r="D109" s="19"/>
      <c r="E109" s="31">
        <v>0</v>
      </c>
      <c r="F109" s="11">
        <f>IF(LEN($F108),SUMIF('Consume Tools Recd'!$B$6:$B$211,'MASTER Tools List'!$B109,'Consume Tools Recd'!$E$6:$E$211))</f>
        <v>0</v>
      </c>
      <c r="G109" s="14">
        <f>IF(LEN($G108),SUMIF('Tools Issued'!$B$5:$B$210,'MASTER Tools List'!$B109,'Tools Issued'!$E$5:$E$210))</f>
        <v>0</v>
      </c>
      <c r="H109" s="14">
        <f>IF(LEN(H108),(Table3[[#This Row],[OPENING STOCK]]+Table3[[#This Row],[Received Qty]])-Table3[[#This Row],[Issued Qty]])</f>
        <v>0</v>
      </c>
      <c r="I109" s="42"/>
      <c r="J109" s="40">
        <f t="shared" si="2"/>
        <v>0</v>
      </c>
      <c r="K109" s="20"/>
    </row>
    <row r="110" spans="1:11" ht="15.75" thickBot="1">
      <c r="A110" s="16"/>
      <c r="B110" s="19"/>
      <c r="C110" s="25"/>
      <c r="D110" s="17"/>
      <c r="E110" s="31">
        <v>0</v>
      </c>
      <c r="F110" s="11">
        <f>IF(LEN($F109),SUMIF('Consume Tools Recd'!$B$6:$B$211,'MASTER Tools List'!$B110,'Consume Tools Recd'!$E$6:$E$211))</f>
        <v>0</v>
      </c>
      <c r="G110" s="14">
        <f>IF(LEN($G109),SUMIF('Tools Issued'!$B$5:$B$210,'MASTER Tools List'!$B110,'Tools Issued'!$E$5:$E$210))</f>
        <v>0</v>
      </c>
      <c r="H110" s="14">
        <f>IF(LEN(H109),(Table3[[#This Row],[OPENING STOCK]]+Table3[[#This Row],[Received Qty]])-Table3[[#This Row],[Issued Qty]])</f>
        <v>0</v>
      </c>
      <c r="I110" s="42"/>
      <c r="J110" s="40">
        <f t="shared" si="2"/>
        <v>0</v>
      </c>
      <c r="K110" s="20"/>
    </row>
    <row r="111" spans="1:11" ht="15.75" thickBot="1">
      <c r="A111" s="16"/>
      <c r="B111" s="19"/>
      <c r="C111" s="25"/>
      <c r="D111" s="19"/>
      <c r="E111" s="31">
        <v>0</v>
      </c>
      <c r="F111" s="11">
        <f>IF(LEN($F110),SUMIF('Consume Tools Recd'!$B$6:$B$211,'MASTER Tools List'!$B111,'Consume Tools Recd'!$E$6:$E$211))</f>
        <v>0</v>
      </c>
      <c r="G111" s="14">
        <f>IF(LEN($G110),SUMIF('Tools Issued'!$B$5:$B$210,'MASTER Tools List'!$B111,'Tools Issued'!$E$5:$E$210))</f>
        <v>0</v>
      </c>
      <c r="H111" s="14">
        <f>IF(LEN(H110),(Table3[[#This Row],[OPENING STOCK]]+Table3[[#This Row],[Received Qty]])-Table3[[#This Row],[Issued Qty]])</f>
        <v>0</v>
      </c>
      <c r="I111" s="42"/>
      <c r="J111" s="40">
        <f t="shared" si="2"/>
        <v>0</v>
      </c>
      <c r="K111" s="20"/>
    </row>
    <row r="112" spans="1:11" ht="15.75" thickBot="1">
      <c r="A112" s="16"/>
      <c r="B112" s="19"/>
      <c r="C112" s="25"/>
      <c r="D112" s="19"/>
      <c r="E112" s="31">
        <v>0</v>
      </c>
      <c r="F112" s="11">
        <f>IF(LEN($F111),SUMIF('Consume Tools Recd'!$B$6:$B$211,'MASTER Tools List'!$B112,'Consume Tools Recd'!$E$6:$E$211))</f>
        <v>0</v>
      </c>
      <c r="G112" s="14">
        <f>IF(LEN($G111),SUMIF('Tools Issued'!$B$5:$B$210,'MASTER Tools List'!$B112,'Tools Issued'!$E$5:$E$210))</f>
        <v>0</v>
      </c>
      <c r="H112" s="14">
        <f>IF(LEN(H111),(Table3[[#This Row],[OPENING STOCK]]+Table3[[#This Row],[Received Qty]])-Table3[[#This Row],[Issued Qty]])</f>
        <v>0</v>
      </c>
      <c r="I112" s="42"/>
      <c r="J112" s="40">
        <f t="shared" si="2"/>
        <v>0</v>
      </c>
      <c r="K112" s="20"/>
    </row>
    <row r="113" spans="1:11" ht="15.75" thickBot="1">
      <c r="A113" s="16"/>
      <c r="B113" s="19"/>
      <c r="C113" s="25"/>
      <c r="D113" s="17"/>
      <c r="E113" s="31">
        <v>0</v>
      </c>
      <c r="F113" s="11">
        <f>IF(LEN($F112),SUMIF('Consume Tools Recd'!$B$6:$B$211,'MASTER Tools List'!$B113,'Consume Tools Recd'!$E$6:$E$211))</f>
        <v>0</v>
      </c>
      <c r="G113" s="14">
        <f>IF(LEN($G112),SUMIF('Tools Issued'!$B$5:$B$210,'MASTER Tools List'!$B113,'Tools Issued'!$E$5:$E$210))</f>
        <v>0</v>
      </c>
      <c r="H113" s="14">
        <f>IF(LEN(H112),(Table3[[#This Row],[OPENING STOCK]]+Table3[[#This Row],[Received Qty]])-Table3[[#This Row],[Issued Qty]])</f>
        <v>0</v>
      </c>
      <c r="I113" s="42"/>
      <c r="J113" s="40">
        <f t="shared" si="2"/>
        <v>0</v>
      </c>
      <c r="K113" s="20"/>
    </row>
    <row r="114" spans="1:11" ht="15.75" thickBot="1">
      <c r="A114" s="16"/>
      <c r="B114" s="19"/>
      <c r="C114" s="25"/>
      <c r="D114" s="19"/>
      <c r="E114" s="31">
        <v>0</v>
      </c>
      <c r="F114" s="11">
        <f>IF(LEN($F113),SUMIF('Consume Tools Recd'!$B$6:$B$211,'MASTER Tools List'!$B114,'Consume Tools Recd'!$E$6:$E$211))</f>
        <v>0</v>
      </c>
      <c r="G114" s="14">
        <f>IF(LEN($G113),SUMIF('Tools Issued'!$B$5:$B$210,'MASTER Tools List'!$B114,'Tools Issued'!$E$5:$E$210))</f>
        <v>0</v>
      </c>
      <c r="H114" s="14">
        <f>IF(LEN(H113),(Table3[[#This Row],[OPENING STOCK]]+Table3[[#This Row],[Received Qty]])-Table3[[#This Row],[Issued Qty]])</f>
        <v>0</v>
      </c>
      <c r="I114" s="42"/>
      <c r="J114" s="40">
        <f t="shared" si="2"/>
        <v>0</v>
      </c>
      <c r="K114" s="20"/>
    </row>
    <row r="115" spans="1:11" ht="15.75" thickBot="1">
      <c r="A115" s="16"/>
      <c r="B115" s="19"/>
      <c r="C115" s="25"/>
      <c r="D115" s="19"/>
      <c r="E115" s="31">
        <v>0</v>
      </c>
      <c r="F115" s="11">
        <f>IF(LEN($F114),SUMIF('Consume Tools Recd'!$B$6:$B$211,'MASTER Tools List'!$B115,'Consume Tools Recd'!$E$6:$E$211))</f>
        <v>0</v>
      </c>
      <c r="G115" s="14">
        <f>IF(LEN($G114),SUMIF('Tools Issued'!$B$5:$B$210,'MASTER Tools List'!$B115,'Tools Issued'!$E$5:$E$210))</f>
        <v>0</v>
      </c>
      <c r="H115" s="14">
        <f>IF(LEN(H114),(Table3[[#This Row],[OPENING STOCK]]+Table3[[#This Row],[Received Qty]])-Table3[[#This Row],[Issued Qty]])</f>
        <v>0</v>
      </c>
      <c r="I115" s="42"/>
      <c r="J115" s="40">
        <f t="shared" si="2"/>
        <v>0</v>
      </c>
      <c r="K115" s="20"/>
    </row>
    <row r="116" spans="1:11" ht="15.75" thickBot="1">
      <c r="A116" s="16"/>
      <c r="B116" s="19"/>
      <c r="C116" s="25"/>
      <c r="D116" s="17"/>
      <c r="E116" s="31">
        <v>0</v>
      </c>
      <c r="F116" s="11">
        <f>IF(LEN($F115),SUMIF('Consume Tools Recd'!$B$6:$B$211,'MASTER Tools List'!$B116,'Consume Tools Recd'!$E$6:$E$211))</f>
        <v>0</v>
      </c>
      <c r="G116" s="14">
        <f>IF(LEN($G115),SUMIF('Tools Issued'!$B$5:$B$210,'MASTER Tools List'!$B116,'Tools Issued'!$E$5:$E$210))</f>
        <v>0</v>
      </c>
      <c r="H116" s="14">
        <f>IF(LEN(H115),(Table3[[#This Row],[OPENING STOCK]]+Table3[[#This Row],[Received Qty]])-Table3[[#This Row],[Issued Qty]])</f>
        <v>0</v>
      </c>
      <c r="I116" s="42"/>
      <c r="J116" s="40">
        <f t="shared" si="2"/>
        <v>0</v>
      </c>
      <c r="K116" s="20"/>
    </row>
    <row r="117" spans="1:11" ht="15.75" thickBot="1">
      <c r="A117" s="16"/>
      <c r="B117" s="19"/>
      <c r="C117" s="25"/>
      <c r="D117" s="19"/>
      <c r="E117" s="31">
        <v>0</v>
      </c>
      <c r="F117" s="11">
        <f>IF(LEN($F116),SUMIF('Consume Tools Recd'!$B$6:$B$211,'MASTER Tools List'!$B117,'Consume Tools Recd'!$E$6:$E$211))</f>
        <v>0</v>
      </c>
      <c r="G117" s="14">
        <f>IF(LEN($G116),SUMIF('Tools Issued'!$B$5:$B$210,'MASTER Tools List'!$B117,'Tools Issued'!$E$5:$E$210))</f>
        <v>0</v>
      </c>
      <c r="H117" s="14">
        <f>IF(LEN(H116),(Table3[[#This Row],[OPENING STOCK]]+Table3[[#This Row],[Received Qty]])-Table3[[#This Row],[Issued Qty]])</f>
        <v>0</v>
      </c>
      <c r="I117" s="42"/>
      <c r="J117" s="40">
        <f t="shared" si="2"/>
        <v>0</v>
      </c>
      <c r="K117" s="20"/>
    </row>
    <row r="118" spans="1:11" ht="15.75" thickBot="1">
      <c r="A118" s="16"/>
      <c r="B118" s="19"/>
      <c r="C118" s="25"/>
      <c r="D118" s="19"/>
      <c r="E118" s="31">
        <v>0</v>
      </c>
      <c r="F118" s="11">
        <f>IF(LEN($F117),SUMIF('Consume Tools Recd'!$B$6:$B$211,'MASTER Tools List'!$B118,'Consume Tools Recd'!$E$6:$E$211))</f>
        <v>0</v>
      </c>
      <c r="G118" s="14">
        <f>IF(LEN($G117),SUMIF('Tools Issued'!$B$5:$B$210,'MASTER Tools List'!$B118,'Tools Issued'!$E$5:$E$210))</f>
        <v>0</v>
      </c>
      <c r="H118" s="14">
        <f>IF(LEN(H117),(Table3[[#This Row],[OPENING STOCK]]+Table3[[#This Row],[Received Qty]])-Table3[[#This Row],[Issued Qty]])</f>
        <v>0</v>
      </c>
      <c r="I118" s="42"/>
      <c r="J118" s="40">
        <f t="shared" si="2"/>
        <v>0</v>
      </c>
      <c r="K118" s="20"/>
    </row>
    <row r="119" spans="1:11" ht="15.75" thickBot="1">
      <c r="A119" s="16"/>
      <c r="B119" s="19"/>
      <c r="C119" s="25"/>
      <c r="D119" s="17"/>
      <c r="E119" s="31">
        <v>0</v>
      </c>
      <c r="F119" s="11">
        <f>IF(LEN($F118),SUMIF('Consume Tools Recd'!$B$6:$B$211,'MASTER Tools List'!$B119,'Consume Tools Recd'!$E$6:$E$211))</f>
        <v>0</v>
      </c>
      <c r="G119" s="14">
        <f>IF(LEN($G118),SUMIF('Tools Issued'!$B$5:$B$210,'MASTER Tools List'!$B119,'Tools Issued'!$E$5:$E$210))</f>
        <v>0</v>
      </c>
      <c r="H119" s="14">
        <f>IF(LEN(H118),(Table3[[#This Row],[OPENING STOCK]]+Table3[[#This Row],[Received Qty]])-Table3[[#This Row],[Issued Qty]])</f>
        <v>0</v>
      </c>
      <c r="I119" s="42"/>
      <c r="J119" s="40">
        <f t="shared" si="2"/>
        <v>0</v>
      </c>
      <c r="K119" s="20"/>
    </row>
    <row r="120" spans="1:11" ht="15.75" thickBot="1">
      <c r="A120" s="16"/>
      <c r="B120" s="19"/>
      <c r="C120" s="25"/>
      <c r="D120" s="19"/>
      <c r="E120" s="31">
        <v>0</v>
      </c>
      <c r="F120" s="11">
        <f>IF(LEN($F119),SUMIF('Consume Tools Recd'!$B$6:$B$211,'MASTER Tools List'!$B120,'Consume Tools Recd'!$E$6:$E$211))</f>
        <v>0</v>
      </c>
      <c r="G120" s="14">
        <f>IF(LEN($G119),SUMIF('Tools Issued'!$B$5:$B$210,'MASTER Tools List'!$B120,'Tools Issued'!$E$5:$E$210))</f>
        <v>0</v>
      </c>
      <c r="H120" s="14">
        <f>IF(LEN(H119),(Table3[[#This Row],[OPENING STOCK]]+Table3[[#This Row],[Received Qty]])-Table3[[#This Row],[Issued Qty]])</f>
        <v>0</v>
      </c>
      <c r="I120" s="42"/>
      <c r="J120" s="40">
        <f t="shared" si="2"/>
        <v>0</v>
      </c>
      <c r="K120" s="20"/>
    </row>
    <row r="121" spans="1:11" ht="15.75" thickBot="1">
      <c r="A121" s="16"/>
      <c r="B121" s="19"/>
      <c r="C121" s="25"/>
      <c r="D121" s="19"/>
      <c r="E121" s="31">
        <v>0</v>
      </c>
      <c r="F121" s="11">
        <f>IF(LEN($F120),SUMIF('Consume Tools Recd'!$B$6:$B$211,'MASTER Tools List'!$B121,'Consume Tools Recd'!$E$6:$E$211))</f>
        <v>0</v>
      </c>
      <c r="G121" s="14">
        <f>IF(LEN($G120),SUMIF('Tools Issued'!$B$5:$B$210,'MASTER Tools List'!$B121,'Tools Issued'!$E$5:$E$210))</f>
        <v>0</v>
      </c>
      <c r="H121" s="14">
        <f>IF(LEN(H120),(Table3[[#This Row],[OPENING STOCK]]+Table3[[#This Row],[Received Qty]])-Table3[[#This Row],[Issued Qty]])</f>
        <v>0</v>
      </c>
      <c r="I121" s="42"/>
      <c r="J121" s="40">
        <f t="shared" si="2"/>
        <v>0</v>
      </c>
      <c r="K121" s="20"/>
    </row>
    <row r="122" spans="1:11" ht="15.75" thickBot="1">
      <c r="A122" s="16"/>
      <c r="B122" s="19"/>
      <c r="C122" s="25"/>
      <c r="D122" s="17"/>
      <c r="E122" s="31">
        <v>0</v>
      </c>
      <c r="F122" s="11">
        <f>IF(LEN($F121),SUMIF('Consume Tools Recd'!$B$6:$B$211,'MASTER Tools List'!$B122,'Consume Tools Recd'!$E$6:$E$211))</f>
        <v>0</v>
      </c>
      <c r="G122" s="14">
        <f>IF(LEN($G121),SUMIF('Tools Issued'!$B$5:$B$210,'MASTER Tools List'!$B122,'Tools Issued'!$E$5:$E$210))</f>
        <v>0</v>
      </c>
      <c r="H122" s="14">
        <f>IF(LEN(H121),(Table3[[#This Row],[OPENING STOCK]]+Table3[[#This Row],[Received Qty]])-Table3[[#This Row],[Issued Qty]])</f>
        <v>0</v>
      </c>
      <c r="I122" s="42"/>
      <c r="J122" s="40">
        <f t="shared" si="2"/>
        <v>0</v>
      </c>
      <c r="K122" s="20"/>
    </row>
    <row r="123" spans="1:11" ht="15.75" thickBot="1">
      <c r="A123" s="16"/>
      <c r="B123" s="19"/>
      <c r="C123" s="25"/>
      <c r="D123" s="19"/>
      <c r="E123" s="31">
        <v>0</v>
      </c>
      <c r="F123" s="11">
        <f>IF(LEN($F122),SUMIF('Consume Tools Recd'!$B$6:$B$211,'MASTER Tools List'!$B123,'Consume Tools Recd'!$E$6:$E$211))</f>
        <v>0</v>
      </c>
      <c r="G123" s="14">
        <f>IF(LEN($G122),SUMIF('Tools Issued'!$B$5:$B$210,'MASTER Tools List'!$B123,'Tools Issued'!$E$5:$E$210))</f>
        <v>0</v>
      </c>
      <c r="H123" s="14">
        <f>IF(LEN(H122),(Table3[[#This Row],[OPENING STOCK]]+Table3[[#This Row],[Received Qty]])-Table3[[#This Row],[Issued Qty]])</f>
        <v>0</v>
      </c>
      <c r="I123" s="42"/>
      <c r="J123" s="40">
        <f t="shared" si="2"/>
        <v>0</v>
      </c>
      <c r="K123" s="20"/>
    </row>
    <row r="124" spans="1:11" ht="15.75" thickBot="1">
      <c r="A124" s="16"/>
      <c r="B124" s="19"/>
      <c r="C124" s="25"/>
      <c r="D124" s="19"/>
      <c r="E124" s="31">
        <v>0</v>
      </c>
      <c r="F124" s="11">
        <f>IF(LEN($F123),SUMIF('Consume Tools Recd'!$B$6:$B$211,'MASTER Tools List'!$B124,'Consume Tools Recd'!$E$6:$E$211))</f>
        <v>0</v>
      </c>
      <c r="G124" s="14">
        <f>IF(LEN($G123),SUMIF('Tools Issued'!$B$5:$B$210,'MASTER Tools List'!$B124,'Tools Issued'!$E$5:$E$210))</f>
        <v>0</v>
      </c>
      <c r="H124" s="14">
        <f>IF(LEN(H123),(Table3[[#This Row],[OPENING STOCK]]+Table3[[#This Row],[Received Qty]])-Table3[[#This Row],[Issued Qty]])</f>
        <v>0</v>
      </c>
      <c r="I124" s="42"/>
      <c r="J124" s="40">
        <f t="shared" si="2"/>
        <v>0</v>
      </c>
      <c r="K124" s="20"/>
    </row>
    <row r="125" spans="1:11" ht="15.75" thickBot="1">
      <c r="A125" s="16"/>
      <c r="B125" s="19"/>
      <c r="C125" s="25"/>
      <c r="D125" s="17"/>
      <c r="E125" s="31">
        <v>0</v>
      </c>
      <c r="F125" s="11">
        <f>IF(LEN($F124),SUMIF('Consume Tools Recd'!$B$6:$B$211,'MASTER Tools List'!$B125,'Consume Tools Recd'!$E$6:$E$211))</f>
        <v>0</v>
      </c>
      <c r="G125" s="14">
        <f>IF(LEN($G124),SUMIF('Tools Issued'!$B$5:$B$210,'MASTER Tools List'!$B125,'Tools Issued'!$E$5:$E$210))</f>
        <v>0</v>
      </c>
      <c r="H125" s="14">
        <f>IF(LEN(H124),(Table3[[#This Row],[OPENING STOCK]]+Table3[[#This Row],[Received Qty]])-Table3[[#This Row],[Issued Qty]])</f>
        <v>0</v>
      </c>
      <c r="I125" s="42"/>
      <c r="J125" s="40">
        <f t="shared" si="2"/>
        <v>0</v>
      </c>
      <c r="K125" s="20"/>
    </row>
    <row r="126" spans="1:11" ht="15.75" thickBot="1">
      <c r="A126" s="16"/>
      <c r="B126" s="19"/>
      <c r="C126" s="25"/>
      <c r="D126" s="19"/>
      <c r="E126" s="31">
        <v>0</v>
      </c>
      <c r="F126" s="11">
        <f>IF(LEN($F125),SUMIF('Consume Tools Recd'!$B$6:$B$211,'MASTER Tools List'!$B126,'Consume Tools Recd'!$E$6:$E$211))</f>
        <v>0</v>
      </c>
      <c r="G126" s="14">
        <f>IF(LEN($G125),SUMIF('Tools Issued'!$B$5:$B$210,'MASTER Tools List'!$B126,'Tools Issued'!$E$5:$E$210))</f>
        <v>0</v>
      </c>
      <c r="H126" s="14">
        <f>IF(LEN(H125),(Table3[[#This Row],[OPENING STOCK]]+Table3[[#This Row],[Received Qty]])-Table3[[#This Row],[Issued Qty]])</f>
        <v>0</v>
      </c>
      <c r="I126" s="42"/>
      <c r="J126" s="40">
        <f t="shared" si="2"/>
        <v>0</v>
      </c>
      <c r="K126" s="20"/>
    </row>
    <row r="127" spans="1:11" ht="15.75" thickBot="1">
      <c r="A127" s="16"/>
      <c r="B127" s="19"/>
      <c r="C127" s="25"/>
      <c r="D127" s="19"/>
      <c r="E127" s="31">
        <v>0</v>
      </c>
      <c r="F127" s="11">
        <f>IF(LEN($F126),SUMIF('Consume Tools Recd'!$B$6:$B$211,'MASTER Tools List'!$B127,'Consume Tools Recd'!$E$6:$E$211))</f>
        <v>0</v>
      </c>
      <c r="G127" s="14">
        <f>IF(LEN($G126),SUMIF('Tools Issued'!$B$5:$B$210,'MASTER Tools List'!$B127,'Tools Issued'!$E$5:$E$210))</f>
        <v>0</v>
      </c>
      <c r="H127" s="14">
        <f>IF(LEN(H126),(Table3[[#This Row],[OPENING STOCK]]+Table3[[#This Row],[Received Qty]])-Table3[[#This Row],[Issued Qty]])</f>
        <v>0</v>
      </c>
      <c r="I127" s="42"/>
      <c r="J127" s="40">
        <f t="shared" si="2"/>
        <v>0</v>
      </c>
      <c r="K127" s="20"/>
    </row>
    <row r="128" spans="1:11" ht="15.75" thickBot="1">
      <c r="A128" s="16"/>
      <c r="B128" s="19"/>
      <c r="C128" s="25"/>
      <c r="D128" s="17"/>
      <c r="E128" s="31">
        <v>0</v>
      </c>
      <c r="F128" s="11">
        <f>IF(LEN($F127),SUMIF('Consume Tools Recd'!$B$6:$B$211,'MASTER Tools List'!$B128,'Consume Tools Recd'!$E$6:$E$211))</f>
        <v>0</v>
      </c>
      <c r="G128" s="14">
        <f>IF(LEN($G127),SUMIF('Tools Issued'!$B$5:$B$210,'MASTER Tools List'!$B128,'Tools Issued'!$E$5:$E$210))</f>
        <v>0</v>
      </c>
      <c r="H128" s="14">
        <f>IF(LEN(H127),(Table3[[#This Row],[OPENING STOCK]]+Table3[[#This Row],[Received Qty]])-Table3[[#This Row],[Issued Qty]])</f>
        <v>0</v>
      </c>
      <c r="I128" s="42"/>
      <c r="J128" s="40">
        <f t="shared" si="2"/>
        <v>0</v>
      </c>
      <c r="K128" s="20"/>
    </row>
    <row r="129" spans="1:11" ht="15.75" thickBot="1">
      <c r="A129" s="16"/>
      <c r="B129" s="19"/>
      <c r="C129" s="25"/>
      <c r="D129" s="19"/>
      <c r="E129" s="31">
        <v>0</v>
      </c>
      <c r="F129" s="11">
        <f>IF(LEN($F128),SUMIF('Consume Tools Recd'!$B$6:$B$211,'MASTER Tools List'!$B129,'Consume Tools Recd'!$E$6:$E$211))</f>
        <v>0</v>
      </c>
      <c r="G129" s="14">
        <f>IF(LEN($G128),SUMIF('Tools Issued'!$B$5:$B$210,'MASTER Tools List'!$B129,'Tools Issued'!$E$5:$E$210))</f>
        <v>0</v>
      </c>
      <c r="H129" s="14">
        <f>IF(LEN(H128),(Table3[[#This Row],[OPENING STOCK]]+Table3[[#This Row],[Received Qty]])-Table3[[#This Row],[Issued Qty]])</f>
        <v>0</v>
      </c>
      <c r="I129" s="42"/>
      <c r="J129" s="40">
        <f t="shared" si="2"/>
        <v>0</v>
      </c>
      <c r="K129" s="20"/>
    </row>
    <row r="130" spans="1:11" ht="15.75" thickBot="1">
      <c r="A130" s="16"/>
      <c r="B130" s="19"/>
      <c r="C130" s="25"/>
      <c r="D130" s="19"/>
      <c r="E130" s="31">
        <v>0</v>
      </c>
      <c r="F130" s="11">
        <f>IF(LEN($F129),SUMIF('Consume Tools Recd'!$B$6:$B$211,'MASTER Tools List'!$B130,'Consume Tools Recd'!$E$6:$E$211))</f>
        <v>0</v>
      </c>
      <c r="G130" s="14">
        <f>IF(LEN($G129),SUMIF('Tools Issued'!$B$5:$B$210,'MASTER Tools List'!$B130,'Tools Issued'!$E$5:$E$210))</f>
        <v>0</v>
      </c>
      <c r="H130" s="14">
        <f>IF(LEN(H129),(Table3[[#This Row],[OPENING STOCK]]+Table3[[#This Row],[Received Qty]])-Table3[[#This Row],[Issued Qty]])</f>
        <v>0</v>
      </c>
      <c r="I130" s="42"/>
      <c r="J130" s="40">
        <f t="shared" si="2"/>
        <v>0</v>
      </c>
      <c r="K130" s="20"/>
    </row>
    <row r="131" spans="1:11" ht="15.75" thickBot="1">
      <c r="A131" s="16"/>
      <c r="B131" s="19"/>
      <c r="C131" s="25"/>
      <c r="D131" s="17"/>
      <c r="E131" s="31">
        <v>0</v>
      </c>
      <c r="F131" s="11">
        <f>IF(LEN($F130),SUMIF('Consume Tools Recd'!$B$6:$B$211,'MASTER Tools List'!$B131,'Consume Tools Recd'!$E$6:$E$211))</f>
        <v>0</v>
      </c>
      <c r="G131" s="14">
        <f>IF(LEN($G130),SUMIF('Tools Issued'!$B$5:$B$210,'MASTER Tools List'!$B131,'Tools Issued'!$E$5:$E$210))</f>
        <v>0</v>
      </c>
      <c r="H131" s="14">
        <f>IF(LEN(H130),(Table3[[#This Row],[OPENING STOCK]]+Table3[[#This Row],[Received Qty]])-Table3[[#This Row],[Issued Qty]])</f>
        <v>0</v>
      </c>
      <c r="I131" s="42"/>
      <c r="J131" s="40">
        <f t="shared" si="2"/>
        <v>0</v>
      </c>
      <c r="K131" s="20"/>
    </row>
    <row r="132" spans="1:11" ht="15.75" thickBot="1">
      <c r="A132" s="16"/>
      <c r="B132" s="19"/>
      <c r="C132" s="25"/>
      <c r="D132" s="19"/>
      <c r="E132" s="31">
        <v>0</v>
      </c>
      <c r="F132" s="11">
        <f>IF(LEN($F131),SUMIF('Consume Tools Recd'!$B$6:$B$211,'MASTER Tools List'!$B132,'Consume Tools Recd'!$E$6:$E$211))</f>
        <v>0</v>
      </c>
      <c r="G132" s="14">
        <f>IF(LEN($G131),SUMIF('Tools Issued'!$B$5:$B$210,'MASTER Tools List'!$B132,'Tools Issued'!$E$5:$E$210))</f>
        <v>0</v>
      </c>
      <c r="H132" s="14">
        <f>IF(LEN(H131),(Table3[[#This Row],[OPENING STOCK]]+Table3[[#This Row],[Received Qty]])-Table3[[#This Row],[Issued Qty]])</f>
        <v>0</v>
      </c>
      <c r="I132" s="42"/>
      <c r="J132" s="40">
        <f t="shared" si="2"/>
        <v>0</v>
      </c>
      <c r="K132" s="20"/>
    </row>
    <row r="133" spans="1:11" ht="15.75" thickBot="1">
      <c r="A133" s="16"/>
      <c r="B133" s="19"/>
      <c r="C133" s="25"/>
      <c r="D133" s="19"/>
      <c r="E133" s="31">
        <v>0</v>
      </c>
      <c r="F133" s="11">
        <f>IF(LEN($F132),SUMIF('Consume Tools Recd'!$B$6:$B$211,'MASTER Tools List'!$B133,'Consume Tools Recd'!$E$6:$E$211))</f>
        <v>0</v>
      </c>
      <c r="G133" s="14">
        <f>IF(LEN($G132),SUMIF('Tools Issued'!$B$5:$B$210,'MASTER Tools List'!$B133,'Tools Issued'!$E$5:$E$210))</f>
        <v>0</v>
      </c>
      <c r="H133" s="14">
        <f>IF(LEN(H132),(Table3[[#This Row],[OPENING STOCK]]+Table3[[#This Row],[Received Qty]])-Table3[[#This Row],[Issued Qty]])</f>
        <v>0</v>
      </c>
      <c r="I133" s="42"/>
      <c r="J133" s="40">
        <f t="shared" si="2"/>
        <v>0</v>
      </c>
      <c r="K133" s="20"/>
    </row>
    <row r="134" spans="1:11" ht="15.75" thickBot="1">
      <c r="A134" s="16"/>
      <c r="B134" s="19"/>
      <c r="C134" s="25"/>
      <c r="D134" s="17"/>
      <c r="E134" s="31">
        <v>0</v>
      </c>
      <c r="F134" s="11">
        <f>IF(LEN($F133),SUMIF('Consume Tools Recd'!$B$6:$B$211,'MASTER Tools List'!$B134,'Consume Tools Recd'!$E$6:$E$211))</f>
        <v>0</v>
      </c>
      <c r="G134" s="14">
        <f>IF(LEN($G133),SUMIF('Tools Issued'!$B$5:$B$210,'MASTER Tools List'!$B134,'Tools Issued'!$E$5:$E$210))</f>
        <v>0</v>
      </c>
      <c r="H134" s="14">
        <f>IF(LEN(H133),(Table3[[#This Row],[OPENING STOCK]]+Table3[[#This Row],[Received Qty]])-Table3[[#This Row],[Issued Qty]])</f>
        <v>0</v>
      </c>
      <c r="I134" s="42"/>
      <c r="J134" s="40">
        <f t="shared" si="2"/>
        <v>0</v>
      </c>
      <c r="K134" s="20"/>
    </row>
    <row r="135" spans="1:11" ht="15.75" thickBot="1">
      <c r="A135" s="16"/>
      <c r="B135" s="19"/>
      <c r="C135" s="25"/>
      <c r="D135" s="19"/>
      <c r="E135" s="31">
        <v>0</v>
      </c>
      <c r="F135" s="11">
        <f>IF(LEN($F134),SUMIF('Consume Tools Recd'!$B$6:$B$211,'MASTER Tools List'!$B135,'Consume Tools Recd'!$E$6:$E$211))</f>
        <v>0</v>
      </c>
      <c r="G135" s="14">
        <f>IF(LEN($G134),SUMIF('Tools Issued'!$B$5:$B$210,'MASTER Tools List'!$B135,'Tools Issued'!$E$5:$E$210))</f>
        <v>0</v>
      </c>
      <c r="H135" s="14">
        <f>IF(LEN(H134),(Table3[[#This Row],[OPENING STOCK]]+Table3[[#This Row],[Received Qty]])-Table3[[#This Row],[Issued Qty]])</f>
        <v>0</v>
      </c>
      <c r="I135" s="42"/>
      <c r="J135" s="40">
        <f t="shared" si="2"/>
        <v>0</v>
      </c>
      <c r="K135" s="20"/>
    </row>
    <row r="136" spans="1:11" ht="15.75" thickBot="1">
      <c r="A136" s="16"/>
      <c r="B136" s="19"/>
      <c r="C136" s="25"/>
      <c r="D136" s="19"/>
      <c r="E136" s="31">
        <v>0</v>
      </c>
      <c r="F136" s="11">
        <f>IF(LEN($F135),SUMIF('Consume Tools Recd'!$B$6:$B$211,'MASTER Tools List'!$B136,'Consume Tools Recd'!$E$6:$E$211))</f>
        <v>0</v>
      </c>
      <c r="G136" s="14">
        <f>IF(LEN($G135),SUMIF('Tools Issued'!$B$5:$B$210,'MASTER Tools List'!$B136,'Tools Issued'!$E$5:$E$210))</f>
        <v>0</v>
      </c>
      <c r="H136" s="14">
        <f>IF(LEN(H135),(Table3[[#This Row],[OPENING STOCK]]+Table3[[#This Row],[Received Qty]])-Table3[[#This Row],[Issued Qty]])</f>
        <v>0</v>
      </c>
      <c r="I136" s="42"/>
      <c r="J136" s="40">
        <f t="shared" si="2"/>
        <v>0</v>
      </c>
      <c r="K136" s="20"/>
    </row>
    <row r="137" spans="1:11" ht="15.75" thickBot="1">
      <c r="A137" s="16"/>
      <c r="B137" s="19"/>
      <c r="C137" s="25"/>
      <c r="D137" s="17"/>
      <c r="E137" s="31">
        <v>0</v>
      </c>
      <c r="F137" s="11">
        <f>IF(LEN($F136),SUMIF('Consume Tools Recd'!$B$6:$B$211,'MASTER Tools List'!$B137,'Consume Tools Recd'!$E$6:$E$211))</f>
        <v>0</v>
      </c>
      <c r="G137" s="14">
        <f>IF(LEN($G136),SUMIF('Tools Issued'!$B$5:$B$210,'MASTER Tools List'!$B137,'Tools Issued'!$E$5:$E$210))</f>
        <v>0</v>
      </c>
      <c r="H137" s="14">
        <f>IF(LEN(H136),(Table3[[#This Row],[OPENING STOCK]]+Table3[[#This Row],[Received Qty]])-Table3[[#This Row],[Issued Qty]])</f>
        <v>0</v>
      </c>
      <c r="I137" s="42"/>
      <c r="J137" s="40">
        <f t="shared" ref="J137:J200" si="3">IF(LEN($J136),$F137*$I137)</f>
        <v>0</v>
      </c>
      <c r="K137" s="20"/>
    </row>
    <row r="138" spans="1:11" ht="15.75" thickBot="1">
      <c r="A138" s="16"/>
      <c r="B138" s="19"/>
      <c r="C138" s="25"/>
      <c r="D138" s="19"/>
      <c r="E138" s="31">
        <v>0</v>
      </c>
      <c r="F138" s="11">
        <f>IF(LEN($F137),SUMIF('Consume Tools Recd'!$B$6:$B$211,'MASTER Tools List'!$B138,'Consume Tools Recd'!$E$6:$E$211))</f>
        <v>0</v>
      </c>
      <c r="G138" s="14">
        <f>IF(LEN($G137),SUMIF('Tools Issued'!$B$5:$B$210,'MASTER Tools List'!$B138,'Tools Issued'!$E$5:$E$210))</f>
        <v>0</v>
      </c>
      <c r="H138" s="14">
        <f>IF(LEN(H137),(Table3[[#This Row],[OPENING STOCK]]+Table3[[#This Row],[Received Qty]])-Table3[[#This Row],[Issued Qty]])</f>
        <v>0</v>
      </c>
      <c r="I138" s="42"/>
      <c r="J138" s="40">
        <f t="shared" si="3"/>
        <v>0</v>
      </c>
      <c r="K138" s="20"/>
    </row>
    <row r="139" spans="1:11" ht="15.75" thickBot="1">
      <c r="A139" s="16"/>
      <c r="B139" s="19"/>
      <c r="C139" s="25"/>
      <c r="D139" s="19"/>
      <c r="E139" s="31">
        <v>0</v>
      </c>
      <c r="F139" s="11">
        <f>IF(LEN($F138),SUMIF('Consume Tools Recd'!$B$6:$B$211,'MASTER Tools List'!$B139,'Consume Tools Recd'!$E$6:$E$211))</f>
        <v>0</v>
      </c>
      <c r="G139" s="14">
        <f>IF(LEN($G138),SUMIF('Tools Issued'!$B$5:$B$210,'MASTER Tools List'!$B139,'Tools Issued'!$E$5:$E$210))</f>
        <v>0</v>
      </c>
      <c r="H139" s="14">
        <f>IF(LEN(H138),(Table3[[#This Row],[OPENING STOCK]]+Table3[[#This Row],[Received Qty]])-Table3[[#This Row],[Issued Qty]])</f>
        <v>0</v>
      </c>
      <c r="I139" s="42"/>
      <c r="J139" s="40">
        <f t="shared" si="3"/>
        <v>0</v>
      </c>
      <c r="K139" s="20"/>
    </row>
    <row r="140" spans="1:11" ht="15.75" thickBot="1">
      <c r="A140" s="16"/>
      <c r="B140" s="19"/>
      <c r="C140" s="25"/>
      <c r="D140" s="17"/>
      <c r="E140" s="31">
        <v>0</v>
      </c>
      <c r="F140" s="11">
        <f>IF(LEN($F139),SUMIF('Consume Tools Recd'!$B$6:$B$211,'MASTER Tools List'!$B140,'Consume Tools Recd'!$E$6:$E$211))</f>
        <v>0</v>
      </c>
      <c r="G140" s="14">
        <f>IF(LEN($G139),SUMIF('Tools Issued'!$B$5:$B$210,'MASTER Tools List'!$B140,'Tools Issued'!$E$5:$E$210))</f>
        <v>0</v>
      </c>
      <c r="H140" s="14">
        <f>IF(LEN(H139),(Table3[[#This Row],[OPENING STOCK]]+Table3[[#This Row],[Received Qty]])-Table3[[#This Row],[Issued Qty]])</f>
        <v>0</v>
      </c>
      <c r="I140" s="42"/>
      <c r="J140" s="40">
        <f t="shared" si="3"/>
        <v>0</v>
      </c>
      <c r="K140" s="20"/>
    </row>
    <row r="141" spans="1:11" ht="15.75" thickBot="1">
      <c r="A141" s="16"/>
      <c r="B141" s="19"/>
      <c r="C141" s="25"/>
      <c r="D141" s="19"/>
      <c r="E141" s="31">
        <v>0</v>
      </c>
      <c r="F141" s="11">
        <f>IF(LEN($F140),SUMIF('Consume Tools Recd'!$B$6:$B$211,'MASTER Tools List'!$B141,'Consume Tools Recd'!$E$6:$E$211))</f>
        <v>0</v>
      </c>
      <c r="G141" s="14">
        <f>IF(LEN($G140),SUMIF('Tools Issued'!$B$5:$B$210,'MASTER Tools List'!$B141,'Tools Issued'!$E$5:$E$210))</f>
        <v>0</v>
      </c>
      <c r="H141" s="14">
        <f>IF(LEN(H140),(Table3[[#This Row],[OPENING STOCK]]+Table3[[#This Row],[Received Qty]])-Table3[[#This Row],[Issued Qty]])</f>
        <v>0</v>
      </c>
      <c r="I141" s="42"/>
      <c r="J141" s="40">
        <f t="shared" si="3"/>
        <v>0</v>
      </c>
      <c r="K141" s="20"/>
    </row>
    <row r="142" spans="1:11" ht="15.75" thickBot="1">
      <c r="A142" s="16"/>
      <c r="B142" s="19"/>
      <c r="C142" s="25"/>
      <c r="D142" s="19"/>
      <c r="E142" s="31">
        <v>0</v>
      </c>
      <c r="F142" s="11">
        <f>IF(LEN($F141),SUMIF('Consume Tools Recd'!$B$6:$B$211,'MASTER Tools List'!$B142,'Consume Tools Recd'!$E$6:$E$211))</f>
        <v>0</v>
      </c>
      <c r="G142" s="14">
        <f>IF(LEN($G141),SUMIF('Tools Issued'!$B$5:$B$210,'MASTER Tools List'!$B142,'Tools Issued'!$E$5:$E$210))</f>
        <v>0</v>
      </c>
      <c r="H142" s="14">
        <f>IF(LEN(H141),(Table3[[#This Row],[OPENING STOCK]]+Table3[[#This Row],[Received Qty]])-Table3[[#This Row],[Issued Qty]])</f>
        <v>0</v>
      </c>
      <c r="I142" s="42"/>
      <c r="J142" s="40">
        <f t="shared" si="3"/>
        <v>0</v>
      </c>
      <c r="K142" s="20"/>
    </row>
    <row r="143" spans="1:11" ht="15.75" thickBot="1">
      <c r="A143" s="16"/>
      <c r="B143" s="19"/>
      <c r="C143" s="25"/>
      <c r="D143" s="17"/>
      <c r="E143" s="31">
        <v>0</v>
      </c>
      <c r="F143" s="11">
        <f>IF(LEN($F142),SUMIF('Consume Tools Recd'!$B$6:$B$211,'MASTER Tools List'!$B143,'Consume Tools Recd'!$E$6:$E$211))</f>
        <v>0</v>
      </c>
      <c r="G143" s="14">
        <f>IF(LEN($G142),SUMIF('Tools Issued'!$B$5:$B$210,'MASTER Tools List'!$B143,'Tools Issued'!$E$5:$E$210))</f>
        <v>0</v>
      </c>
      <c r="H143" s="14">
        <f>IF(LEN(H142),(Table3[[#This Row],[OPENING STOCK]]+Table3[[#This Row],[Received Qty]])-Table3[[#This Row],[Issued Qty]])</f>
        <v>0</v>
      </c>
      <c r="I143" s="42"/>
      <c r="J143" s="40">
        <f t="shared" si="3"/>
        <v>0</v>
      </c>
      <c r="K143" s="20"/>
    </row>
    <row r="144" spans="1:11" ht="15.75" thickBot="1">
      <c r="A144" s="16"/>
      <c r="B144" s="19"/>
      <c r="C144" s="25"/>
      <c r="D144" s="19"/>
      <c r="E144" s="31">
        <v>0</v>
      </c>
      <c r="F144" s="11">
        <f>IF(LEN($F143),SUMIF('Consume Tools Recd'!$B$6:$B$211,'MASTER Tools List'!$B144,'Consume Tools Recd'!$E$6:$E$211))</f>
        <v>0</v>
      </c>
      <c r="G144" s="14">
        <f>IF(LEN($G143),SUMIF('Tools Issued'!$B$5:$B$210,'MASTER Tools List'!$B144,'Tools Issued'!$E$5:$E$210))</f>
        <v>0</v>
      </c>
      <c r="H144" s="14">
        <f>IF(LEN(H143),(Table3[[#This Row],[OPENING STOCK]]+Table3[[#This Row],[Received Qty]])-Table3[[#This Row],[Issued Qty]])</f>
        <v>0</v>
      </c>
      <c r="I144" s="42"/>
      <c r="J144" s="40">
        <f t="shared" si="3"/>
        <v>0</v>
      </c>
      <c r="K144" s="20"/>
    </row>
    <row r="145" spans="1:11" ht="15.75" thickBot="1">
      <c r="A145" s="16"/>
      <c r="B145" s="19"/>
      <c r="C145" s="25"/>
      <c r="D145" s="19"/>
      <c r="E145" s="31">
        <v>0</v>
      </c>
      <c r="F145" s="11">
        <f>IF(LEN($F144),SUMIF('Consume Tools Recd'!$B$6:$B$211,'MASTER Tools List'!$B145,'Consume Tools Recd'!$E$6:$E$211))</f>
        <v>0</v>
      </c>
      <c r="G145" s="14">
        <f>IF(LEN($G144),SUMIF('Tools Issued'!$B$5:$B$210,'MASTER Tools List'!$B145,'Tools Issued'!$E$5:$E$210))</f>
        <v>0</v>
      </c>
      <c r="H145" s="14">
        <f>IF(LEN(H144),(Table3[[#This Row],[OPENING STOCK]]+Table3[[#This Row],[Received Qty]])-Table3[[#This Row],[Issued Qty]])</f>
        <v>0</v>
      </c>
      <c r="I145" s="42"/>
      <c r="J145" s="40">
        <f t="shared" si="3"/>
        <v>0</v>
      </c>
      <c r="K145" s="20"/>
    </row>
    <row r="146" spans="1:11" ht="15.75" thickBot="1">
      <c r="A146" s="16"/>
      <c r="B146" s="19"/>
      <c r="C146" s="25"/>
      <c r="D146" s="17"/>
      <c r="E146" s="31">
        <v>0</v>
      </c>
      <c r="F146" s="11">
        <f>IF(LEN($F145),SUMIF('Consume Tools Recd'!$B$6:$B$211,'MASTER Tools List'!$B146,'Consume Tools Recd'!$E$6:$E$211))</f>
        <v>0</v>
      </c>
      <c r="G146" s="14">
        <f>IF(LEN($G145),SUMIF('Tools Issued'!$B$5:$B$210,'MASTER Tools List'!$B146,'Tools Issued'!$E$5:$E$210))</f>
        <v>0</v>
      </c>
      <c r="H146" s="14">
        <f>IF(LEN(H145),(Table3[[#This Row],[OPENING STOCK]]+Table3[[#This Row],[Received Qty]])-Table3[[#This Row],[Issued Qty]])</f>
        <v>0</v>
      </c>
      <c r="I146" s="42"/>
      <c r="J146" s="40">
        <f t="shared" si="3"/>
        <v>0</v>
      </c>
      <c r="K146" s="20"/>
    </row>
    <row r="147" spans="1:11" ht="15.75" thickBot="1">
      <c r="A147" s="16"/>
      <c r="B147" s="19"/>
      <c r="C147" s="25"/>
      <c r="D147" s="19"/>
      <c r="E147" s="31">
        <v>0</v>
      </c>
      <c r="F147" s="11">
        <f>IF(LEN($F146),SUMIF('Consume Tools Recd'!$B$6:$B$211,'MASTER Tools List'!$B147,'Consume Tools Recd'!$E$6:$E$211))</f>
        <v>0</v>
      </c>
      <c r="G147" s="14">
        <f>IF(LEN($G146),SUMIF('Tools Issued'!$B$5:$B$210,'MASTER Tools List'!$B147,'Tools Issued'!$E$5:$E$210))</f>
        <v>0</v>
      </c>
      <c r="H147" s="14">
        <f>IF(LEN(H146),(Table3[[#This Row],[OPENING STOCK]]+Table3[[#This Row],[Received Qty]])-Table3[[#This Row],[Issued Qty]])</f>
        <v>0</v>
      </c>
      <c r="I147" s="42"/>
      <c r="J147" s="40">
        <f t="shared" si="3"/>
        <v>0</v>
      </c>
      <c r="K147" s="20"/>
    </row>
    <row r="148" spans="1:11" ht="15.75" thickBot="1">
      <c r="A148" s="16"/>
      <c r="B148" s="19"/>
      <c r="C148" s="25"/>
      <c r="D148" s="19"/>
      <c r="E148" s="31">
        <v>0</v>
      </c>
      <c r="F148" s="11">
        <f>IF(LEN($F147),SUMIF('Consume Tools Recd'!$B$6:$B$211,'MASTER Tools List'!$B148,'Consume Tools Recd'!$E$6:$E$211))</f>
        <v>0</v>
      </c>
      <c r="G148" s="14">
        <f>IF(LEN($G147),SUMIF('Tools Issued'!$B$5:$B$210,'MASTER Tools List'!$B148,'Tools Issued'!$E$5:$E$210))</f>
        <v>0</v>
      </c>
      <c r="H148" s="14">
        <f>IF(LEN(H147),(Table3[[#This Row],[OPENING STOCK]]+Table3[[#This Row],[Received Qty]])-Table3[[#This Row],[Issued Qty]])</f>
        <v>0</v>
      </c>
      <c r="I148" s="42"/>
      <c r="J148" s="40">
        <f t="shared" si="3"/>
        <v>0</v>
      </c>
      <c r="K148" s="20"/>
    </row>
    <row r="149" spans="1:11" ht="15.75" thickBot="1">
      <c r="A149" s="16"/>
      <c r="B149" s="19"/>
      <c r="C149" s="25"/>
      <c r="D149" s="17"/>
      <c r="E149" s="31">
        <v>0</v>
      </c>
      <c r="F149" s="11">
        <f>IF(LEN($F148),SUMIF('Consume Tools Recd'!$B$6:$B$211,'MASTER Tools List'!$B149,'Consume Tools Recd'!$E$6:$E$211))</f>
        <v>0</v>
      </c>
      <c r="G149" s="14">
        <f>IF(LEN($G148),SUMIF('Tools Issued'!$B$5:$B$210,'MASTER Tools List'!$B149,'Tools Issued'!$E$5:$E$210))</f>
        <v>0</v>
      </c>
      <c r="H149" s="14">
        <f>IF(LEN(H148),(Table3[[#This Row],[OPENING STOCK]]+Table3[[#This Row],[Received Qty]])-Table3[[#This Row],[Issued Qty]])</f>
        <v>0</v>
      </c>
      <c r="I149" s="42"/>
      <c r="J149" s="40">
        <f t="shared" si="3"/>
        <v>0</v>
      </c>
      <c r="K149" s="20"/>
    </row>
    <row r="150" spans="1:11" ht="15.75" thickBot="1">
      <c r="A150" s="16"/>
      <c r="B150" s="19"/>
      <c r="C150" s="25"/>
      <c r="D150" s="19"/>
      <c r="E150" s="31">
        <v>0</v>
      </c>
      <c r="F150" s="11">
        <f>IF(LEN($F149),SUMIF('Consume Tools Recd'!$B$6:$B$211,'MASTER Tools List'!$B150,'Consume Tools Recd'!$E$6:$E$211))</f>
        <v>0</v>
      </c>
      <c r="G150" s="14">
        <f>IF(LEN($G149),SUMIF('Tools Issued'!$B$5:$B$210,'MASTER Tools List'!$B150,'Tools Issued'!$E$5:$E$210))</f>
        <v>0</v>
      </c>
      <c r="H150" s="14">
        <f>IF(LEN(H149),(Table3[[#This Row],[OPENING STOCK]]+Table3[[#This Row],[Received Qty]])-Table3[[#This Row],[Issued Qty]])</f>
        <v>0</v>
      </c>
      <c r="I150" s="42"/>
      <c r="J150" s="40">
        <f t="shared" si="3"/>
        <v>0</v>
      </c>
      <c r="K150" s="20"/>
    </row>
    <row r="151" spans="1:11" ht="15.75" thickBot="1">
      <c r="A151" s="16"/>
      <c r="B151" s="19"/>
      <c r="C151" s="25"/>
      <c r="D151" s="19"/>
      <c r="E151" s="31">
        <v>0</v>
      </c>
      <c r="F151" s="11">
        <f>IF(LEN($F150),SUMIF('Consume Tools Recd'!$B$6:$B$211,'MASTER Tools List'!$B151,'Consume Tools Recd'!$E$6:$E$211))</f>
        <v>0</v>
      </c>
      <c r="G151" s="14">
        <f>IF(LEN($G150),SUMIF('Tools Issued'!$B$5:$B$210,'MASTER Tools List'!$B151,'Tools Issued'!$E$5:$E$210))</f>
        <v>0</v>
      </c>
      <c r="H151" s="14">
        <f>IF(LEN(H150),(Table3[[#This Row],[OPENING STOCK]]+Table3[[#This Row],[Received Qty]])-Table3[[#This Row],[Issued Qty]])</f>
        <v>0</v>
      </c>
      <c r="I151" s="42"/>
      <c r="J151" s="40">
        <f t="shared" si="3"/>
        <v>0</v>
      </c>
      <c r="K151" s="20"/>
    </row>
    <row r="152" spans="1:11" ht="15.75" thickBot="1">
      <c r="A152" s="16"/>
      <c r="B152" s="19"/>
      <c r="C152" s="25"/>
      <c r="D152" s="17"/>
      <c r="E152" s="31">
        <v>0</v>
      </c>
      <c r="F152" s="11">
        <f>IF(LEN($F151),SUMIF('Consume Tools Recd'!$B$6:$B$211,'MASTER Tools List'!$B152,'Consume Tools Recd'!$E$6:$E$211))</f>
        <v>0</v>
      </c>
      <c r="G152" s="14">
        <f>IF(LEN($G151),SUMIF('Tools Issued'!$B$5:$B$210,'MASTER Tools List'!$B152,'Tools Issued'!$E$5:$E$210))</f>
        <v>0</v>
      </c>
      <c r="H152" s="14">
        <f>IF(LEN(H151),(Table3[[#This Row],[OPENING STOCK]]+Table3[[#This Row],[Received Qty]])-Table3[[#This Row],[Issued Qty]])</f>
        <v>0</v>
      </c>
      <c r="I152" s="42"/>
      <c r="J152" s="40">
        <f t="shared" si="3"/>
        <v>0</v>
      </c>
      <c r="K152" s="20"/>
    </row>
    <row r="153" spans="1:11" ht="15.75" thickBot="1">
      <c r="A153" s="16"/>
      <c r="B153" s="19"/>
      <c r="C153" s="25"/>
      <c r="D153" s="19"/>
      <c r="E153" s="31">
        <v>0</v>
      </c>
      <c r="F153" s="11">
        <f>IF(LEN($F152),SUMIF('Consume Tools Recd'!$B$6:$B$211,'MASTER Tools List'!$B153,'Consume Tools Recd'!$E$6:$E$211))</f>
        <v>0</v>
      </c>
      <c r="G153" s="14">
        <f>IF(LEN($G152),SUMIF('Tools Issued'!$B$5:$B$210,'MASTER Tools List'!$B153,'Tools Issued'!$E$5:$E$210))</f>
        <v>0</v>
      </c>
      <c r="H153" s="14">
        <f>IF(LEN(H152),(Table3[[#This Row],[OPENING STOCK]]+Table3[[#This Row],[Received Qty]])-Table3[[#This Row],[Issued Qty]])</f>
        <v>0</v>
      </c>
      <c r="I153" s="42"/>
      <c r="J153" s="40">
        <f t="shared" si="3"/>
        <v>0</v>
      </c>
      <c r="K153" s="20"/>
    </row>
    <row r="154" spans="1:11" ht="15.75" thickBot="1">
      <c r="A154" s="16"/>
      <c r="B154" s="19"/>
      <c r="C154" s="25"/>
      <c r="D154" s="19"/>
      <c r="E154" s="31">
        <v>0</v>
      </c>
      <c r="F154" s="11">
        <f>IF(LEN($F153),SUMIF('Consume Tools Recd'!$B$6:$B$211,'MASTER Tools List'!$B154,'Consume Tools Recd'!$E$6:$E$211))</f>
        <v>0</v>
      </c>
      <c r="G154" s="14">
        <f>IF(LEN($G153),SUMIF('Tools Issued'!$B$5:$B$210,'MASTER Tools List'!$B154,'Tools Issued'!$E$5:$E$210))</f>
        <v>0</v>
      </c>
      <c r="H154" s="14">
        <f>IF(LEN(H153),(Table3[[#This Row],[OPENING STOCK]]+Table3[[#This Row],[Received Qty]])-Table3[[#This Row],[Issued Qty]])</f>
        <v>0</v>
      </c>
      <c r="I154" s="42"/>
      <c r="J154" s="40">
        <f t="shared" si="3"/>
        <v>0</v>
      </c>
      <c r="K154" s="20"/>
    </row>
    <row r="155" spans="1:11" ht="15.75" thickBot="1">
      <c r="A155" s="16"/>
      <c r="B155" s="19"/>
      <c r="C155" s="25"/>
      <c r="D155" s="17"/>
      <c r="E155" s="31">
        <v>0</v>
      </c>
      <c r="F155" s="11">
        <f>IF(LEN($F154),SUMIF('Consume Tools Recd'!$B$6:$B$211,'MASTER Tools List'!$B155,'Consume Tools Recd'!$E$6:$E$211))</f>
        <v>0</v>
      </c>
      <c r="G155" s="14">
        <f>IF(LEN($G154),SUMIF('Tools Issued'!$B$5:$B$210,'MASTER Tools List'!$B155,'Tools Issued'!$E$5:$E$210))</f>
        <v>0</v>
      </c>
      <c r="H155" s="14">
        <f>IF(LEN(H154),(Table3[[#This Row],[OPENING STOCK]]+Table3[[#This Row],[Received Qty]])-Table3[[#This Row],[Issued Qty]])</f>
        <v>0</v>
      </c>
      <c r="I155" s="42"/>
      <c r="J155" s="40">
        <f t="shared" si="3"/>
        <v>0</v>
      </c>
      <c r="K155" s="20"/>
    </row>
    <row r="156" spans="1:11" ht="15.75" thickBot="1">
      <c r="A156" s="16"/>
      <c r="B156" s="19"/>
      <c r="C156" s="25"/>
      <c r="D156" s="19"/>
      <c r="E156" s="31">
        <v>0</v>
      </c>
      <c r="F156" s="11">
        <f>IF(LEN($F155),SUMIF('Consume Tools Recd'!$B$6:$B$211,'MASTER Tools List'!$B156,'Consume Tools Recd'!$E$6:$E$211))</f>
        <v>0</v>
      </c>
      <c r="G156" s="14">
        <f>IF(LEN($G155),SUMIF('Tools Issued'!$B$5:$B$210,'MASTER Tools List'!$B156,'Tools Issued'!$E$5:$E$210))</f>
        <v>0</v>
      </c>
      <c r="H156" s="14">
        <f>IF(LEN(H155),(Table3[[#This Row],[OPENING STOCK]]+Table3[[#This Row],[Received Qty]])-Table3[[#This Row],[Issued Qty]])</f>
        <v>0</v>
      </c>
      <c r="I156" s="42"/>
      <c r="J156" s="40">
        <f t="shared" si="3"/>
        <v>0</v>
      </c>
      <c r="K156" s="20"/>
    </row>
    <row r="157" spans="1:11" ht="15.75" thickBot="1">
      <c r="A157" s="16"/>
      <c r="B157" s="19"/>
      <c r="C157" s="25"/>
      <c r="D157" s="19"/>
      <c r="E157" s="31">
        <v>0</v>
      </c>
      <c r="F157" s="11">
        <f>IF(LEN($F156),SUMIF('Consume Tools Recd'!$B$6:$B$211,'MASTER Tools List'!$B157,'Consume Tools Recd'!$E$6:$E$211))</f>
        <v>0</v>
      </c>
      <c r="G157" s="14">
        <f>IF(LEN($G156),SUMIF('Tools Issued'!$B$5:$B$210,'MASTER Tools List'!$B157,'Tools Issued'!$E$5:$E$210))</f>
        <v>0</v>
      </c>
      <c r="H157" s="14">
        <f>IF(LEN(H156),(Table3[[#This Row],[OPENING STOCK]]+Table3[[#This Row],[Received Qty]])-Table3[[#This Row],[Issued Qty]])</f>
        <v>0</v>
      </c>
      <c r="I157" s="42"/>
      <c r="J157" s="40">
        <f t="shared" si="3"/>
        <v>0</v>
      </c>
      <c r="K157" s="20"/>
    </row>
    <row r="158" spans="1:11" ht="15.75" thickBot="1">
      <c r="A158" s="16"/>
      <c r="B158" s="19"/>
      <c r="C158" s="25"/>
      <c r="D158" s="17"/>
      <c r="E158" s="31">
        <v>0</v>
      </c>
      <c r="F158" s="11">
        <f>IF(LEN($F157),SUMIF('Consume Tools Recd'!$B$6:$B$211,'MASTER Tools List'!$B158,'Consume Tools Recd'!$E$6:$E$211))</f>
        <v>0</v>
      </c>
      <c r="G158" s="14">
        <f>IF(LEN($G157),SUMIF('Tools Issued'!$B$5:$B$210,'MASTER Tools List'!$B158,'Tools Issued'!$E$5:$E$210))</f>
        <v>0</v>
      </c>
      <c r="H158" s="14">
        <f>IF(LEN(H157),(Table3[[#This Row],[OPENING STOCK]]+Table3[[#This Row],[Received Qty]])-Table3[[#This Row],[Issued Qty]])</f>
        <v>0</v>
      </c>
      <c r="I158" s="42"/>
      <c r="J158" s="40">
        <f t="shared" si="3"/>
        <v>0</v>
      </c>
      <c r="K158" s="20"/>
    </row>
    <row r="159" spans="1:11" ht="15.75" thickBot="1">
      <c r="A159" s="16"/>
      <c r="B159" s="19"/>
      <c r="C159" s="25"/>
      <c r="D159" s="19"/>
      <c r="E159" s="31">
        <v>0</v>
      </c>
      <c r="F159" s="11">
        <f>IF(LEN($F158),SUMIF('Consume Tools Recd'!$B$6:$B$211,'MASTER Tools List'!$B159,'Consume Tools Recd'!$E$6:$E$211))</f>
        <v>0</v>
      </c>
      <c r="G159" s="14">
        <f>IF(LEN($G158),SUMIF('Tools Issued'!$B$5:$B$210,'MASTER Tools List'!$B159,'Tools Issued'!$E$5:$E$210))</f>
        <v>0</v>
      </c>
      <c r="H159" s="14">
        <f>IF(LEN(H158),(Table3[[#This Row],[OPENING STOCK]]+Table3[[#This Row],[Received Qty]])-Table3[[#This Row],[Issued Qty]])</f>
        <v>0</v>
      </c>
      <c r="I159" s="42"/>
      <c r="J159" s="40">
        <f t="shared" si="3"/>
        <v>0</v>
      </c>
      <c r="K159" s="20"/>
    </row>
    <row r="160" spans="1:11" ht="15.75" thickBot="1">
      <c r="A160" s="16"/>
      <c r="B160" s="19"/>
      <c r="C160" s="25"/>
      <c r="D160" s="19"/>
      <c r="E160" s="31">
        <v>0</v>
      </c>
      <c r="F160" s="11">
        <f>IF(LEN($F159),SUMIF('Consume Tools Recd'!$B$6:$B$211,'MASTER Tools List'!$B160,'Consume Tools Recd'!$E$6:$E$211))</f>
        <v>0</v>
      </c>
      <c r="G160" s="14">
        <f>IF(LEN($G159),SUMIF('Tools Issued'!$B$5:$B$210,'MASTER Tools List'!$B160,'Tools Issued'!$E$5:$E$210))</f>
        <v>0</v>
      </c>
      <c r="H160" s="14">
        <f>IF(LEN(H159),(Table3[[#This Row],[OPENING STOCK]]+Table3[[#This Row],[Received Qty]])-Table3[[#This Row],[Issued Qty]])</f>
        <v>0</v>
      </c>
      <c r="I160" s="42"/>
      <c r="J160" s="40">
        <f t="shared" si="3"/>
        <v>0</v>
      </c>
      <c r="K160" s="20"/>
    </row>
    <row r="161" spans="1:11" ht="15.75" thickBot="1">
      <c r="A161" s="16"/>
      <c r="B161" s="19"/>
      <c r="C161" s="25"/>
      <c r="D161" s="17"/>
      <c r="E161" s="31">
        <v>0</v>
      </c>
      <c r="F161" s="11">
        <f>IF(LEN($F160),SUMIF('Consume Tools Recd'!$B$6:$B$211,'MASTER Tools List'!$B161,'Consume Tools Recd'!$E$6:$E$211))</f>
        <v>0</v>
      </c>
      <c r="G161" s="14">
        <f>IF(LEN($G160),SUMIF('Tools Issued'!$B$5:$B$210,'MASTER Tools List'!$B161,'Tools Issued'!$E$5:$E$210))</f>
        <v>0</v>
      </c>
      <c r="H161" s="14">
        <f>IF(LEN(H160),(Table3[[#This Row],[OPENING STOCK]]+Table3[[#This Row],[Received Qty]])-Table3[[#This Row],[Issued Qty]])</f>
        <v>0</v>
      </c>
      <c r="I161" s="42"/>
      <c r="J161" s="40">
        <f t="shared" si="3"/>
        <v>0</v>
      </c>
      <c r="K161" s="20"/>
    </row>
    <row r="162" spans="1:11" ht="15.75" thickBot="1">
      <c r="A162" s="16"/>
      <c r="B162" s="19"/>
      <c r="C162" s="25"/>
      <c r="D162" s="19"/>
      <c r="E162" s="31">
        <v>0</v>
      </c>
      <c r="F162" s="11">
        <f>IF(LEN($F161),SUMIF('Consume Tools Recd'!$B$6:$B$211,'MASTER Tools List'!$B162,'Consume Tools Recd'!$E$6:$E$211))</f>
        <v>0</v>
      </c>
      <c r="G162" s="14">
        <f>IF(LEN($G161),SUMIF('Tools Issued'!$B$5:$B$210,'MASTER Tools List'!$B162,'Tools Issued'!$E$5:$E$210))</f>
        <v>0</v>
      </c>
      <c r="H162" s="14">
        <f>IF(LEN(H161),(Table3[[#This Row],[OPENING STOCK]]+Table3[[#This Row],[Received Qty]])-Table3[[#This Row],[Issued Qty]])</f>
        <v>0</v>
      </c>
      <c r="I162" s="42"/>
      <c r="J162" s="40">
        <f t="shared" si="3"/>
        <v>0</v>
      </c>
      <c r="K162" s="20"/>
    </row>
    <row r="163" spans="1:11" ht="15.75" thickBot="1">
      <c r="A163" s="16"/>
      <c r="B163" s="19"/>
      <c r="C163" s="25"/>
      <c r="D163" s="19"/>
      <c r="E163" s="31">
        <v>0</v>
      </c>
      <c r="F163" s="11">
        <f>IF(LEN($F162),SUMIF('Consume Tools Recd'!$B$6:$B$211,'MASTER Tools List'!$B163,'Consume Tools Recd'!$E$6:$E$211))</f>
        <v>0</v>
      </c>
      <c r="G163" s="14">
        <f>IF(LEN($G162),SUMIF('Tools Issued'!$B$5:$B$210,'MASTER Tools List'!$B163,'Tools Issued'!$E$5:$E$210))</f>
        <v>0</v>
      </c>
      <c r="H163" s="14">
        <f>IF(LEN(H162),(Table3[[#This Row],[OPENING STOCK]]+Table3[[#This Row],[Received Qty]])-Table3[[#This Row],[Issued Qty]])</f>
        <v>0</v>
      </c>
      <c r="I163" s="42"/>
      <c r="J163" s="40">
        <f t="shared" si="3"/>
        <v>0</v>
      </c>
      <c r="K163" s="20"/>
    </row>
    <row r="164" spans="1:11" ht="15.75" thickBot="1">
      <c r="A164" s="16"/>
      <c r="B164" s="19"/>
      <c r="C164" s="25"/>
      <c r="D164" s="17"/>
      <c r="E164" s="31">
        <v>0</v>
      </c>
      <c r="F164" s="11">
        <f>IF(LEN($F163),SUMIF('Consume Tools Recd'!$B$6:$B$211,'MASTER Tools List'!$B164,'Consume Tools Recd'!$E$6:$E$211))</f>
        <v>0</v>
      </c>
      <c r="G164" s="14">
        <f>IF(LEN($G163),SUMIF('Tools Issued'!$B$5:$B$210,'MASTER Tools List'!$B164,'Tools Issued'!$E$5:$E$210))</f>
        <v>0</v>
      </c>
      <c r="H164" s="14">
        <f>IF(LEN(H163),(Table3[[#This Row],[OPENING STOCK]]+Table3[[#This Row],[Received Qty]])-Table3[[#This Row],[Issued Qty]])</f>
        <v>0</v>
      </c>
      <c r="I164" s="42"/>
      <c r="J164" s="40">
        <f t="shared" si="3"/>
        <v>0</v>
      </c>
      <c r="K164" s="20"/>
    </row>
    <row r="165" spans="1:11" ht="15.75" thickBot="1">
      <c r="A165" s="16"/>
      <c r="B165" s="19"/>
      <c r="C165" s="25"/>
      <c r="D165" s="19"/>
      <c r="E165" s="31">
        <v>0</v>
      </c>
      <c r="F165" s="11">
        <f>IF(LEN($F164),SUMIF('Consume Tools Recd'!$B$6:$B$211,'MASTER Tools List'!$B165,'Consume Tools Recd'!$E$6:$E$211))</f>
        <v>0</v>
      </c>
      <c r="G165" s="14">
        <f>IF(LEN($G164),SUMIF('Tools Issued'!$B$5:$B$210,'MASTER Tools List'!$B165,'Tools Issued'!$E$5:$E$210))</f>
        <v>0</v>
      </c>
      <c r="H165" s="14">
        <f>IF(LEN(H164),(Table3[[#This Row],[OPENING STOCK]]+Table3[[#This Row],[Received Qty]])-Table3[[#This Row],[Issued Qty]])</f>
        <v>0</v>
      </c>
      <c r="I165" s="42"/>
      <c r="J165" s="40">
        <f t="shared" si="3"/>
        <v>0</v>
      </c>
      <c r="K165" s="20"/>
    </row>
    <row r="166" spans="1:11" ht="15.75" thickBot="1">
      <c r="A166" s="16"/>
      <c r="B166" s="19"/>
      <c r="C166" s="25"/>
      <c r="D166" s="19"/>
      <c r="E166" s="31">
        <v>0</v>
      </c>
      <c r="F166" s="11">
        <f>IF(LEN($F165),SUMIF('Consume Tools Recd'!$B$6:$B$211,'MASTER Tools List'!$B166,'Consume Tools Recd'!$E$6:$E$211))</f>
        <v>0</v>
      </c>
      <c r="G166" s="14">
        <f>IF(LEN($G165),SUMIF('Tools Issued'!$B$5:$B$210,'MASTER Tools List'!$B166,'Tools Issued'!$E$5:$E$210))</f>
        <v>0</v>
      </c>
      <c r="H166" s="14">
        <f>IF(LEN(H165),(Table3[[#This Row],[OPENING STOCK]]+Table3[[#This Row],[Received Qty]])-Table3[[#This Row],[Issued Qty]])</f>
        <v>0</v>
      </c>
      <c r="I166" s="42"/>
      <c r="J166" s="40">
        <f t="shared" si="3"/>
        <v>0</v>
      </c>
      <c r="K166" s="20"/>
    </row>
    <row r="167" spans="1:11" ht="15.75" thickBot="1">
      <c r="A167" s="16"/>
      <c r="B167" s="19"/>
      <c r="C167" s="25"/>
      <c r="D167" s="17"/>
      <c r="E167" s="31">
        <v>0</v>
      </c>
      <c r="F167" s="11">
        <f>IF(LEN($F166),SUMIF('Consume Tools Recd'!$B$6:$B$211,'MASTER Tools List'!$B167,'Consume Tools Recd'!$E$6:$E$211))</f>
        <v>0</v>
      </c>
      <c r="G167" s="14">
        <f>IF(LEN($G166),SUMIF('Tools Issued'!$B$5:$B$210,'MASTER Tools List'!$B167,'Tools Issued'!$E$5:$E$210))</f>
        <v>0</v>
      </c>
      <c r="H167" s="14">
        <f>IF(LEN(H166),(Table3[[#This Row],[OPENING STOCK]]+Table3[[#This Row],[Received Qty]])-Table3[[#This Row],[Issued Qty]])</f>
        <v>0</v>
      </c>
      <c r="I167" s="42"/>
      <c r="J167" s="40">
        <f t="shared" si="3"/>
        <v>0</v>
      </c>
      <c r="K167" s="20"/>
    </row>
    <row r="168" spans="1:11" ht="15.75" thickBot="1">
      <c r="A168" s="16"/>
      <c r="B168" s="19"/>
      <c r="C168" s="25"/>
      <c r="D168" s="19"/>
      <c r="E168" s="31">
        <v>0</v>
      </c>
      <c r="F168" s="11">
        <f>IF(LEN($F167),SUMIF('Consume Tools Recd'!$B$6:$B$211,'MASTER Tools List'!$B168,'Consume Tools Recd'!$E$6:$E$211))</f>
        <v>0</v>
      </c>
      <c r="G168" s="14">
        <f>IF(LEN($G167),SUMIF('Tools Issued'!$B$5:$B$210,'MASTER Tools List'!$B168,'Tools Issued'!$E$5:$E$210))</f>
        <v>0</v>
      </c>
      <c r="H168" s="14">
        <f>IF(LEN(H167),(Table3[[#This Row],[OPENING STOCK]]+Table3[[#This Row],[Received Qty]])-Table3[[#This Row],[Issued Qty]])</f>
        <v>0</v>
      </c>
      <c r="I168" s="42"/>
      <c r="J168" s="40">
        <f t="shared" si="3"/>
        <v>0</v>
      </c>
      <c r="K168" s="20"/>
    </row>
    <row r="169" spans="1:11" ht="15.75" thickBot="1">
      <c r="A169" s="16"/>
      <c r="B169" s="19"/>
      <c r="C169" s="25"/>
      <c r="D169" s="19"/>
      <c r="E169" s="31">
        <v>0</v>
      </c>
      <c r="F169" s="11">
        <f>IF(LEN($F168),SUMIF('Consume Tools Recd'!$B$6:$B$211,'MASTER Tools List'!$B169,'Consume Tools Recd'!$E$6:$E$211))</f>
        <v>0</v>
      </c>
      <c r="G169" s="14">
        <f>IF(LEN($G168),SUMIF('Tools Issued'!$B$5:$B$210,'MASTER Tools List'!$B169,'Tools Issued'!$E$5:$E$210))</f>
        <v>0</v>
      </c>
      <c r="H169" s="14">
        <f>IF(LEN(H168),(Table3[[#This Row],[OPENING STOCK]]+Table3[[#This Row],[Received Qty]])-Table3[[#This Row],[Issued Qty]])</f>
        <v>0</v>
      </c>
      <c r="I169" s="42"/>
      <c r="J169" s="40">
        <f t="shared" si="3"/>
        <v>0</v>
      </c>
      <c r="K169" s="20"/>
    </row>
    <row r="170" spans="1:11" ht="15.75" thickBot="1">
      <c r="A170" s="16"/>
      <c r="B170" s="19"/>
      <c r="C170" s="25"/>
      <c r="D170" s="17"/>
      <c r="E170" s="31">
        <v>0</v>
      </c>
      <c r="F170" s="11">
        <f>IF(LEN($F169),SUMIF('Consume Tools Recd'!$B$6:$B$211,'MASTER Tools List'!$B170,'Consume Tools Recd'!$E$6:$E$211))</f>
        <v>0</v>
      </c>
      <c r="G170" s="14">
        <f>IF(LEN($G169),SUMIF('Tools Issued'!$B$5:$B$210,'MASTER Tools List'!$B170,'Tools Issued'!$E$5:$E$210))</f>
        <v>0</v>
      </c>
      <c r="H170" s="14">
        <f>IF(LEN(H169),(Table3[[#This Row],[OPENING STOCK]]+Table3[[#This Row],[Received Qty]])-Table3[[#This Row],[Issued Qty]])</f>
        <v>0</v>
      </c>
      <c r="I170" s="42"/>
      <c r="J170" s="40">
        <f t="shared" si="3"/>
        <v>0</v>
      </c>
      <c r="K170" s="20"/>
    </row>
    <row r="171" spans="1:11" ht="15.75" thickBot="1">
      <c r="A171" s="16"/>
      <c r="B171" s="19"/>
      <c r="C171" s="25"/>
      <c r="D171" s="19"/>
      <c r="E171" s="31">
        <v>0</v>
      </c>
      <c r="F171" s="11">
        <f>IF(LEN($F170),SUMIF('Consume Tools Recd'!$B$6:$B$211,'MASTER Tools List'!$B171,'Consume Tools Recd'!$E$6:$E$211))</f>
        <v>0</v>
      </c>
      <c r="G171" s="14">
        <f>IF(LEN($G170),SUMIF('Tools Issued'!$B$5:$B$210,'MASTER Tools List'!$B171,'Tools Issued'!$E$5:$E$210))</f>
        <v>0</v>
      </c>
      <c r="H171" s="14">
        <f>IF(LEN(H170),(Table3[[#This Row],[OPENING STOCK]]+Table3[[#This Row],[Received Qty]])-Table3[[#This Row],[Issued Qty]])</f>
        <v>0</v>
      </c>
      <c r="I171" s="42"/>
      <c r="J171" s="40">
        <f t="shared" si="3"/>
        <v>0</v>
      </c>
      <c r="K171" s="20"/>
    </row>
    <row r="172" spans="1:11" ht="15.75" thickBot="1">
      <c r="A172" s="16"/>
      <c r="B172" s="19"/>
      <c r="C172" s="25"/>
      <c r="D172" s="19"/>
      <c r="E172" s="31">
        <v>0</v>
      </c>
      <c r="F172" s="11">
        <f>IF(LEN($F171),SUMIF('Consume Tools Recd'!$B$6:$B$211,'MASTER Tools List'!$B172,'Consume Tools Recd'!$E$6:$E$211))</f>
        <v>0</v>
      </c>
      <c r="G172" s="14">
        <f>IF(LEN($G171),SUMIF('Tools Issued'!$B$5:$B$210,'MASTER Tools List'!$B172,'Tools Issued'!$E$5:$E$210))</f>
        <v>0</v>
      </c>
      <c r="H172" s="14">
        <f>IF(LEN(H171),(Table3[[#This Row],[OPENING STOCK]]+Table3[[#This Row],[Received Qty]])-Table3[[#This Row],[Issued Qty]])</f>
        <v>0</v>
      </c>
      <c r="I172" s="42"/>
      <c r="J172" s="40">
        <f t="shared" si="3"/>
        <v>0</v>
      </c>
      <c r="K172" s="20"/>
    </row>
    <row r="173" spans="1:11" ht="15.75" thickBot="1">
      <c r="A173" s="16"/>
      <c r="B173" s="19"/>
      <c r="C173" s="25"/>
      <c r="D173" s="17"/>
      <c r="E173" s="31">
        <v>0</v>
      </c>
      <c r="F173" s="11">
        <f>IF(LEN($F172),SUMIF('Consume Tools Recd'!$B$6:$B$211,'MASTER Tools List'!$B173,'Consume Tools Recd'!$E$6:$E$211))</f>
        <v>0</v>
      </c>
      <c r="G173" s="14">
        <f>IF(LEN($G172),SUMIF('Tools Issued'!$B$5:$B$210,'MASTER Tools List'!$B173,'Tools Issued'!$E$5:$E$210))</f>
        <v>0</v>
      </c>
      <c r="H173" s="14">
        <f>IF(LEN(H172),(Table3[[#This Row],[OPENING STOCK]]+Table3[[#This Row],[Received Qty]])-Table3[[#This Row],[Issued Qty]])</f>
        <v>0</v>
      </c>
      <c r="I173" s="42"/>
      <c r="J173" s="40">
        <f t="shared" si="3"/>
        <v>0</v>
      </c>
      <c r="K173" s="20"/>
    </row>
    <row r="174" spans="1:11" ht="15.75" thickBot="1">
      <c r="A174" s="16"/>
      <c r="B174" s="19"/>
      <c r="C174" s="25"/>
      <c r="D174" s="19"/>
      <c r="E174" s="31">
        <v>0</v>
      </c>
      <c r="F174" s="11">
        <f>IF(LEN($F173),SUMIF('Consume Tools Recd'!$B$6:$B$211,'MASTER Tools List'!$B174,'Consume Tools Recd'!$E$6:$E$211))</f>
        <v>0</v>
      </c>
      <c r="G174" s="14">
        <f>IF(LEN($G173),SUMIF('Tools Issued'!$B$5:$B$210,'MASTER Tools List'!$B174,'Tools Issued'!$E$5:$E$210))</f>
        <v>0</v>
      </c>
      <c r="H174" s="14">
        <f>IF(LEN(H173),(Table3[[#This Row],[OPENING STOCK]]+Table3[[#This Row],[Received Qty]])-Table3[[#This Row],[Issued Qty]])</f>
        <v>0</v>
      </c>
      <c r="I174" s="42"/>
      <c r="J174" s="40">
        <f t="shared" si="3"/>
        <v>0</v>
      </c>
      <c r="K174" s="20"/>
    </row>
    <row r="175" spans="1:11" ht="22.5" customHeight="1">
      <c r="A175" s="16"/>
      <c r="B175" s="19"/>
      <c r="C175" s="25"/>
      <c r="D175" s="19"/>
      <c r="E175" s="31">
        <v>0</v>
      </c>
      <c r="F175" s="11">
        <f>IF(LEN($F174),SUMIF('Consume Tools Recd'!$B$6:$B$211,'MASTER Tools List'!$B175,'Consume Tools Recd'!$E$6:$E$211))</f>
        <v>0</v>
      </c>
      <c r="G175" s="14">
        <f>IF(LEN($G174),SUMIF('Tools Issued'!$B$5:$B$210,'MASTER Tools List'!$B175,'Tools Issued'!$E$5:$E$210))</f>
        <v>0</v>
      </c>
      <c r="H175" s="14">
        <f>IF(LEN(H174),(Table3[[#This Row],[OPENING STOCK]]+Table3[[#This Row],[Received Qty]])-Table3[[#This Row],[Issued Qty]])</f>
        <v>0</v>
      </c>
      <c r="I175" s="42"/>
      <c r="J175" s="40">
        <f t="shared" si="3"/>
        <v>0</v>
      </c>
      <c r="K175" s="20"/>
    </row>
    <row r="176" spans="1:11" ht="15.75" thickBot="1">
      <c r="A176" s="16"/>
      <c r="B176" s="19"/>
      <c r="C176" s="25"/>
      <c r="D176" s="17"/>
      <c r="E176" s="31">
        <v>0</v>
      </c>
      <c r="F176" s="11">
        <f>IF(LEN($F175),SUMIF('Consume Tools Recd'!$B$6:$B$211,'MASTER Tools List'!$B176,'Consume Tools Recd'!$E$6:$E$211))</f>
        <v>0</v>
      </c>
      <c r="G176" s="14">
        <f>IF(LEN($G175),SUMIF('Tools Issued'!$B$5:$B$210,'MASTER Tools List'!$B176,'Tools Issued'!$E$5:$E$210))</f>
        <v>0</v>
      </c>
      <c r="H176" s="14">
        <f>IF(LEN(H175),(Table3[[#This Row],[OPENING STOCK]]+Table3[[#This Row],[Received Qty]])-Table3[[#This Row],[Issued Qty]])</f>
        <v>0</v>
      </c>
      <c r="I176" s="42"/>
      <c r="J176" s="40">
        <f t="shared" si="3"/>
        <v>0</v>
      </c>
      <c r="K176" s="20"/>
    </row>
    <row r="177" spans="1:11" ht="15.75" thickBot="1">
      <c r="A177" s="16"/>
      <c r="B177" s="19"/>
      <c r="C177" s="25"/>
      <c r="D177" s="19"/>
      <c r="E177" s="31">
        <v>0</v>
      </c>
      <c r="F177" s="11">
        <f>IF(LEN($F176),SUMIF('Consume Tools Recd'!$B$6:$B$211,'MASTER Tools List'!$B177,'Consume Tools Recd'!$E$6:$E$211))</f>
        <v>0</v>
      </c>
      <c r="G177" s="14">
        <f>IF(LEN($G176),SUMIF('Tools Issued'!$B$5:$B$210,'MASTER Tools List'!$B177,'Tools Issued'!$E$5:$E$210))</f>
        <v>0</v>
      </c>
      <c r="H177" s="14">
        <f>IF(LEN(H176),(Table3[[#This Row],[OPENING STOCK]]+Table3[[#This Row],[Received Qty]])-Table3[[#This Row],[Issued Qty]])</f>
        <v>0</v>
      </c>
      <c r="I177" s="42"/>
      <c r="J177" s="40">
        <f t="shared" si="3"/>
        <v>0</v>
      </c>
      <c r="K177" s="20"/>
    </row>
    <row r="178" spans="1:11" ht="15.75" thickBot="1">
      <c r="A178" s="16"/>
      <c r="B178" s="19"/>
      <c r="C178" s="25"/>
      <c r="D178" s="19"/>
      <c r="E178" s="31">
        <v>0</v>
      </c>
      <c r="F178" s="11">
        <f>IF(LEN($F177),SUMIF('Consume Tools Recd'!$B$6:$B$211,'MASTER Tools List'!$B178,'Consume Tools Recd'!$E$6:$E$211))</f>
        <v>0</v>
      </c>
      <c r="G178" s="14">
        <f>IF(LEN($G177),SUMIF('Tools Issued'!$B$5:$B$210,'MASTER Tools List'!$B178,'Tools Issued'!$E$5:$E$210))</f>
        <v>0</v>
      </c>
      <c r="H178" s="14">
        <f>IF(LEN(H177),(Table3[[#This Row],[OPENING STOCK]]+Table3[[#This Row],[Received Qty]])-Table3[[#This Row],[Issued Qty]])</f>
        <v>0</v>
      </c>
      <c r="I178" s="42"/>
      <c r="J178" s="40">
        <f t="shared" si="3"/>
        <v>0</v>
      </c>
      <c r="K178" s="20"/>
    </row>
    <row r="179" spans="1:11" ht="15.75" thickBot="1">
      <c r="A179" s="16"/>
      <c r="B179" s="19"/>
      <c r="C179" s="25"/>
      <c r="D179" s="17"/>
      <c r="E179" s="31">
        <v>0</v>
      </c>
      <c r="F179" s="11">
        <f>IF(LEN($F178),SUMIF('Consume Tools Recd'!$B$6:$B$211,'MASTER Tools List'!$B179,'Consume Tools Recd'!$E$6:$E$211))</f>
        <v>0</v>
      </c>
      <c r="G179" s="14">
        <f>IF(LEN($G178),SUMIF('Tools Issued'!$B$5:$B$210,'MASTER Tools List'!$B179,'Tools Issued'!$E$5:$E$210))</f>
        <v>0</v>
      </c>
      <c r="H179" s="14">
        <f>IF(LEN(H178),(Table3[[#This Row],[OPENING STOCK]]+Table3[[#This Row],[Received Qty]])-Table3[[#This Row],[Issued Qty]])</f>
        <v>0</v>
      </c>
      <c r="I179" s="42"/>
      <c r="J179" s="40">
        <f t="shared" si="3"/>
        <v>0</v>
      </c>
      <c r="K179" s="20"/>
    </row>
    <row r="180" spans="1:11" ht="15.75" thickBot="1">
      <c r="A180" s="16"/>
      <c r="B180" s="19"/>
      <c r="C180" s="25"/>
      <c r="D180" s="19"/>
      <c r="E180" s="31">
        <v>0</v>
      </c>
      <c r="F180" s="11">
        <f>IF(LEN($F179),SUMIF('Consume Tools Recd'!$B$6:$B$211,'MASTER Tools List'!$B180,'Consume Tools Recd'!$E$6:$E$211))</f>
        <v>0</v>
      </c>
      <c r="G180" s="14">
        <f>IF(LEN($G179),SUMIF('Tools Issued'!$B$5:$B$210,'MASTER Tools List'!$B180,'Tools Issued'!$E$5:$E$210))</f>
        <v>0</v>
      </c>
      <c r="H180" s="14">
        <f>IF(LEN(H179),(Table3[[#This Row],[OPENING STOCK]]+Table3[[#This Row],[Received Qty]])-Table3[[#This Row],[Issued Qty]])</f>
        <v>0</v>
      </c>
      <c r="I180" s="42"/>
      <c r="J180" s="40">
        <f t="shared" si="3"/>
        <v>0</v>
      </c>
      <c r="K180" s="20"/>
    </row>
    <row r="181" spans="1:11" ht="15.75" thickBot="1">
      <c r="A181" s="16"/>
      <c r="B181" s="19"/>
      <c r="C181" s="25"/>
      <c r="D181" s="19"/>
      <c r="E181" s="31">
        <v>0</v>
      </c>
      <c r="F181" s="11">
        <f>IF(LEN($F180),SUMIF('Consume Tools Recd'!$B$6:$B$211,'MASTER Tools List'!$B181,'Consume Tools Recd'!$E$6:$E$211))</f>
        <v>0</v>
      </c>
      <c r="G181" s="14">
        <f>IF(LEN($G180),SUMIF('Tools Issued'!$B$5:$B$210,'MASTER Tools List'!$B181,'Tools Issued'!$E$5:$E$210))</f>
        <v>0</v>
      </c>
      <c r="H181" s="14">
        <f>IF(LEN(H180),(Table3[[#This Row],[OPENING STOCK]]+Table3[[#This Row],[Received Qty]])-Table3[[#This Row],[Issued Qty]])</f>
        <v>0</v>
      </c>
      <c r="I181" s="42"/>
      <c r="J181" s="40">
        <f t="shared" si="3"/>
        <v>0</v>
      </c>
      <c r="K181" s="20"/>
    </row>
    <row r="182" spans="1:11" ht="15.75" thickBot="1">
      <c r="A182" s="16"/>
      <c r="B182" s="19"/>
      <c r="C182" s="25"/>
      <c r="D182" s="17"/>
      <c r="E182" s="31">
        <v>0</v>
      </c>
      <c r="F182" s="11">
        <f>IF(LEN($F181),SUMIF('Consume Tools Recd'!$B$6:$B$211,'MASTER Tools List'!$B182,'Consume Tools Recd'!$E$6:$E$211))</f>
        <v>0</v>
      </c>
      <c r="G182" s="14">
        <f>IF(LEN($G181),SUMIF('Tools Issued'!$B$5:$B$210,'MASTER Tools List'!$B182,'Tools Issued'!$E$5:$E$210))</f>
        <v>0</v>
      </c>
      <c r="H182" s="14">
        <f>IF(LEN(H181),(Table3[[#This Row],[OPENING STOCK]]+Table3[[#This Row],[Received Qty]])-Table3[[#This Row],[Issued Qty]])</f>
        <v>0</v>
      </c>
      <c r="I182" s="42"/>
      <c r="J182" s="40">
        <f t="shared" si="3"/>
        <v>0</v>
      </c>
      <c r="K182" s="20"/>
    </row>
    <row r="183" spans="1:11" ht="15.75" thickBot="1">
      <c r="A183" s="16"/>
      <c r="B183" s="19"/>
      <c r="C183" s="25"/>
      <c r="D183" s="19"/>
      <c r="E183" s="31">
        <v>0</v>
      </c>
      <c r="F183" s="11">
        <f>IF(LEN($F182),SUMIF('Consume Tools Recd'!$B$6:$B$211,'MASTER Tools List'!$B183,'Consume Tools Recd'!$E$6:$E$211))</f>
        <v>0</v>
      </c>
      <c r="G183" s="14">
        <f>IF(LEN($G182),SUMIF('Tools Issued'!$B$5:$B$210,'MASTER Tools List'!$B183,'Tools Issued'!$E$5:$E$210))</f>
        <v>0</v>
      </c>
      <c r="H183" s="14">
        <f>IF(LEN(H182),(Table3[[#This Row],[OPENING STOCK]]+Table3[[#This Row],[Received Qty]])-Table3[[#This Row],[Issued Qty]])</f>
        <v>0</v>
      </c>
      <c r="I183" s="42"/>
      <c r="J183" s="40">
        <f t="shared" si="3"/>
        <v>0</v>
      </c>
      <c r="K183" s="20"/>
    </row>
    <row r="184" spans="1:11" ht="15.75" thickBot="1">
      <c r="A184" s="16"/>
      <c r="B184" s="19"/>
      <c r="C184" s="25"/>
      <c r="D184" s="19"/>
      <c r="E184" s="31">
        <v>0</v>
      </c>
      <c r="F184" s="11">
        <f>IF(LEN($F183),SUMIF('Consume Tools Recd'!$B$6:$B$211,'MASTER Tools List'!$B184,'Consume Tools Recd'!$E$6:$E$211))</f>
        <v>0</v>
      </c>
      <c r="G184" s="14">
        <f>IF(LEN($G183),SUMIF('Tools Issued'!$B$5:$B$210,'MASTER Tools List'!$B184,'Tools Issued'!$E$5:$E$210))</f>
        <v>0</v>
      </c>
      <c r="H184" s="14">
        <f>IF(LEN(H183),(Table3[[#This Row],[OPENING STOCK]]+Table3[[#This Row],[Received Qty]])-Table3[[#This Row],[Issued Qty]])</f>
        <v>0</v>
      </c>
      <c r="I184" s="42"/>
      <c r="J184" s="40">
        <f t="shared" si="3"/>
        <v>0</v>
      </c>
      <c r="K184" s="20"/>
    </row>
    <row r="185" spans="1:11" ht="15.75" thickBot="1">
      <c r="A185" s="16"/>
      <c r="B185" s="19"/>
      <c r="C185" s="25"/>
      <c r="D185" s="17"/>
      <c r="E185" s="31">
        <v>0</v>
      </c>
      <c r="F185" s="11">
        <f>IF(LEN($F184),SUMIF('Consume Tools Recd'!$B$6:$B$211,'MASTER Tools List'!$B185,'Consume Tools Recd'!$E$6:$E$211))</f>
        <v>0</v>
      </c>
      <c r="G185" s="14">
        <f>IF(LEN($G184),SUMIF('Tools Issued'!$B$5:$B$210,'MASTER Tools List'!$B185,'Tools Issued'!$E$5:$E$210))</f>
        <v>0</v>
      </c>
      <c r="H185" s="14">
        <f>IF(LEN(H184),(Table3[[#This Row],[OPENING STOCK]]+Table3[[#This Row],[Received Qty]])-Table3[[#This Row],[Issued Qty]])</f>
        <v>0</v>
      </c>
      <c r="I185" s="42"/>
      <c r="J185" s="40">
        <f t="shared" si="3"/>
        <v>0</v>
      </c>
      <c r="K185" s="20"/>
    </row>
    <row r="186" spans="1:11" ht="15.75" thickBot="1">
      <c r="A186" s="16"/>
      <c r="B186" s="19"/>
      <c r="C186" s="25"/>
      <c r="D186" s="19"/>
      <c r="E186" s="31">
        <v>0</v>
      </c>
      <c r="F186" s="11">
        <f>IF(LEN($F185),SUMIF('Consume Tools Recd'!$B$6:$B$211,'MASTER Tools List'!$B186,'Consume Tools Recd'!$E$6:$E$211))</f>
        <v>0</v>
      </c>
      <c r="G186" s="14">
        <f>IF(LEN($G185),SUMIF('Tools Issued'!$B$5:$B$210,'MASTER Tools List'!$B186,'Tools Issued'!$E$5:$E$210))</f>
        <v>0</v>
      </c>
      <c r="H186" s="14">
        <f>IF(LEN(H185),(Table3[[#This Row],[OPENING STOCK]]+Table3[[#This Row],[Received Qty]])-Table3[[#This Row],[Issued Qty]])</f>
        <v>0</v>
      </c>
      <c r="I186" s="42"/>
      <c r="J186" s="40">
        <f t="shared" si="3"/>
        <v>0</v>
      </c>
      <c r="K186" s="20"/>
    </row>
    <row r="187" spans="1:11" ht="15.75" thickBot="1">
      <c r="A187" s="16"/>
      <c r="B187" s="19"/>
      <c r="C187" s="25"/>
      <c r="D187" s="19"/>
      <c r="E187" s="31">
        <v>0</v>
      </c>
      <c r="F187" s="11">
        <f>IF(LEN($F186),SUMIF('Consume Tools Recd'!$B$6:$B$211,'MASTER Tools List'!$B187,'Consume Tools Recd'!$E$6:$E$211))</f>
        <v>0</v>
      </c>
      <c r="G187" s="14">
        <f>IF(LEN($G186),SUMIF('Tools Issued'!$B$5:$B$210,'MASTER Tools List'!$B187,'Tools Issued'!$E$5:$E$210))</f>
        <v>0</v>
      </c>
      <c r="H187" s="14">
        <f>IF(LEN(H186),(Table3[[#This Row],[OPENING STOCK]]+Table3[[#This Row],[Received Qty]])-Table3[[#This Row],[Issued Qty]])</f>
        <v>0</v>
      </c>
      <c r="I187" s="42"/>
      <c r="J187" s="40">
        <f t="shared" si="3"/>
        <v>0</v>
      </c>
      <c r="K187" s="20"/>
    </row>
    <row r="188" spans="1:11" ht="15.75" thickBot="1">
      <c r="A188" s="16"/>
      <c r="B188" s="19"/>
      <c r="C188" s="25"/>
      <c r="D188" s="17"/>
      <c r="E188" s="31">
        <v>0</v>
      </c>
      <c r="F188" s="11">
        <f>IF(LEN($F187),SUMIF('Consume Tools Recd'!$B$6:$B$211,'MASTER Tools List'!$B188,'Consume Tools Recd'!$E$6:$E$211))</f>
        <v>0</v>
      </c>
      <c r="G188" s="14">
        <f>IF(LEN($G187),SUMIF('Tools Issued'!$B$5:$B$210,'MASTER Tools List'!$B188,'Tools Issued'!$E$5:$E$210))</f>
        <v>0</v>
      </c>
      <c r="H188" s="14">
        <f>IF(LEN(H187),(Table3[[#This Row],[OPENING STOCK]]+Table3[[#This Row],[Received Qty]])-Table3[[#This Row],[Issued Qty]])</f>
        <v>0</v>
      </c>
      <c r="I188" s="42"/>
      <c r="J188" s="40">
        <f t="shared" si="3"/>
        <v>0</v>
      </c>
      <c r="K188" s="20"/>
    </row>
    <row r="189" spans="1:11" ht="15.75" thickBot="1">
      <c r="A189" s="16"/>
      <c r="B189" s="19"/>
      <c r="C189" s="25"/>
      <c r="D189" s="19"/>
      <c r="E189" s="31">
        <v>0</v>
      </c>
      <c r="F189" s="11">
        <f>IF(LEN($F188),SUMIF('Consume Tools Recd'!$B$6:$B$211,'MASTER Tools List'!$B189,'Consume Tools Recd'!$E$6:$E$211))</f>
        <v>0</v>
      </c>
      <c r="G189" s="14">
        <f>IF(LEN($G188),SUMIF('Tools Issued'!$B$5:$B$210,'MASTER Tools List'!$B189,'Tools Issued'!$E$5:$E$210))</f>
        <v>0</v>
      </c>
      <c r="H189" s="14">
        <f>IF(LEN(H188),(Table3[[#This Row],[OPENING STOCK]]+Table3[[#This Row],[Received Qty]])-Table3[[#This Row],[Issued Qty]])</f>
        <v>0</v>
      </c>
      <c r="I189" s="42"/>
      <c r="J189" s="40">
        <f t="shared" si="3"/>
        <v>0</v>
      </c>
      <c r="K189" s="20"/>
    </row>
    <row r="190" spans="1:11" ht="15.75" thickBot="1">
      <c r="A190" s="16"/>
      <c r="B190" s="19"/>
      <c r="C190" s="25"/>
      <c r="D190" s="19"/>
      <c r="E190" s="31">
        <v>0</v>
      </c>
      <c r="F190" s="11">
        <f>IF(LEN($F189),SUMIF('Consume Tools Recd'!$B$6:$B$211,'MASTER Tools List'!$B190,'Consume Tools Recd'!$E$6:$E$211))</f>
        <v>0</v>
      </c>
      <c r="G190" s="14">
        <f>IF(LEN($G189),SUMIF('Tools Issued'!$B$5:$B$210,'MASTER Tools List'!$B190,'Tools Issued'!$E$5:$E$210))</f>
        <v>0</v>
      </c>
      <c r="H190" s="14">
        <f>IF(LEN(H189),(Table3[[#This Row],[OPENING STOCK]]+Table3[[#This Row],[Received Qty]])-Table3[[#This Row],[Issued Qty]])</f>
        <v>0</v>
      </c>
      <c r="I190" s="42"/>
      <c r="J190" s="40">
        <f t="shared" si="3"/>
        <v>0</v>
      </c>
      <c r="K190" s="20"/>
    </row>
    <row r="191" spans="1:11" ht="15.75" thickBot="1">
      <c r="A191" s="16"/>
      <c r="B191" s="19"/>
      <c r="C191" s="25"/>
      <c r="D191" s="17"/>
      <c r="E191" s="31">
        <v>0</v>
      </c>
      <c r="F191" s="11">
        <f>IF(LEN($F190),SUMIF('Consume Tools Recd'!$B$6:$B$211,'MASTER Tools List'!$B191,'Consume Tools Recd'!$E$6:$E$211))</f>
        <v>0</v>
      </c>
      <c r="G191" s="14">
        <f>IF(LEN($G190),SUMIF('Tools Issued'!$B$5:$B$210,'MASTER Tools List'!$B191,'Tools Issued'!$E$5:$E$210))</f>
        <v>0</v>
      </c>
      <c r="H191" s="14">
        <f>IF(LEN(H190),(Table3[[#This Row],[OPENING STOCK]]+Table3[[#This Row],[Received Qty]])-Table3[[#This Row],[Issued Qty]])</f>
        <v>0</v>
      </c>
      <c r="I191" s="42"/>
      <c r="J191" s="40">
        <f t="shared" si="3"/>
        <v>0</v>
      </c>
      <c r="K191" s="20"/>
    </row>
    <row r="192" spans="1:11" ht="15.75" thickBot="1">
      <c r="A192" s="16"/>
      <c r="B192" s="19"/>
      <c r="C192" s="25"/>
      <c r="D192" s="19"/>
      <c r="E192" s="31">
        <v>0</v>
      </c>
      <c r="F192" s="11">
        <f>IF(LEN($F191),SUMIF('Consume Tools Recd'!$B$6:$B$211,'MASTER Tools List'!$B192,'Consume Tools Recd'!$E$6:$E$211))</f>
        <v>0</v>
      </c>
      <c r="G192" s="14">
        <f>IF(LEN($G191),SUMIF('Tools Issued'!$B$5:$B$210,'MASTER Tools List'!$B192,'Tools Issued'!$E$5:$E$210))</f>
        <v>0</v>
      </c>
      <c r="H192" s="14">
        <f>IF(LEN(H191),(Table3[[#This Row],[OPENING STOCK]]+Table3[[#This Row],[Received Qty]])-Table3[[#This Row],[Issued Qty]])</f>
        <v>0</v>
      </c>
      <c r="I192" s="42"/>
      <c r="J192" s="40">
        <f t="shared" si="3"/>
        <v>0</v>
      </c>
      <c r="K192" s="20"/>
    </row>
    <row r="193" spans="1:11" ht="15.75" thickBot="1">
      <c r="A193" s="16"/>
      <c r="B193" s="19"/>
      <c r="C193" s="25"/>
      <c r="D193" s="19"/>
      <c r="E193" s="31">
        <v>0</v>
      </c>
      <c r="F193" s="11">
        <f>IF(LEN($F192),SUMIF('Consume Tools Recd'!$B$6:$B$211,'MASTER Tools List'!$B193,'Consume Tools Recd'!$E$6:$E$211))</f>
        <v>0</v>
      </c>
      <c r="G193" s="14">
        <f>IF(LEN($G192),SUMIF('Tools Issued'!$B$5:$B$210,'MASTER Tools List'!$B193,'Tools Issued'!$E$5:$E$210))</f>
        <v>0</v>
      </c>
      <c r="H193" s="14">
        <f>IF(LEN(H192),(Table3[[#This Row],[OPENING STOCK]]+Table3[[#This Row],[Received Qty]])-Table3[[#This Row],[Issued Qty]])</f>
        <v>0</v>
      </c>
      <c r="I193" s="42"/>
      <c r="J193" s="40">
        <f t="shared" si="3"/>
        <v>0</v>
      </c>
      <c r="K193" s="20"/>
    </row>
    <row r="194" spans="1:11" ht="15.75" thickBot="1">
      <c r="A194" s="16"/>
      <c r="B194" s="19"/>
      <c r="C194" s="25"/>
      <c r="D194" s="17"/>
      <c r="E194" s="31">
        <v>0</v>
      </c>
      <c r="F194" s="11">
        <f>IF(LEN($F193),SUMIF('Consume Tools Recd'!$B$6:$B$211,'MASTER Tools List'!$B194,'Consume Tools Recd'!$E$6:$E$211))</f>
        <v>0</v>
      </c>
      <c r="G194" s="14">
        <f>IF(LEN($G193),SUMIF('Tools Issued'!$B$5:$B$210,'MASTER Tools List'!$B194,'Tools Issued'!$E$5:$E$210))</f>
        <v>0</v>
      </c>
      <c r="H194" s="14">
        <f>IF(LEN(H193),(Table3[[#This Row],[OPENING STOCK]]+Table3[[#This Row],[Received Qty]])-Table3[[#This Row],[Issued Qty]])</f>
        <v>0</v>
      </c>
      <c r="I194" s="42"/>
      <c r="J194" s="40">
        <f t="shared" si="3"/>
        <v>0</v>
      </c>
      <c r="K194" s="20"/>
    </row>
    <row r="195" spans="1:11" ht="15.75" thickBot="1">
      <c r="A195" s="16"/>
      <c r="B195" s="19"/>
      <c r="C195" s="25"/>
      <c r="D195" s="19"/>
      <c r="E195" s="31">
        <v>0</v>
      </c>
      <c r="F195" s="11">
        <f>IF(LEN($F194),SUMIF('Consume Tools Recd'!$B$6:$B$211,'MASTER Tools List'!$B195,'Consume Tools Recd'!$E$6:$E$211))</f>
        <v>0</v>
      </c>
      <c r="G195" s="14">
        <f>IF(LEN($G194),SUMIF('Tools Issued'!$B$5:$B$210,'MASTER Tools List'!$B195,'Tools Issued'!$E$5:$E$210))</f>
        <v>0</v>
      </c>
      <c r="H195" s="14">
        <f>IF(LEN(H194),(Table3[[#This Row],[OPENING STOCK]]+Table3[[#This Row],[Received Qty]])-Table3[[#This Row],[Issued Qty]])</f>
        <v>0</v>
      </c>
      <c r="I195" s="42"/>
      <c r="J195" s="40">
        <f t="shared" si="3"/>
        <v>0</v>
      </c>
      <c r="K195" s="20"/>
    </row>
    <row r="196" spans="1:11" ht="15.75" thickBot="1">
      <c r="A196" s="16"/>
      <c r="B196" s="19"/>
      <c r="C196" s="25"/>
      <c r="D196" s="19"/>
      <c r="E196" s="31">
        <v>0</v>
      </c>
      <c r="F196" s="11">
        <f>IF(LEN($F195),SUMIF('Consume Tools Recd'!$B$6:$B$211,'MASTER Tools List'!$B196,'Consume Tools Recd'!$E$6:$E$211))</f>
        <v>0</v>
      </c>
      <c r="G196" s="14">
        <f>IF(LEN($G195),SUMIF('Tools Issued'!$B$5:$B$210,'MASTER Tools List'!$B196,'Tools Issued'!$E$5:$E$210))</f>
        <v>0</v>
      </c>
      <c r="H196" s="14">
        <f>IF(LEN(H195),(Table3[[#This Row],[OPENING STOCK]]+Table3[[#This Row],[Received Qty]])-Table3[[#This Row],[Issued Qty]])</f>
        <v>0</v>
      </c>
      <c r="I196" s="42"/>
      <c r="J196" s="40">
        <f t="shared" si="3"/>
        <v>0</v>
      </c>
      <c r="K196" s="20"/>
    </row>
    <row r="197" spans="1:11" ht="15.75" thickBot="1">
      <c r="A197" s="16"/>
      <c r="B197" s="19"/>
      <c r="C197" s="25"/>
      <c r="D197" s="17"/>
      <c r="E197" s="31">
        <v>0</v>
      </c>
      <c r="F197" s="11">
        <f>IF(LEN($F196),SUMIF('Consume Tools Recd'!$B$6:$B$211,'MASTER Tools List'!$B197,'Consume Tools Recd'!$E$6:$E$211))</f>
        <v>0</v>
      </c>
      <c r="G197" s="14">
        <f>IF(LEN($G196),SUMIF('Tools Issued'!$B$5:$B$210,'MASTER Tools List'!$B197,'Tools Issued'!$E$5:$E$210))</f>
        <v>0</v>
      </c>
      <c r="H197" s="14">
        <f>IF(LEN(H196),(Table3[[#This Row],[OPENING STOCK]]+Table3[[#This Row],[Received Qty]])-Table3[[#This Row],[Issued Qty]])</f>
        <v>0</v>
      </c>
      <c r="I197" s="42"/>
      <c r="J197" s="40">
        <f t="shared" si="3"/>
        <v>0</v>
      </c>
      <c r="K197" s="20"/>
    </row>
    <row r="198" spans="1:11" ht="15.75" thickBot="1">
      <c r="A198" s="16"/>
      <c r="B198" s="19"/>
      <c r="C198" s="25"/>
      <c r="D198" s="19"/>
      <c r="E198" s="31">
        <v>0</v>
      </c>
      <c r="F198" s="11">
        <f>IF(LEN($F197),SUMIF('Consume Tools Recd'!$B$6:$B$211,'MASTER Tools List'!$B198,'Consume Tools Recd'!$E$6:$E$211))</f>
        <v>0</v>
      </c>
      <c r="G198" s="14">
        <f>IF(LEN($G197),SUMIF('Tools Issued'!$B$5:$B$210,'MASTER Tools List'!$B198,'Tools Issued'!$E$5:$E$210))</f>
        <v>0</v>
      </c>
      <c r="H198" s="14">
        <f>IF(LEN(H197),(Table3[[#This Row],[OPENING STOCK]]+Table3[[#This Row],[Received Qty]])-Table3[[#This Row],[Issued Qty]])</f>
        <v>0</v>
      </c>
      <c r="I198" s="42"/>
      <c r="J198" s="40">
        <f t="shared" si="3"/>
        <v>0</v>
      </c>
      <c r="K198" s="20"/>
    </row>
    <row r="199" spans="1:11" ht="15.75" thickBot="1">
      <c r="A199" s="16"/>
      <c r="B199" s="19"/>
      <c r="C199" s="25"/>
      <c r="D199" s="19"/>
      <c r="E199" s="31">
        <v>0</v>
      </c>
      <c r="F199" s="11">
        <f>IF(LEN($F198),SUMIF('Consume Tools Recd'!$B$6:$B$211,'MASTER Tools List'!$B199,'Consume Tools Recd'!$E$6:$E$211))</f>
        <v>0</v>
      </c>
      <c r="G199" s="14">
        <f>IF(LEN($G198),SUMIF('Tools Issued'!$B$5:$B$210,'MASTER Tools List'!$B199,'Tools Issued'!$E$5:$E$210))</f>
        <v>0</v>
      </c>
      <c r="H199" s="14">
        <f>IF(LEN(H198),(Table3[[#This Row],[OPENING STOCK]]+Table3[[#This Row],[Received Qty]])-Table3[[#This Row],[Issued Qty]])</f>
        <v>0</v>
      </c>
      <c r="I199" s="42"/>
      <c r="J199" s="40">
        <f t="shared" si="3"/>
        <v>0</v>
      </c>
      <c r="K199" s="20"/>
    </row>
    <row r="200" spans="1:11" ht="15.75" thickBot="1">
      <c r="A200" s="16"/>
      <c r="B200" s="19"/>
      <c r="C200" s="25"/>
      <c r="D200" s="17"/>
      <c r="E200" s="31">
        <v>0</v>
      </c>
      <c r="F200" s="11">
        <f>IF(LEN($F199),SUMIF('Consume Tools Recd'!$B$6:$B$211,'MASTER Tools List'!$B200,'Consume Tools Recd'!$E$6:$E$211))</f>
        <v>0</v>
      </c>
      <c r="G200" s="14">
        <f>IF(LEN($G199),SUMIF('Tools Issued'!$B$5:$B$210,'MASTER Tools List'!$B200,'Tools Issued'!$E$5:$E$210))</f>
        <v>0</v>
      </c>
      <c r="H200" s="14">
        <f>IF(LEN(H199),(Table3[[#This Row],[OPENING STOCK]]+Table3[[#This Row],[Received Qty]])-Table3[[#This Row],[Issued Qty]])</f>
        <v>0</v>
      </c>
      <c r="I200" s="42"/>
      <c r="J200" s="40">
        <f t="shared" si="3"/>
        <v>0</v>
      </c>
      <c r="K200" s="20"/>
    </row>
    <row r="201" spans="1:11" ht="15.75" thickBot="1">
      <c r="A201" s="16"/>
      <c r="B201" s="19"/>
      <c r="C201" s="25"/>
      <c r="D201" s="19"/>
      <c r="E201" s="31">
        <v>0</v>
      </c>
      <c r="F201" s="11">
        <f>IF(LEN($F200),SUMIF('Consume Tools Recd'!$B$6:$B$211,'MASTER Tools List'!$B201,'Consume Tools Recd'!$E$6:$E$211))</f>
        <v>0</v>
      </c>
      <c r="G201" s="14">
        <f>IF(LEN($G200),SUMIF('Tools Issued'!$B$5:$B$210,'MASTER Tools List'!$B201,'Tools Issued'!$E$5:$E$210))</f>
        <v>0</v>
      </c>
      <c r="H201" s="14">
        <f>IF(LEN(H200),(Table3[[#This Row],[OPENING STOCK]]+Table3[[#This Row],[Received Qty]])-Table3[[#This Row],[Issued Qty]])</f>
        <v>0</v>
      </c>
      <c r="I201" s="42"/>
      <c r="J201" s="40">
        <f t="shared" ref="J201:J209" si="4">IF(LEN($J200),$F201*$I201)</f>
        <v>0</v>
      </c>
      <c r="K201" s="20"/>
    </row>
    <row r="202" spans="1:11" ht="15.75" thickBot="1">
      <c r="A202" s="16"/>
      <c r="B202" s="19"/>
      <c r="C202" s="25"/>
      <c r="D202" s="19"/>
      <c r="E202" s="31">
        <v>0</v>
      </c>
      <c r="F202" s="11">
        <f>IF(LEN($F201),SUMIF('Consume Tools Recd'!$B$6:$B$211,'MASTER Tools List'!$B202,'Consume Tools Recd'!$E$6:$E$211))</f>
        <v>0</v>
      </c>
      <c r="G202" s="14">
        <f>IF(LEN($G201),SUMIF('Tools Issued'!$B$5:$B$210,'MASTER Tools List'!$B202,'Tools Issued'!$E$5:$E$210))</f>
        <v>0</v>
      </c>
      <c r="H202" s="14">
        <f>IF(LEN(H201),(Table3[[#This Row],[OPENING STOCK]]+Table3[[#This Row],[Received Qty]])-Table3[[#This Row],[Issued Qty]])</f>
        <v>0</v>
      </c>
      <c r="I202" s="42"/>
      <c r="J202" s="40">
        <f t="shared" si="4"/>
        <v>0</v>
      </c>
      <c r="K202" s="20"/>
    </row>
    <row r="203" spans="1:11" ht="15.75" thickBot="1">
      <c r="A203" s="16"/>
      <c r="B203" s="19"/>
      <c r="C203" s="25"/>
      <c r="D203" s="17"/>
      <c r="E203" s="31">
        <v>0</v>
      </c>
      <c r="F203" s="11">
        <f>IF(LEN($F202),SUMIF('Consume Tools Recd'!$B$6:$B$211,'MASTER Tools List'!$B203,'Consume Tools Recd'!$E$6:$E$211))</f>
        <v>0</v>
      </c>
      <c r="G203" s="14">
        <f>IF(LEN($G202),SUMIF('Tools Issued'!$B$5:$B$210,'MASTER Tools List'!$B203,'Tools Issued'!$E$5:$E$210))</f>
        <v>0</v>
      </c>
      <c r="H203" s="14">
        <f>IF(LEN(H202),(Table3[[#This Row],[OPENING STOCK]]+Table3[[#This Row],[Received Qty]])-Table3[[#This Row],[Issued Qty]])</f>
        <v>0</v>
      </c>
      <c r="I203" s="42"/>
      <c r="J203" s="40">
        <f t="shared" si="4"/>
        <v>0</v>
      </c>
      <c r="K203" s="20"/>
    </row>
    <row r="204" spans="1:11" ht="15.75" thickBot="1">
      <c r="A204" s="16"/>
      <c r="B204" s="19"/>
      <c r="C204" s="25"/>
      <c r="D204" s="19"/>
      <c r="E204" s="31">
        <v>0</v>
      </c>
      <c r="F204" s="11">
        <f>IF(LEN($F203),SUMIF('Consume Tools Recd'!$B$6:$B$211,'MASTER Tools List'!$B204,'Consume Tools Recd'!$E$6:$E$211))</f>
        <v>0</v>
      </c>
      <c r="G204" s="14">
        <f>IF(LEN($G203),SUMIF('Tools Issued'!$B$5:$B$210,'MASTER Tools List'!$B204,'Tools Issued'!$E$5:$E$210))</f>
        <v>0</v>
      </c>
      <c r="H204" s="14">
        <f>IF(LEN(H203),(Table3[[#This Row],[OPENING STOCK]]+Table3[[#This Row],[Received Qty]])-Table3[[#This Row],[Issued Qty]])</f>
        <v>0</v>
      </c>
      <c r="I204" s="42"/>
      <c r="J204" s="40">
        <f t="shared" si="4"/>
        <v>0</v>
      </c>
      <c r="K204" s="20"/>
    </row>
    <row r="205" spans="1:11" ht="15.75" thickBot="1">
      <c r="A205" s="16"/>
      <c r="B205" s="19"/>
      <c r="C205" s="25"/>
      <c r="D205" s="19"/>
      <c r="E205" s="31">
        <v>0</v>
      </c>
      <c r="F205" s="11">
        <f>IF(LEN($F204),SUMIF('Consume Tools Recd'!$B$6:$B$211,'MASTER Tools List'!$B205,'Consume Tools Recd'!$E$6:$E$211))</f>
        <v>0</v>
      </c>
      <c r="G205" s="14">
        <f>IF(LEN($G204),SUMIF('Tools Issued'!$B$5:$B$210,'MASTER Tools List'!$B205,'Tools Issued'!$E$5:$E$210))</f>
        <v>0</v>
      </c>
      <c r="H205" s="14">
        <f>IF(LEN(H204),(Table3[[#This Row],[OPENING STOCK]]+Table3[[#This Row],[Received Qty]])-Table3[[#This Row],[Issued Qty]])</f>
        <v>0</v>
      </c>
      <c r="I205" s="42"/>
      <c r="J205" s="40">
        <f t="shared" si="4"/>
        <v>0</v>
      </c>
      <c r="K205" s="20"/>
    </row>
    <row r="206" spans="1:11" ht="15.75" thickBot="1">
      <c r="A206" s="16"/>
      <c r="B206" s="19"/>
      <c r="C206" s="25"/>
      <c r="D206" s="17"/>
      <c r="E206" s="31">
        <v>0</v>
      </c>
      <c r="F206" s="11">
        <f>IF(LEN($F205),SUMIF('Consume Tools Recd'!$B$6:$B$211,'MASTER Tools List'!$B206,'Consume Tools Recd'!$E$6:$E$211))</f>
        <v>0</v>
      </c>
      <c r="G206" s="14">
        <f>IF(LEN($G205),SUMIF('Tools Issued'!$B$5:$B$210,'MASTER Tools List'!$B206,'Tools Issued'!$E$5:$E$210))</f>
        <v>0</v>
      </c>
      <c r="H206" s="14">
        <f>IF(LEN(H205),(Table3[[#This Row],[OPENING STOCK]]+Table3[[#This Row],[Received Qty]])-Table3[[#This Row],[Issued Qty]])</f>
        <v>0</v>
      </c>
      <c r="I206" s="42"/>
      <c r="J206" s="40">
        <f t="shared" si="4"/>
        <v>0</v>
      </c>
      <c r="K206" s="20"/>
    </row>
    <row r="207" spans="1:11" ht="15.75" thickBot="1">
      <c r="A207" s="16"/>
      <c r="B207" s="19"/>
      <c r="C207" s="25"/>
      <c r="D207" s="19"/>
      <c r="E207" s="31">
        <v>0</v>
      </c>
      <c r="F207" s="11">
        <f>IF(LEN($F206),SUMIF('Consume Tools Recd'!$B$6:$B$211,'MASTER Tools List'!$B207,'Consume Tools Recd'!$E$6:$E$211))</f>
        <v>0</v>
      </c>
      <c r="G207" s="14">
        <f>IF(LEN($G206),SUMIF('Tools Issued'!$B$5:$B$210,'MASTER Tools List'!$B207,'Tools Issued'!$E$5:$E$210))</f>
        <v>0</v>
      </c>
      <c r="H207" s="14">
        <f>IF(LEN(H206),(Table3[[#This Row],[OPENING STOCK]]+Table3[[#This Row],[Received Qty]])-Table3[[#This Row],[Issued Qty]])</f>
        <v>0</v>
      </c>
      <c r="I207" s="42"/>
      <c r="J207" s="40">
        <f t="shared" si="4"/>
        <v>0</v>
      </c>
      <c r="K207" s="20"/>
    </row>
    <row r="208" spans="1:11" ht="15.75" thickBot="1">
      <c r="A208" s="16"/>
      <c r="B208" s="19"/>
      <c r="C208" s="25"/>
      <c r="D208" s="19"/>
      <c r="E208" s="31">
        <v>0</v>
      </c>
      <c r="F208" s="11">
        <f>IF(LEN($F207),SUMIF('Consume Tools Recd'!$B$6:$B$211,'MASTER Tools List'!$B208,'Consume Tools Recd'!$E$6:$E$211))</f>
        <v>0</v>
      </c>
      <c r="G208" s="14">
        <f>IF(LEN($G207),SUMIF('Tools Issued'!$B$5:$B$210,'MASTER Tools List'!$B208,'Tools Issued'!$E$5:$E$210))</f>
        <v>0</v>
      </c>
      <c r="H208" s="14">
        <f>IF(LEN(H207),(Table3[[#This Row],[OPENING STOCK]]+Table3[[#This Row],[Received Qty]])-Table3[[#This Row],[Issued Qty]])</f>
        <v>0</v>
      </c>
      <c r="I208" s="42"/>
      <c r="J208" s="40">
        <f t="shared" si="4"/>
        <v>0</v>
      </c>
      <c r="K208" s="20"/>
    </row>
    <row r="209" spans="1:11" ht="15.75" thickBot="1">
      <c r="A209" s="16"/>
      <c r="B209" s="19"/>
      <c r="C209" s="25"/>
      <c r="D209" s="17"/>
      <c r="E209" s="31">
        <v>0</v>
      </c>
      <c r="F209" s="11">
        <f>IF(LEN($F208),SUMIF('Consume Tools Recd'!$B$6:$B$211,'MASTER Tools List'!$B209,'Consume Tools Recd'!$E$6:$E$211))</f>
        <v>0</v>
      </c>
      <c r="G209" s="14">
        <f>IF(LEN($G208),SUMIF('Tools Issued'!$B$5:$B$210,'MASTER Tools List'!$B209,'Tools Issued'!$E$5:$E$210))</f>
        <v>0</v>
      </c>
      <c r="H209" s="14">
        <f>IF(LEN(H208),(Table3[[#This Row],[OPENING STOCK]]+Table3[[#This Row],[Received Qty]])-Table3[[#This Row],[Issued Qty]])</f>
        <v>0</v>
      </c>
      <c r="I209" s="42"/>
      <c r="J209" s="40">
        <f t="shared" si="4"/>
        <v>0</v>
      </c>
      <c r="K209" s="21"/>
    </row>
    <row r="210" spans="1:11" ht="15.75" thickBot="1">
      <c r="A210" s="22" t="s">
        <v>15</v>
      </c>
      <c r="B210" s="26"/>
      <c r="C210" s="23"/>
      <c r="D210" s="26"/>
      <c r="E210" s="26"/>
      <c r="F210" s="12"/>
      <c r="G210" s="12"/>
      <c r="H210" s="12"/>
      <c r="I210" s="48"/>
      <c r="J210" s="49">
        <f>SUBTOTAL(109,[Total Cost (MWK)])</f>
        <v>2112219.33</v>
      </c>
      <c r="K210" s="24">
        <f>SUBTOTAL(103,[Remarks])</f>
        <v>0</v>
      </c>
    </row>
    <row r="212" spans="1:11">
      <c r="J212" s="37">
        <f>Table3[[#Totals],[Total Cost (MWK)]]/720</f>
        <v>2933.6379583333332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212"/>
  <sheetViews>
    <sheetView showZeros="0" tabSelected="1" view="pageBreakPreview" zoomScaleSheetLayoutView="100" workbookViewId="0">
      <pane ySplit="5" topLeftCell="A6" activePane="bottomLeft" state="frozen"/>
      <selection pane="bottomLeft" activeCell="F19" sqref="F19"/>
    </sheetView>
  </sheetViews>
  <sheetFormatPr defaultRowHeight="15"/>
  <cols>
    <col min="2" max="2" width="12.85546875" style="52" customWidth="1"/>
    <col min="3" max="3" width="34.28515625" bestFit="1" customWidth="1"/>
    <col min="5" max="5" width="14.85546875" style="57" customWidth="1"/>
    <col min="6" max="6" width="17.5703125" customWidth="1"/>
    <col min="7" max="7" width="15.42578125" customWidth="1"/>
    <col min="8" max="8" width="13.42578125" customWidth="1"/>
    <col min="9" max="10" width="18.7109375" style="44" customWidth="1"/>
    <col min="11" max="11" width="15.7109375" customWidth="1"/>
  </cols>
  <sheetData>
    <row r="1" spans="1:11" ht="27.7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0.25" customHeight="1">
      <c r="A2" s="65" t="s">
        <v>109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9.5" customHeight="1">
      <c r="A3" s="64" t="s">
        <v>110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7.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ht="21" customHeight="1">
      <c r="A5" s="1" t="s">
        <v>1</v>
      </c>
      <c r="B5" s="53" t="s">
        <v>3</v>
      </c>
      <c r="C5" s="2" t="s">
        <v>4</v>
      </c>
      <c r="D5" s="2" t="s">
        <v>5</v>
      </c>
      <c r="E5" s="58" t="s">
        <v>9</v>
      </c>
      <c r="F5" s="3" t="s">
        <v>12</v>
      </c>
      <c r="G5" s="3" t="s">
        <v>10</v>
      </c>
      <c r="H5" s="2" t="s">
        <v>6</v>
      </c>
      <c r="I5" s="45" t="s">
        <v>7</v>
      </c>
      <c r="J5" s="45" t="s">
        <v>8</v>
      </c>
      <c r="K5" s="4" t="s">
        <v>2</v>
      </c>
    </row>
    <row r="6" spans="1:11">
      <c r="A6" s="16">
        <v>1</v>
      </c>
      <c r="B6" s="52" t="s">
        <v>75</v>
      </c>
      <c r="C6" s="10" t="str">
        <f>IFERROR(VLOOKUP($B6,'MASTER Tools List'!$B$5:$J$208,2,FALSE),0)</f>
        <v>Black Welding Glass</v>
      </c>
      <c r="D6" s="11" t="str">
        <f>IFERROR(VLOOKUP($B6,'MASTER Tools List'!$B$5:$J$208,3,FALSE),0)</f>
        <v>No</v>
      </c>
      <c r="E6" s="57">
        <v>6</v>
      </c>
      <c r="F6" s="19"/>
      <c r="G6" s="19" t="s">
        <v>86</v>
      </c>
      <c r="H6" s="19">
        <v>13128</v>
      </c>
      <c r="I6" s="47">
        <f>IFERROR(VLOOKUP($B6,'MASTER Tools List'!$B$5:$J$208,8,FALSE),0)</f>
        <v>738.47</v>
      </c>
      <c r="J6" s="46">
        <f>Table2[[#This Row],[Unit Price (MWK)]]*Table2[[#This Row],[Received Qty]]</f>
        <v>4430.82</v>
      </c>
      <c r="K6" s="20"/>
    </row>
    <row r="7" spans="1:11">
      <c r="A7" s="16">
        <v>2</v>
      </c>
      <c r="B7" s="52" t="s">
        <v>51</v>
      </c>
      <c r="C7" s="10" t="str">
        <f>IF(LEN($C6),IFERROR(VLOOKUP($B7,'MASTER Tools List'!$B$5:$J$208,2,FALSE),0))</f>
        <v>Leather Gloves</v>
      </c>
      <c r="D7" s="11" t="str">
        <f>IF(LEN($C6),IFERROR(VLOOKUP($B7,'MASTER Tools List'!$B$5:$J$208,3,FALSE),0))</f>
        <v>Pair</v>
      </c>
      <c r="E7" s="57">
        <v>2</v>
      </c>
      <c r="F7" s="19"/>
      <c r="G7" s="19" t="s">
        <v>86</v>
      </c>
      <c r="H7" s="19">
        <v>13128</v>
      </c>
      <c r="I7" s="47">
        <f>IF(LEN($C6),IFERROR(VLOOKUP($B7,'MASTER Tools List'!$B$5:$J$208,8,FALSE),0))</f>
        <v>2850</v>
      </c>
      <c r="J7" s="46">
        <f>Table2[[#This Row],[Unit Price (MWK)]]*Table2[[#This Row],[Received Qty]]</f>
        <v>5700</v>
      </c>
      <c r="K7" s="20"/>
    </row>
    <row r="8" spans="1:11">
      <c r="A8" s="16">
        <v>3</v>
      </c>
      <c r="B8" s="52" t="s">
        <v>45</v>
      </c>
      <c r="C8" s="10" t="str">
        <f>IF(LEN($C7),IFERROR(VLOOKUP($B8,'MASTER Tools List'!$B$5:$J$208,2,FALSE),0))</f>
        <v>Welding Rod Magnum - 3.15mm 6013</v>
      </c>
      <c r="D8" s="11" t="str">
        <f>IF(LEN($C7),IFERROR(VLOOKUP($B8,'MASTER Tools List'!$B$5:$J$208,3,FALSE),0))</f>
        <v>Kg</v>
      </c>
      <c r="E8" s="57">
        <v>100</v>
      </c>
      <c r="F8" s="19"/>
      <c r="G8" s="19" t="s">
        <v>87</v>
      </c>
      <c r="H8" s="19">
        <v>13195</v>
      </c>
      <c r="I8" s="47">
        <f>IF(LEN($C7),IFERROR(VLOOKUP($B8,'MASTER Tools List'!$B$5:$J$208,8,FALSE),0))</f>
        <v>1050</v>
      </c>
      <c r="J8" s="46">
        <f>Table2[[#This Row],[Unit Price (MWK)]]*Table2[[#This Row],[Received Qty]]</f>
        <v>105000</v>
      </c>
      <c r="K8" s="20"/>
    </row>
    <row r="9" spans="1:11">
      <c r="A9" s="16">
        <v>4</v>
      </c>
      <c r="B9" s="52" t="s">
        <v>46</v>
      </c>
      <c r="C9" s="10" t="str">
        <f>IF(LEN($C8),IFERROR(VLOOKUP($B9,'MASTER Tools List'!$B$5:$J$208,2,FALSE),0))</f>
        <v>welding Rod Magnum - 4mm 6013</v>
      </c>
      <c r="D9" s="11" t="str">
        <f>IF(LEN($C8),IFERROR(VLOOKUP($B9,'MASTER Tools List'!$B$5:$J$208,3,FALSE),0))</f>
        <v>Kg</v>
      </c>
      <c r="E9" s="57">
        <v>36</v>
      </c>
      <c r="F9" s="19"/>
      <c r="G9" s="19" t="s">
        <v>87</v>
      </c>
      <c r="H9" s="19">
        <v>13195</v>
      </c>
      <c r="I9" s="47">
        <f>IF(LEN($C8),IFERROR(VLOOKUP($B9,'MASTER Tools List'!$B$5:$J$208,8,FALSE),0))</f>
        <v>1250</v>
      </c>
      <c r="J9" s="46">
        <f>Table2[[#This Row],[Unit Price (MWK)]]*Table2[[#This Row],[Received Qty]]</f>
        <v>45000</v>
      </c>
      <c r="K9" s="20"/>
    </row>
    <row r="10" spans="1:11">
      <c r="A10" s="16">
        <v>5</v>
      </c>
      <c r="B10" s="52" t="s">
        <v>76</v>
      </c>
      <c r="C10" s="10" t="str">
        <f>IF(LEN($C9),IFERROR(VLOOKUP($B10,'MASTER Tools List'!$B$5:$J$208,2,FALSE),0))</f>
        <v>Flat File with fastener</v>
      </c>
      <c r="D10" s="11" t="str">
        <f>IF(LEN($C9),IFERROR(VLOOKUP($B10,'MASTER Tools List'!$B$5:$J$208,3,FALSE),0))</f>
        <v>No</v>
      </c>
      <c r="E10" s="57">
        <v>6</v>
      </c>
      <c r="F10" s="19"/>
      <c r="G10" s="19" t="s">
        <v>87</v>
      </c>
      <c r="H10" s="19">
        <v>13195</v>
      </c>
      <c r="I10" s="47">
        <f>IF(LEN($C9),IFERROR(VLOOKUP($B10,'MASTER Tools List'!$B$5:$J$208,8,FALSE),0))</f>
        <v>125</v>
      </c>
      <c r="J10" s="46">
        <f>Table2[[#This Row],[Unit Price (MWK)]]*Table2[[#This Row],[Received Qty]]</f>
        <v>750</v>
      </c>
      <c r="K10" s="20"/>
    </row>
    <row r="11" spans="1:11">
      <c r="A11" s="16">
        <v>6</v>
      </c>
      <c r="B11" s="52" t="s">
        <v>57</v>
      </c>
      <c r="C11" s="10" t="str">
        <f>IF(LEN($C10),IFERROR(VLOOKUP($B11,'MASTER Tools List'!$B$5:$J$208,2,FALSE),0))</f>
        <v>Diesel</v>
      </c>
      <c r="D11" s="11" t="str">
        <f>IF(LEN($C10),IFERROR(VLOOKUP($B11,'MASTER Tools List'!$B$5:$J$208,3,FALSE),0))</f>
        <v>Ltr</v>
      </c>
      <c r="E11" s="57">
        <v>20</v>
      </c>
      <c r="F11" s="19"/>
      <c r="G11" s="19" t="s">
        <v>88</v>
      </c>
      <c r="H11" s="19" t="s">
        <v>96</v>
      </c>
      <c r="I11" s="47">
        <f>IF(LEN($C10),IFERROR(VLOOKUP($B11,'MASTER Tools List'!$B$5:$J$208,8,FALSE),0))</f>
        <v>701.05</v>
      </c>
      <c r="J11" s="46">
        <f>Table2[[#This Row],[Unit Price (MWK)]]*Table2[[#This Row],[Received Qty]]</f>
        <v>14021</v>
      </c>
      <c r="K11" s="20"/>
    </row>
    <row r="12" spans="1:11">
      <c r="A12" s="16">
        <v>7</v>
      </c>
      <c r="B12" s="52" t="s">
        <v>57</v>
      </c>
      <c r="C12" s="10" t="str">
        <f>IF(LEN($C11),IFERROR(VLOOKUP($B12,'MASTER Tools List'!$B$5:$J$208,2,FALSE),0))</f>
        <v>Diesel</v>
      </c>
      <c r="D12" s="11" t="str">
        <f>IF(LEN($C11),IFERROR(VLOOKUP($B12,'MASTER Tools List'!$B$5:$J$208,3,FALSE),0))</f>
        <v>Ltr</v>
      </c>
      <c r="E12" s="57">
        <v>20</v>
      </c>
      <c r="F12" s="19"/>
      <c r="G12" s="19" t="s">
        <v>89</v>
      </c>
      <c r="H12" s="19" t="s">
        <v>97</v>
      </c>
      <c r="I12" s="47">
        <f>IF(LEN($C11),IFERROR(VLOOKUP($B12,'MASTER Tools List'!$B$5:$J$208,8,FALSE),0))</f>
        <v>701.05</v>
      </c>
      <c r="J12" s="46">
        <f>Table2[[#This Row],[Unit Price (MWK)]]*Table2[[#This Row],[Received Qty]]</f>
        <v>14021</v>
      </c>
      <c r="K12" s="20"/>
    </row>
    <row r="13" spans="1:11">
      <c r="A13" s="16">
        <v>8</v>
      </c>
      <c r="B13" s="52" t="s">
        <v>67</v>
      </c>
      <c r="C13" s="10" t="str">
        <f>IF(LEN($C12),IFERROR(VLOOKUP($B13,'MASTER Tools List'!$B$5:$J$208,2,FALSE),0))</f>
        <v>Sweeping Broom</v>
      </c>
      <c r="D13" s="11" t="str">
        <f>IF(LEN($C12),IFERROR(VLOOKUP($B13,'MASTER Tools List'!$B$5:$J$208,3,FALSE),0))</f>
        <v>No</v>
      </c>
      <c r="E13" s="57">
        <v>2</v>
      </c>
      <c r="F13" s="19"/>
      <c r="G13" s="19" t="s">
        <v>90</v>
      </c>
      <c r="H13" s="19">
        <v>13196</v>
      </c>
      <c r="I13" s="47">
        <f>IF(LEN($C12),IFERROR(VLOOKUP($B13,'MASTER Tools List'!$B$5:$J$208,8,FALSE),0))</f>
        <v>850</v>
      </c>
      <c r="J13" s="46">
        <f>Table2[[#This Row],[Unit Price (MWK)]]*Table2[[#This Row],[Received Qty]]</f>
        <v>1700</v>
      </c>
      <c r="K13" s="20"/>
    </row>
    <row r="14" spans="1:11">
      <c r="A14" s="16">
        <v>9</v>
      </c>
      <c r="B14" s="52" t="s">
        <v>52</v>
      </c>
      <c r="C14" s="10" t="str">
        <f>IF(LEN($C13),IFERROR(VLOOKUP($B14,'MASTER Tools List'!$B$5:$J$208,2,FALSE),0))</f>
        <v>Spark Lighter</v>
      </c>
      <c r="D14" s="11" t="str">
        <f>IF(LEN($C13),IFERROR(VLOOKUP($B14,'MASTER Tools List'!$B$5:$J$208,3,FALSE),0))</f>
        <v>No</v>
      </c>
      <c r="E14" s="57">
        <v>1</v>
      </c>
      <c r="F14" s="19"/>
      <c r="G14" s="19" t="s">
        <v>90</v>
      </c>
      <c r="H14" s="19">
        <v>13196</v>
      </c>
      <c r="I14" s="47">
        <f>IF(LEN($C13),IFERROR(VLOOKUP($B14,'MASTER Tools List'!$B$5:$J$208,8,FALSE),0))</f>
        <v>1217.49</v>
      </c>
      <c r="J14" s="46">
        <f>Table2[[#This Row],[Unit Price (MWK)]]*Table2[[#This Row],[Received Qty]]</f>
        <v>1217.49</v>
      </c>
      <c r="K14" s="20"/>
    </row>
    <row r="15" spans="1:11">
      <c r="A15" s="16">
        <v>10</v>
      </c>
      <c r="B15" s="52" t="s">
        <v>46</v>
      </c>
      <c r="C15" s="10" t="str">
        <f>IF(LEN($C14),IFERROR(VLOOKUP($B15,'MASTER Tools List'!$B$5:$J$208,2,FALSE),0))</f>
        <v>welding Rod Magnum - 4mm 6013</v>
      </c>
      <c r="D15" s="11" t="str">
        <f>IF(LEN($C14),IFERROR(VLOOKUP($B15,'MASTER Tools List'!$B$5:$J$208,3,FALSE),0))</f>
        <v>Kg</v>
      </c>
      <c r="E15" s="57">
        <v>100</v>
      </c>
      <c r="F15" s="19"/>
      <c r="G15" s="19" t="s">
        <v>90</v>
      </c>
      <c r="H15" s="19">
        <v>13198</v>
      </c>
      <c r="I15" s="47">
        <f>IF(LEN($C14),IFERROR(VLOOKUP($B15,'MASTER Tools List'!$B$5:$J$208,8,FALSE),0))</f>
        <v>1250</v>
      </c>
      <c r="J15" s="46">
        <f>Table2[[#This Row],[Unit Price (MWK)]]*Table2[[#This Row],[Received Qty]]</f>
        <v>125000</v>
      </c>
      <c r="K15" s="20"/>
    </row>
    <row r="16" spans="1:11">
      <c r="A16" s="16">
        <v>11</v>
      </c>
      <c r="B16" s="52" t="s">
        <v>48</v>
      </c>
      <c r="C16" s="10" t="str">
        <f>IF(LEN($C15),IFERROR(VLOOKUP($B16,'MASTER Tools List'!$B$5:$J$208,2,FALSE),0))</f>
        <v>Disc-Grinding Disc AG-9</v>
      </c>
      <c r="D16" s="11" t="str">
        <f>IF(LEN($C15),IFERROR(VLOOKUP($B16,'MASTER Tools List'!$B$5:$J$208,3,FALSE),0))</f>
        <v>No</v>
      </c>
      <c r="E16" s="57">
        <v>10</v>
      </c>
      <c r="F16" s="19"/>
      <c r="G16" s="19" t="s">
        <v>90</v>
      </c>
      <c r="H16" s="19">
        <v>13198</v>
      </c>
      <c r="I16" s="47">
        <f>IF(LEN($C15),IFERROR(VLOOKUP($B16,'MASTER Tools List'!$B$5:$J$208,8,FALSE),0))</f>
        <v>2500</v>
      </c>
      <c r="J16" s="46">
        <f>Table2[[#This Row],[Unit Price (MWK)]]*Table2[[#This Row],[Received Qty]]</f>
        <v>25000</v>
      </c>
      <c r="K16" s="20"/>
    </row>
    <row r="17" spans="1:11">
      <c r="A17" s="16">
        <v>12</v>
      </c>
      <c r="B17" s="52" t="s">
        <v>40</v>
      </c>
      <c r="C17" s="10" t="str">
        <f>IF(LEN($C16),IFERROR(VLOOKUP($B17,'MASTER Tools List'!$B$5:$J$208,2,FALSE),0))</f>
        <v>Oxygen Gas</v>
      </c>
      <c r="D17" s="11" t="str">
        <f>IF(LEN($C16),IFERROR(VLOOKUP($B17,'MASTER Tools List'!$B$5:$J$208,3,FALSE),0))</f>
        <v>Cyl</v>
      </c>
      <c r="E17" s="57">
        <v>7</v>
      </c>
      <c r="F17" s="19"/>
      <c r="G17" s="19" t="s">
        <v>91</v>
      </c>
      <c r="H17" s="19">
        <v>13197</v>
      </c>
      <c r="I17" s="47">
        <f>IF(LEN($C16),IFERROR(VLOOKUP($B17,'MASTER Tools List'!$B$5:$J$208,8,FALSE),0))</f>
        <v>10500</v>
      </c>
      <c r="J17" s="46">
        <f>Table2[[#This Row],[Unit Price (MWK)]]*Table2[[#This Row],[Received Qty]]</f>
        <v>73500</v>
      </c>
      <c r="K17" s="20"/>
    </row>
    <row r="18" spans="1:11">
      <c r="A18" s="16">
        <v>13</v>
      </c>
      <c r="B18" s="52" t="s">
        <v>41</v>
      </c>
      <c r="C18" s="10" t="str">
        <f>IF(LEN($C17),IFERROR(VLOOKUP($B18,'MASTER Tools List'!$B$5:$J$208,2,FALSE),0))</f>
        <v>Acetylene Gas</v>
      </c>
      <c r="D18" s="11" t="str">
        <f>IF(LEN($C17),IFERROR(VLOOKUP($B18,'MASTER Tools List'!$B$5:$J$208,3,FALSE),0))</f>
        <v>Cyl</v>
      </c>
      <c r="E18" s="57">
        <v>2</v>
      </c>
      <c r="F18" s="19"/>
      <c r="G18" s="19" t="s">
        <v>91</v>
      </c>
      <c r="H18" s="19">
        <v>13197</v>
      </c>
      <c r="I18" s="47">
        <f>IF(LEN($C17),IFERROR(VLOOKUP($B18,'MASTER Tools List'!$B$5:$J$208,8,FALSE),0))</f>
        <v>24000</v>
      </c>
      <c r="J18" s="46">
        <f>Table2[[#This Row],[Unit Price (MWK)]]*Table2[[#This Row],[Received Qty]]</f>
        <v>48000</v>
      </c>
      <c r="K18" s="20"/>
    </row>
    <row r="19" spans="1:11">
      <c r="A19" s="16">
        <v>14</v>
      </c>
      <c r="B19" s="52" t="s">
        <v>78</v>
      </c>
      <c r="C19" s="10" t="str">
        <f>IF(LEN($C18),IFERROR(VLOOKUP($B19,'MASTER Tools List'!$B$5:$J$208,2,FALSE),0))</f>
        <v>Hard Cover Book A4</v>
      </c>
      <c r="D19" s="11" t="str">
        <f>IF(LEN($C18),IFERROR(VLOOKUP($B19,'MASTER Tools List'!$B$5:$J$208,3,FALSE),0))</f>
        <v>No</v>
      </c>
      <c r="E19" s="57">
        <v>2</v>
      </c>
      <c r="F19" s="19"/>
      <c r="G19" s="19" t="s">
        <v>91</v>
      </c>
      <c r="H19" s="19">
        <v>13197</v>
      </c>
      <c r="I19" s="47">
        <f>IF(LEN($C18),IFERROR(VLOOKUP($B19,'MASTER Tools List'!$B$5:$J$208,8,FALSE),0))</f>
        <v>685</v>
      </c>
      <c r="J19" s="46">
        <f>Table2[[#This Row],[Unit Price (MWK)]]*Table2[[#This Row],[Received Qty]]</f>
        <v>1370</v>
      </c>
      <c r="K19" s="20"/>
    </row>
    <row r="20" spans="1:11">
      <c r="A20" s="16">
        <v>15</v>
      </c>
      <c r="B20" s="52" t="s">
        <v>45</v>
      </c>
      <c r="C20" s="10" t="str">
        <f>IF(LEN($C19),IFERROR(VLOOKUP($B20,'MASTER Tools List'!$B$5:$J$208,2,FALSE),0))</f>
        <v>Welding Rod Magnum - 3.15mm 6013</v>
      </c>
      <c r="D20" s="11" t="str">
        <f>IF(LEN($C19),IFERROR(VLOOKUP($B20,'MASTER Tools List'!$B$5:$J$208,3,FALSE),0))</f>
        <v>Kg</v>
      </c>
      <c r="E20" s="57">
        <v>100</v>
      </c>
      <c r="F20" s="19"/>
      <c r="G20" s="19" t="s">
        <v>92</v>
      </c>
      <c r="H20" s="19">
        <v>13195</v>
      </c>
      <c r="I20" s="47">
        <f>IF(LEN($C19),IFERROR(VLOOKUP($B20,'MASTER Tools List'!$B$5:$J$208,8,FALSE),0))</f>
        <v>1050</v>
      </c>
      <c r="J20" s="46">
        <f>Table2[[#This Row],[Unit Price (MWK)]]*Table2[[#This Row],[Received Qty]]</f>
        <v>105000</v>
      </c>
      <c r="K20" s="20"/>
    </row>
    <row r="21" spans="1:11">
      <c r="A21" s="16">
        <v>16</v>
      </c>
      <c r="B21" s="52" t="s">
        <v>46</v>
      </c>
      <c r="C21" s="10" t="str">
        <f>IF(LEN($C20),IFERROR(VLOOKUP($B21,'MASTER Tools List'!$B$5:$J$208,2,FALSE),0))</f>
        <v>welding Rod Magnum - 4mm 6013</v>
      </c>
      <c r="D21" s="11" t="str">
        <f>IF(LEN($C20),IFERROR(VLOOKUP($B21,'MASTER Tools List'!$B$5:$J$208,3,FALSE),0))</f>
        <v>Kg</v>
      </c>
      <c r="E21" s="57">
        <v>50</v>
      </c>
      <c r="F21" s="19"/>
      <c r="G21" s="19" t="s">
        <v>92</v>
      </c>
      <c r="H21" s="19">
        <v>13195</v>
      </c>
      <c r="I21" s="47">
        <f>IF(LEN($C20),IFERROR(VLOOKUP($B21,'MASTER Tools List'!$B$5:$J$208,8,FALSE),0))</f>
        <v>1250</v>
      </c>
      <c r="J21" s="46">
        <f>Table2[[#This Row],[Unit Price (MWK)]]*Table2[[#This Row],[Received Qty]]</f>
        <v>62500</v>
      </c>
      <c r="K21" s="20"/>
    </row>
    <row r="22" spans="1:11">
      <c r="A22" s="16">
        <v>17</v>
      </c>
      <c r="B22" s="52" t="s">
        <v>80</v>
      </c>
      <c r="C22" s="10" t="str">
        <f>IF(LEN($C21),IFERROR(VLOOKUP($B22,'MASTER Tools List'!$B$5:$J$208,2,FALSE),0))</f>
        <v>Carbon Brush for Makita Model</v>
      </c>
      <c r="D22" s="11" t="str">
        <f>IF(LEN($C21),IFERROR(VLOOKUP($B22,'MASTER Tools List'!$B$5:$J$208,3,FALSE),0))</f>
        <v>No</v>
      </c>
      <c r="E22" s="57">
        <v>1</v>
      </c>
      <c r="F22" s="19"/>
      <c r="G22" s="19" t="s">
        <v>92</v>
      </c>
      <c r="H22" s="19">
        <v>13200</v>
      </c>
      <c r="I22" s="47">
        <f>IF(LEN($C21),IFERROR(VLOOKUP($B22,'MASTER Tools List'!$B$5:$J$208,8,FALSE),0))</f>
        <v>5310</v>
      </c>
      <c r="J22" s="46">
        <f>Table2[[#This Row],[Unit Price (MWK)]]*Table2[[#This Row],[Received Qty]]</f>
        <v>5310</v>
      </c>
      <c r="K22" s="20"/>
    </row>
    <row r="23" spans="1:11">
      <c r="A23" s="16">
        <v>18</v>
      </c>
      <c r="B23" s="52" t="s">
        <v>57</v>
      </c>
      <c r="C23" s="10" t="str">
        <f>IF(LEN($C8),IFERROR(VLOOKUP($B23,'MASTER Tools List'!$B$5:$J$208,2,FALSE),0))</f>
        <v>Diesel</v>
      </c>
      <c r="D23" s="11" t="str">
        <f>IF(LEN($C8),IFERROR(VLOOKUP($B23,'MASTER Tools List'!$B$5:$J$208,3,FALSE),0))</f>
        <v>Ltr</v>
      </c>
      <c r="E23" s="57">
        <v>20</v>
      </c>
      <c r="F23" s="19"/>
      <c r="G23" s="19" t="s">
        <v>92</v>
      </c>
      <c r="H23" s="19" t="s">
        <v>98</v>
      </c>
      <c r="I23" s="47">
        <f>IF(LEN($C22),IFERROR(VLOOKUP($B23,'MASTER Tools List'!$B$5:$J$208,8,FALSE),0))</f>
        <v>701.05</v>
      </c>
      <c r="J23" s="46">
        <f>Table2[[#This Row],[Unit Price (MWK)]]*Table2[[#This Row],[Received Qty]]</f>
        <v>14021</v>
      </c>
      <c r="K23" s="20"/>
    </row>
    <row r="24" spans="1:11">
      <c r="A24" s="16">
        <v>19</v>
      </c>
      <c r="B24" s="52" t="s">
        <v>57</v>
      </c>
      <c r="C24" s="10" t="str">
        <f>IF(LEN($C23),IFERROR(VLOOKUP($B24,'MASTER Tools List'!$B$5:$J$208,2,FALSE),0))</f>
        <v>Diesel</v>
      </c>
      <c r="D24" s="11" t="str">
        <f>IF(LEN($C23),IFERROR(VLOOKUP($B24,'MASTER Tools List'!$B$5:$J$208,3,FALSE),0))</f>
        <v>Ltr</v>
      </c>
      <c r="E24" s="57">
        <v>20</v>
      </c>
      <c r="F24" s="19"/>
      <c r="G24" s="19" t="s">
        <v>93</v>
      </c>
      <c r="H24" s="19" t="s">
        <v>99</v>
      </c>
      <c r="I24" s="47">
        <f>IF(LEN($C23),IFERROR(VLOOKUP($B24,'MASTER Tools List'!$B$5:$J$208,8,FALSE),0))</f>
        <v>701.05</v>
      </c>
      <c r="J24" s="46">
        <f>Table2[[#This Row],[Unit Price (MWK)]]*Table2[[#This Row],[Received Qty]]</f>
        <v>14021</v>
      </c>
      <c r="K24" s="20"/>
    </row>
    <row r="25" spans="1:11">
      <c r="A25" s="16">
        <v>20</v>
      </c>
      <c r="B25" s="52" t="s">
        <v>40</v>
      </c>
      <c r="C25" s="10" t="str">
        <f>IF(LEN($C24),IFERROR(VLOOKUP($B25,'MASTER Tools List'!$B$5:$J$208,2,FALSE),0))</f>
        <v>Oxygen Gas</v>
      </c>
      <c r="D25" s="11" t="str">
        <f>IF(LEN($C24),IFERROR(VLOOKUP($B25,'MASTER Tools List'!$B$5:$J$208,3,FALSE),0))</f>
        <v>Cyl</v>
      </c>
      <c r="E25" s="57">
        <v>2</v>
      </c>
      <c r="F25" s="19"/>
      <c r="G25" s="19" t="s">
        <v>94</v>
      </c>
      <c r="H25" s="19">
        <v>13204</v>
      </c>
      <c r="I25" s="47">
        <f>IF(LEN($C24),IFERROR(VLOOKUP($B25,'MASTER Tools List'!$B$5:$J$208,8,FALSE),0))</f>
        <v>10500</v>
      </c>
      <c r="J25" s="46">
        <f>Table2[[#This Row],[Unit Price (MWK)]]*Table2[[#This Row],[Received Qty]]</f>
        <v>21000</v>
      </c>
      <c r="K25" s="20"/>
    </row>
    <row r="26" spans="1:11">
      <c r="A26" s="16">
        <v>21</v>
      </c>
      <c r="B26" s="52" t="s">
        <v>83</v>
      </c>
      <c r="C26" s="10" t="str">
        <f>IF(LEN($C25),IFERROR(VLOOKUP($B26,'MASTER Tools List'!$B$5:$J$208,2,FALSE),0))</f>
        <v>Window Clear Glass 440X285</v>
      </c>
      <c r="D26" s="11" t="str">
        <f>IF(LEN($C25),IFERROR(VLOOKUP($B26,'MASTER Tools List'!$B$5:$J$208,3,FALSE),0))</f>
        <v>No</v>
      </c>
      <c r="E26" s="57">
        <v>2</v>
      </c>
      <c r="F26" s="19"/>
      <c r="G26" s="19" t="s">
        <v>94</v>
      </c>
      <c r="H26" s="19">
        <v>13203</v>
      </c>
      <c r="I26" s="47">
        <f>IF(LEN($C25),IFERROR(VLOOKUP($B26,'MASTER Tools List'!$B$5:$J$208,8,FALSE),0))</f>
        <v>804.7</v>
      </c>
      <c r="J26" s="46">
        <f>Table2[[#This Row],[Unit Price (MWK)]]*Table2[[#This Row],[Received Qty]]</f>
        <v>1609.4</v>
      </c>
      <c r="K26" s="20"/>
    </row>
    <row r="27" spans="1:11">
      <c r="A27" s="16">
        <v>22</v>
      </c>
      <c r="B27" s="52" t="s">
        <v>72</v>
      </c>
      <c r="C27" s="10" t="str">
        <f>IF(LEN($C26),IFERROR(VLOOKUP($B27,'MASTER Tools List'!$B$5:$J$208,2,FALSE),0))</f>
        <v>Paint-Roller Brush</v>
      </c>
      <c r="D27" s="11" t="str">
        <f>IF(LEN($C26),IFERROR(VLOOKUP($B27,'MASTER Tools List'!$B$5:$J$208,3,FALSE),0))</f>
        <v>No</v>
      </c>
      <c r="E27" s="57">
        <v>1</v>
      </c>
      <c r="F27" s="19"/>
      <c r="G27" s="19" t="s">
        <v>94</v>
      </c>
      <c r="H27" s="19">
        <v>13203</v>
      </c>
      <c r="I27" s="47">
        <f>IF(LEN($C26),IFERROR(VLOOKUP($B27,'MASTER Tools List'!$B$5:$J$208,8,FALSE),0))</f>
        <v>1740.58</v>
      </c>
      <c r="J27" s="46">
        <f>Table2[[#This Row],[Unit Price (MWK)]]*Table2[[#This Row],[Received Qty]]</f>
        <v>1740.58</v>
      </c>
      <c r="K27" s="20"/>
    </row>
    <row r="28" spans="1:11">
      <c r="A28" s="16">
        <v>23</v>
      </c>
      <c r="B28" s="52" t="s">
        <v>69</v>
      </c>
      <c r="C28" s="10" t="str">
        <f>IF(LEN($C27),IFERROR(VLOOKUP($B28,'MASTER Tools List'!$B$5:$J$208,2,FALSE),0))</f>
        <v>Paint Red Oxide Primer</v>
      </c>
      <c r="D28" s="11" t="str">
        <f>IF(LEN($C27),IFERROR(VLOOKUP($B28,'MASTER Tools List'!$B$5:$J$208,3,FALSE),0))</f>
        <v>Ltr</v>
      </c>
      <c r="E28" s="57">
        <v>180</v>
      </c>
      <c r="F28" s="19"/>
      <c r="G28" s="19" t="s">
        <v>94</v>
      </c>
      <c r="H28" s="19">
        <v>13202</v>
      </c>
      <c r="I28" s="47">
        <f>IF(LEN($C27),IFERROR(VLOOKUP($B28,'MASTER Tools List'!$B$5:$J$208,8,FALSE),0))</f>
        <v>1892.75</v>
      </c>
      <c r="J28" s="46">
        <f>Table2[[#This Row],[Unit Price (MWK)]]*Table2[[#This Row],[Received Qty]]</f>
        <v>340695</v>
      </c>
      <c r="K28" s="20"/>
    </row>
    <row r="29" spans="1:11">
      <c r="A29" s="16">
        <v>24</v>
      </c>
      <c r="B29" s="52" t="s">
        <v>84</v>
      </c>
      <c r="C29" s="10" t="str">
        <f>IF(LEN($C28),IFERROR(VLOOKUP($B29,'MASTER Tools List'!$B$5:$J$208,2,FALSE),0))</f>
        <v>Thinner</v>
      </c>
      <c r="D29" s="11" t="str">
        <f>IF(LEN($C28),IFERROR(VLOOKUP($B29,'MASTER Tools List'!$B$5:$J$208,3,FALSE),0))</f>
        <v>Ltr</v>
      </c>
      <c r="E29" s="57">
        <v>10</v>
      </c>
      <c r="F29" s="19"/>
      <c r="G29" s="19" t="s">
        <v>94</v>
      </c>
      <c r="H29" s="19">
        <v>13202</v>
      </c>
      <c r="I29" s="47">
        <f>IF(LEN($C28),IFERROR(VLOOKUP($B29,'MASTER Tools List'!$B$5:$J$208,8,FALSE),0))</f>
        <v>925</v>
      </c>
      <c r="J29" s="46">
        <f>Table2[[#This Row],[Unit Price (MWK)]]*Table2[[#This Row],[Received Qty]]</f>
        <v>9250</v>
      </c>
      <c r="K29" s="20"/>
    </row>
    <row r="30" spans="1:11">
      <c r="A30" s="16">
        <v>25</v>
      </c>
      <c r="B30" s="52" t="s">
        <v>57</v>
      </c>
      <c r="C30" s="10" t="str">
        <f>IF(LEN($C29),IFERROR(VLOOKUP($B30,'MASTER Tools List'!$B$5:$J$208,2,FALSE),0))</f>
        <v>Diesel</v>
      </c>
      <c r="D30" s="11" t="str">
        <f>IF(LEN($C29),IFERROR(VLOOKUP($B30,'MASTER Tools List'!$B$5:$J$208,3,FALSE),0))</f>
        <v>Ltr</v>
      </c>
      <c r="E30" s="57">
        <v>20</v>
      </c>
      <c r="F30" s="19"/>
      <c r="G30" s="19" t="s">
        <v>95</v>
      </c>
      <c r="H30" s="19" t="s">
        <v>100</v>
      </c>
      <c r="I30" s="47">
        <f>IF(LEN($C29),IFERROR(VLOOKUP($B30,'MASTER Tools List'!$B$5:$J$208,8,FALSE),0))</f>
        <v>701.05</v>
      </c>
      <c r="J30" s="46">
        <f>Table2[[#This Row],[Unit Price (MWK)]]*Table2[[#This Row],[Received Qty]]</f>
        <v>14021</v>
      </c>
      <c r="K30" s="20"/>
    </row>
    <row r="31" spans="1:11">
      <c r="A31" s="16">
        <v>26</v>
      </c>
      <c r="B31" s="54" t="s">
        <v>57</v>
      </c>
      <c r="C31" s="10" t="str">
        <f>IF(LEN($C30),IFERROR(VLOOKUP($B31,'MASTER Tools List'!$B$5:$J$208,2,FALSE),0))</f>
        <v>Diesel</v>
      </c>
      <c r="D31" s="11" t="str">
        <f>IF(LEN($C30),IFERROR(VLOOKUP($B31,'MASTER Tools List'!$B$5:$J$208,3,FALSE),0))</f>
        <v>Ltr</v>
      </c>
      <c r="E31" s="59">
        <v>60</v>
      </c>
      <c r="F31" s="19"/>
      <c r="G31" s="19" t="s">
        <v>102</v>
      </c>
      <c r="H31" s="19" t="s">
        <v>103</v>
      </c>
      <c r="I31" s="47">
        <f>IF(LEN($C30),IFERROR(VLOOKUP($B31,'MASTER Tools List'!$B$5:$J$208,8,FALSE),0))</f>
        <v>701.05</v>
      </c>
      <c r="J31" s="46">
        <f>Table2[[#This Row],[Unit Price (MWK)]]*Table2[[#This Row],[Received Qty]]</f>
        <v>42063</v>
      </c>
      <c r="K31" s="20"/>
    </row>
    <row r="32" spans="1:11">
      <c r="A32" s="16">
        <v>27</v>
      </c>
      <c r="B32" s="54" t="s">
        <v>45</v>
      </c>
      <c r="C32" s="10" t="str">
        <f>IF(LEN($C31),IFERROR(VLOOKUP($B32,'MASTER Tools List'!$B$5:$J$208,2,FALSE),0))</f>
        <v>Welding Rod Magnum - 3.15mm 6013</v>
      </c>
      <c r="D32" s="11" t="str">
        <f>IF(LEN($C31),IFERROR(VLOOKUP($B32,'MASTER Tools List'!$B$5:$J$208,3,FALSE),0))</f>
        <v>Kg</v>
      </c>
      <c r="E32" s="59">
        <v>32</v>
      </c>
      <c r="F32" s="19"/>
      <c r="G32" s="19" t="s">
        <v>102</v>
      </c>
      <c r="H32" s="19">
        <v>13207</v>
      </c>
      <c r="I32" s="47">
        <f>IF(LEN($C31),IFERROR(VLOOKUP($B32,'MASTER Tools List'!$B$5:$J$208,8,FALSE),0))</f>
        <v>1050</v>
      </c>
      <c r="J32" s="46">
        <f>Table2[[#This Row],[Unit Price (MWK)]]*Table2[[#This Row],[Received Qty]]</f>
        <v>33600</v>
      </c>
      <c r="K32" s="20"/>
    </row>
    <row r="33" spans="1:11">
      <c r="A33" s="16">
        <v>28</v>
      </c>
      <c r="B33" s="54" t="s">
        <v>40</v>
      </c>
      <c r="C33" s="10" t="str">
        <f>IF(LEN($C32),IFERROR(VLOOKUP($B33,'MASTER Tools List'!$B$5:$J$208,2,FALSE),0))</f>
        <v>Oxygen Gas</v>
      </c>
      <c r="D33" s="11" t="str">
        <f>IF(LEN($C32),IFERROR(VLOOKUP($B33,'MASTER Tools List'!$B$5:$J$208,3,FALSE),0))</f>
        <v>Cyl</v>
      </c>
      <c r="E33" s="59">
        <v>8</v>
      </c>
      <c r="F33" s="19"/>
      <c r="G33" s="19" t="s">
        <v>102</v>
      </c>
      <c r="H33" s="19">
        <v>13207</v>
      </c>
      <c r="I33" s="47">
        <f>IF(LEN($C32),IFERROR(VLOOKUP($B33,'MASTER Tools List'!$B$5:$J$208,8,FALSE),0))</f>
        <v>10500</v>
      </c>
      <c r="J33" s="46">
        <f>Table2[[#This Row],[Unit Price (MWK)]]*Table2[[#This Row],[Received Qty]]</f>
        <v>84000</v>
      </c>
      <c r="K33" s="20"/>
    </row>
    <row r="34" spans="1:11">
      <c r="A34" s="16">
        <v>29</v>
      </c>
      <c r="B34" s="54" t="s">
        <v>41</v>
      </c>
      <c r="C34" s="10" t="str">
        <f>IF(LEN($C33),IFERROR(VLOOKUP($B34,'MASTER Tools List'!$B$5:$J$208,2,FALSE),0))</f>
        <v>Acetylene Gas</v>
      </c>
      <c r="D34" s="11" t="str">
        <f>IF(LEN($C33),IFERROR(VLOOKUP($B34,'MASTER Tools List'!$B$5:$J$208,3,FALSE),0))</f>
        <v>Cyl</v>
      </c>
      <c r="E34" s="59">
        <v>2</v>
      </c>
      <c r="F34" s="19"/>
      <c r="G34" s="19" t="s">
        <v>102</v>
      </c>
      <c r="H34" s="19">
        <v>13207</v>
      </c>
      <c r="I34" s="47">
        <f>IF(LEN($C33),IFERROR(VLOOKUP($B34,'MASTER Tools List'!$B$5:$J$208,8,FALSE),0))</f>
        <v>24000</v>
      </c>
      <c r="J34" s="46">
        <f>Table2[[#This Row],[Unit Price (MWK)]]*Table2[[#This Row],[Received Qty]]</f>
        <v>48000</v>
      </c>
      <c r="K34" s="20"/>
    </row>
    <row r="35" spans="1:11">
      <c r="A35" s="16">
        <v>30</v>
      </c>
      <c r="B35" s="54" t="s">
        <v>55</v>
      </c>
      <c r="C35" s="10" t="str">
        <f>IF(LEN($C34),IFERROR(VLOOKUP($B35,'MASTER Tools List'!$B$5:$J$208,2,FALSE),0))</f>
        <v>Cutting Nozzle 3 X 64 mm</v>
      </c>
      <c r="D35" s="11" t="str">
        <f>IF(LEN($C34),IFERROR(VLOOKUP($B35,'MASTER Tools List'!$B$5:$J$208,3,FALSE),0))</f>
        <v>No</v>
      </c>
      <c r="E35" s="59">
        <v>1</v>
      </c>
      <c r="F35" s="19"/>
      <c r="G35" s="19" t="s">
        <v>102</v>
      </c>
      <c r="H35" s="19">
        <v>13209</v>
      </c>
      <c r="I35" s="47">
        <f>IF(LEN($C34),IFERROR(VLOOKUP($B35,'MASTER Tools List'!$B$5:$J$208,8,FALSE),0))</f>
        <v>5302.04</v>
      </c>
      <c r="J35" s="46">
        <f>Table2[[#This Row],[Unit Price (MWK)]]*Table2[[#This Row],[Received Qty]]</f>
        <v>5302.04</v>
      </c>
      <c r="K35" s="20"/>
    </row>
    <row r="36" spans="1:11">
      <c r="A36" s="16">
        <v>31</v>
      </c>
      <c r="B36" s="54" t="s">
        <v>45</v>
      </c>
      <c r="C36" s="10" t="str">
        <f>IF(LEN($C35),IFERROR(VLOOKUP($B36,'MASTER Tools List'!$B$5:$J$208,2,FALSE),0))</f>
        <v>Welding Rod Magnum - 3.15mm 6013</v>
      </c>
      <c r="D36" s="11" t="str">
        <f>IF(LEN($C35),IFERROR(VLOOKUP($B36,'MASTER Tools List'!$B$5:$J$208,3,FALSE),0))</f>
        <v>Kg</v>
      </c>
      <c r="E36" s="59">
        <v>90</v>
      </c>
      <c r="F36" s="19"/>
      <c r="G36" s="19" t="s">
        <v>102</v>
      </c>
      <c r="H36" s="19">
        <v>13210</v>
      </c>
      <c r="I36" s="47">
        <f>IF(LEN($C35),IFERROR(VLOOKUP($B36,'MASTER Tools List'!$B$5:$J$208,8,FALSE),0))</f>
        <v>1050</v>
      </c>
      <c r="J36" s="46">
        <f>Table2[[#This Row],[Unit Price (MWK)]]*Table2[[#This Row],[Received Qty]]</f>
        <v>94500</v>
      </c>
      <c r="K36" s="20"/>
    </row>
    <row r="37" spans="1:11">
      <c r="A37" s="16">
        <v>32</v>
      </c>
      <c r="B37" s="54" t="s">
        <v>46</v>
      </c>
      <c r="C37" s="10" t="str">
        <f>IF(LEN($C8),IFERROR(VLOOKUP($B37,'MASTER Tools List'!$B$5:$J$208,2,FALSE),0))</f>
        <v>welding Rod Magnum - 4mm 6013</v>
      </c>
      <c r="D37" s="11" t="str">
        <f>IF(LEN($C8),IFERROR(VLOOKUP($B37,'MASTER Tools List'!$B$5:$J$208,3,FALSE),0))</f>
        <v>Kg</v>
      </c>
      <c r="E37" s="59">
        <v>90</v>
      </c>
      <c r="F37" s="19"/>
      <c r="G37" s="19" t="s">
        <v>102</v>
      </c>
      <c r="H37" s="19">
        <v>13210</v>
      </c>
      <c r="I37" s="47">
        <f>IF(LEN($C36),IFERROR(VLOOKUP($B37,'MASTER Tools List'!$B$5:$J$208,8,FALSE),0))</f>
        <v>1250</v>
      </c>
      <c r="J37" s="46">
        <f>Table2[[#This Row],[Unit Price (MWK)]]*Table2[[#This Row],[Received Qty]]</f>
        <v>112500</v>
      </c>
      <c r="K37" s="20"/>
    </row>
    <row r="38" spans="1:11">
      <c r="A38" s="16">
        <v>33</v>
      </c>
      <c r="B38" s="54" t="s">
        <v>44</v>
      </c>
      <c r="C38" s="10" t="str">
        <f>IF(LEN($C37),IFERROR(VLOOKUP($B38,'MASTER Tools List'!$B$5:$J$208,2,FALSE),0))</f>
        <v>LPG Cylinder  45Kg Capacity</v>
      </c>
      <c r="D38" s="11" t="str">
        <f>IF(LEN($C37),IFERROR(VLOOKUP($B38,'MASTER Tools List'!$B$5:$J$208,3,FALSE),0))</f>
        <v>Cyl</v>
      </c>
      <c r="E38" s="59">
        <v>1</v>
      </c>
      <c r="F38" s="19"/>
      <c r="G38" s="19" t="s">
        <v>102</v>
      </c>
      <c r="H38" s="19">
        <v>13208</v>
      </c>
      <c r="I38" s="47">
        <f>IF(LEN($C37),IFERROR(VLOOKUP($B38,'MASTER Tools List'!$B$5:$J$208,8,FALSE),0))</f>
        <v>77000</v>
      </c>
      <c r="J38" s="46">
        <f>Table2[[#This Row],[Unit Price (MWK)]]*Table2[[#This Row],[Received Qty]]</f>
        <v>77000</v>
      </c>
      <c r="K38" s="20"/>
    </row>
    <row r="39" spans="1:11">
      <c r="A39" s="16">
        <v>34</v>
      </c>
      <c r="B39" s="54" t="s">
        <v>41</v>
      </c>
      <c r="C39" s="10" t="str">
        <f>IF(LEN($C38),IFERROR(VLOOKUP($B39,'MASTER Tools List'!$B$5:$J$208,2,FALSE),0))</f>
        <v>Acetylene Gas</v>
      </c>
      <c r="D39" s="11" t="str">
        <f>IF(LEN($C38),IFERROR(VLOOKUP($B39,'MASTER Tools List'!$B$5:$J$208,3,FALSE),0))</f>
        <v>Cyl</v>
      </c>
      <c r="E39" s="59"/>
      <c r="F39" s="19"/>
      <c r="G39" s="19" t="s">
        <v>102</v>
      </c>
      <c r="H39" s="19">
        <v>13102</v>
      </c>
      <c r="I39" s="47">
        <f>IF(LEN($C38),IFERROR(VLOOKUP($B39,'MASTER Tools List'!$B$5:$J$208,8,FALSE),0))</f>
        <v>24000</v>
      </c>
      <c r="J39" s="46">
        <f>Table2[[#This Row],[Unit Price (MWK)]]*Table2[[#This Row],[Received Qty]]</f>
        <v>0</v>
      </c>
      <c r="K39" s="20" t="s">
        <v>107</v>
      </c>
    </row>
    <row r="40" spans="1:11">
      <c r="A40" s="16">
        <v>35</v>
      </c>
      <c r="B40" s="54" t="s">
        <v>44</v>
      </c>
      <c r="C40" s="10" t="str">
        <f>IF(LEN($C39),IFERROR(VLOOKUP($B40,'MASTER Tools List'!$B$5:$J$208,2,FALSE),0))</f>
        <v>LPG Cylinder  45Kg Capacity</v>
      </c>
      <c r="D40" s="11" t="str">
        <f>IF(LEN($C39),IFERROR(VLOOKUP($B40,'MASTER Tools List'!$B$5:$J$208,3,FALSE),0))</f>
        <v>Cyl</v>
      </c>
      <c r="E40" s="59">
        <v>1</v>
      </c>
      <c r="F40" s="19"/>
      <c r="G40" s="19" t="s">
        <v>102</v>
      </c>
      <c r="H40" s="19">
        <v>13206</v>
      </c>
      <c r="I40" s="47">
        <f>IF(LEN($C39),IFERROR(VLOOKUP($B40,'MASTER Tools List'!$B$5:$J$208,8,FALSE),0))</f>
        <v>77000</v>
      </c>
      <c r="J40" s="46">
        <f>Table2[[#This Row],[Unit Price (MWK)]]*Table2[[#This Row],[Received Qty]]</f>
        <v>77000</v>
      </c>
      <c r="K40" s="20"/>
    </row>
    <row r="41" spans="1:11">
      <c r="A41" s="16">
        <v>36</v>
      </c>
      <c r="B41" s="54" t="s">
        <v>84</v>
      </c>
      <c r="C41" s="10" t="str">
        <f>IF(LEN($C40),IFERROR(VLOOKUP($B41,'MASTER Tools List'!$B$5:$J$208,2,FALSE),0))</f>
        <v>Thinner</v>
      </c>
      <c r="D41" s="11" t="str">
        <f>IF(LEN($C40),IFERROR(VLOOKUP($B41,'MASTER Tools List'!$B$5:$J$208,3,FALSE),0))</f>
        <v>Ltr</v>
      </c>
      <c r="E41" s="59">
        <v>10</v>
      </c>
      <c r="F41" s="19"/>
      <c r="G41" s="19" t="s">
        <v>102</v>
      </c>
      <c r="H41" s="19">
        <v>13206</v>
      </c>
      <c r="I41" s="47">
        <f>IF(LEN($C40),IFERROR(VLOOKUP($B41,'MASTER Tools List'!$B$5:$J$208,8,FALSE),0))</f>
        <v>925</v>
      </c>
      <c r="J41" s="46">
        <f>Table2[[#This Row],[Unit Price (MWK)]]*Table2[[#This Row],[Received Qty]]</f>
        <v>9250</v>
      </c>
      <c r="K41" s="20"/>
    </row>
    <row r="42" spans="1:11">
      <c r="A42" s="16">
        <v>37</v>
      </c>
      <c r="B42" s="54" t="s">
        <v>69</v>
      </c>
      <c r="C42" s="10" t="str">
        <f>IF(LEN($C41),IFERROR(VLOOKUP($B42,'MASTER Tools List'!$B$5:$J$208,2,FALSE),0))</f>
        <v>Paint Red Oxide Primer</v>
      </c>
      <c r="D42" s="11" t="str">
        <f>IF(LEN($C41),IFERROR(VLOOKUP($B42,'MASTER Tools List'!$B$5:$J$208,3,FALSE),0))</f>
        <v>Ltr</v>
      </c>
      <c r="E42" s="59">
        <v>20</v>
      </c>
      <c r="F42" s="19"/>
      <c r="G42" s="19" t="s">
        <v>102</v>
      </c>
      <c r="H42" s="19">
        <v>13206</v>
      </c>
      <c r="I42" s="47">
        <f>IF(LEN($C41),IFERROR(VLOOKUP($B42,'MASTER Tools List'!$B$5:$J$208,8,FALSE),0))</f>
        <v>1892.75</v>
      </c>
      <c r="J42" s="46">
        <f>Table2[[#This Row],[Unit Price (MWK)]]*Table2[[#This Row],[Received Qty]]</f>
        <v>37855</v>
      </c>
      <c r="K42" s="20"/>
    </row>
    <row r="43" spans="1:11">
      <c r="A43" s="16">
        <v>38</v>
      </c>
      <c r="B43" s="54" t="s">
        <v>40</v>
      </c>
      <c r="C43" s="10" t="str">
        <f>IF(LEN($C42),IFERROR(VLOOKUP($B43,'MASTER Tools List'!$B$5:$J$208,2,FALSE),0))</f>
        <v>Oxygen Gas</v>
      </c>
      <c r="D43" s="11" t="str">
        <f>IF(LEN($C42),IFERROR(VLOOKUP($B43,'MASTER Tools List'!$B$5:$J$208,3,FALSE),0))</f>
        <v>Cyl</v>
      </c>
      <c r="E43" s="59">
        <v>7</v>
      </c>
      <c r="F43" s="19"/>
      <c r="G43" s="19" t="s">
        <v>102</v>
      </c>
      <c r="H43" s="19">
        <v>13205</v>
      </c>
      <c r="I43" s="47">
        <f>IF(LEN($C42),IFERROR(VLOOKUP($B43,'MASTER Tools List'!$B$5:$J$208,8,FALSE),0))</f>
        <v>10500</v>
      </c>
      <c r="J43" s="46">
        <f>Table2[[#This Row],[Unit Price (MWK)]]*Table2[[#This Row],[Received Qty]]</f>
        <v>73500</v>
      </c>
      <c r="K43" s="20"/>
    </row>
    <row r="44" spans="1:11">
      <c r="A44" s="16">
        <v>39</v>
      </c>
      <c r="B44" s="54" t="s">
        <v>106</v>
      </c>
      <c r="C44" s="10" t="str">
        <f>IF(LEN($C43),IFERROR(VLOOKUP($B44,'MASTER Tools List'!$B$5:$J$208,2,FALSE),0))</f>
        <v>Painting Brush 2''</v>
      </c>
      <c r="D44" s="11" t="str">
        <f>IF(LEN($C43),IFERROR(VLOOKUP($B44,'MASTER Tools List'!$B$5:$J$208,3,FALSE),0))</f>
        <v>No</v>
      </c>
      <c r="E44" s="59">
        <v>1</v>
      </c>
      <c r="F44" s="19"/>
      <c r="G44" s="19" t="s">
        <v>102</v>
      </c>
      <c r="H44" s="19">
        <v>13205</v>
      </c>
      <c r="I44" s="47">
        <f>IF(LEN($C43),IFERROR(VLOOKUP($B44,'MASTER Tools List'!$B$5:$J$208,8,FALSE),0))</f>
        <v>800</v>
      </c>
      <c r="J44" s="46">
        <f>Table2[[#This Row],[Unit Price (MWK)]]*Table2[[#This Row],[Received Qty]]</f>
        <v>800</v>
      </c>
      <c r="K44" s="20"/>
    </row>
    <row r="45" spans="1:11">
      <c r="A45" s="16">
        <v>40</v>
      </c>
      <c r="B45" s="54" t="s">
        <v>40</v>
      </c>
      <c r="C45" s="10" t="str">
        <f>IF(LEN($C44),IFERROR(VLOOKUP($B45,'MASTER Tools List'!$B$5:$J$208,2,FALSE),0))</f>
        <v>Oxygen Gas</v>
      </c>
      <c r="D45" s="11" t="str">
        <f>IF(LEN($C44),IFERROR(VLOOKUP($B45,'MASTER Tools List'!$B$5:$J$208,3,FALSE),0))</f>
        <v>Cyl</v>
      </c>
      <c r="E45" s="59">
        <v>5</v>
      </c>
      <c r="F45" s="19"/>
      <c r="G45" s="19" t="s">
        <v>102</v>
      </c>
      <c r="H45" s="19">
        <v>13201</v>
      </c>
      <c r="I45" s="47">
        <f>IF(LEN($C44),IFERROR(VLOOKUP($B45,'MASTER Tools List'!$B$5:$J$208,8,FALSE),0))</f>
        <v>10500</v>
      </c>
      <c r="J45" s="46">
        <f>Table2[[#This Row],[Unit Price (MWK)]]*Table2[[#This Row],[Received Qty]]</f>
        <v>52500</v>
      </c>
      <c r="K45" s="20"/>
    </row>
    <row r="46" spans="1:11">
      <c r="A46" s="16">
        <v>41</v>
      </c>
      <c r="B46" s="54" t="s">
        <v>41</v>
      </c>
      <c r="C46" s="10" t="str">
        <f>IF(LEN($C45),IFERROR(VLOOKUP($B46,'MASTER Tools List'!$B$5:$J$208,2,FALSE),0))</f>
        <v>Acetylene Gas</v>
      </c>
      <c r="D46" s="11" t="str">
        <f>IF(LEN($C45),IFERROR(VLOOKUP($B46,'MASTER Tools List'!$B$5:$J$208,3,FALSE),0))</f>
        <v>Cyl</v>
      </c>
      <c r="E46" s="59">
        <v>3</v>
      </c>
      <c r="F46" s="19"/>
      <c r="G46" s="19" t="s">
        <v>102</v>
      </c>
      <c r="H46" s="19">
        <v>13205</v>
      </c>
      <c r="I46" s="47">
        <f>IF(LEN($C45),IFERROR(VLOOKUP($B46,'MASTER Tools List'!$B$5:$J$208,8,FALSE),0))</f>
        <v>24000</v>
      </c>
      <c r="J46" s="46">
        <f>Table2[[#This Row],[Unit Price (MWK)]]*Table2[[#This Row],[Received Qty]]</f>
        <v>72000</v>
      </c>
      <c r="K46" s="20"/>
    </row>
    <row r="47" spans="1:11">
      <c r="A47" s="16">
        <v>42</v>
      </c>
      <c r="B47" s="54" t="s">
        <v>40</v>
      </c>
      <c r="C47" s="10" t="str">
        <f>IF(LEN($C46),IFERROR(VLOOKUP($B47,'MASTER Tools List'!$B$5:$J$208,2,FALSE),0))</f>
        <v>Oxygen Gas</v>
      </c>
      <c r="D47" s="11" t="str">
        <f>IF(LEN($C46),IFERROR(VLOOKUP($B47,'MASTER Tools List'!$B$5:$J$208,3,FALSE),0))</f>
        <v>Cyl</v>
      </c>
      <c r="E47" s="59">
        <v>8</v>
      </c>
      <c r="F47" s="19"/>
      <c r="G47" s="19" t="s">
        <v>108</v>
      </c>
      <c r="H47" s="19">
        <v>13212</v>
      </c>
      <c r="I47" s="47">
        <f>IF(LEN($C46),IFERROR(VLOOKUP($B47,'MASTER Tools List'!$B$5:$J$208,8,FALSE),0))</f>
        <v>10500</v>
      </c>
      <c r="J47" s="46">
        <f>Table2[[#This Row],[Unit Price (MWK)]]*Table2[[#This Row],[Received Qty]]</f>
        <v>84000</v>
      </c>
      <c r="K47" s="20"/>
    </row>
    <row r="48" spans="1:11">
      <c r="A48" s="16">
        <v>43</v>
      </c>
      <c r="B48" s="54" t="s">
        <v>84</v>
      </c>
      <c r="C48" s="10" t="str">
        <f>IF(LEN($C47),IFERROR(VLOOKUP($B48,'MASTER Tools List'!$B$5:$J$208,2,FALSE),0))</f>
        <v>Thinner</v>
      </c>
      <c r="D48" s="11" t="str">
        <f>IF(LEN($C47),IFERROR(VLOOKUP($B48,'MASTER Tools List'!$B$5:$J$208,3,FALSE),0))</f>
        <v>Ltr</v>
      </c>
      <c r="E48" s="59">
        <v>10</v>
      </c>
      <c r="F48" s="19"/>
      <c r="G48" s="19" t="s">
        <v>111</v>
      </c>
      <c r="H48" s="19">
        <v>13211</v>
      </c>
      <c r="I48" s="47">
        <f>IF(LEN($C47),IFERROR(VLOOKUP($B48,'MASTER Tools List'!$B$5:$J$208,8,FALSE),0))</f>
        <v>925</v>
      </c>
      <c r="J48" s="46">
        <f>Table2[[#This Row],[Unit Price (MWK)]]*Table2[[#This Row],[Received Qty]]</f>
        <v>9250</v>
      </c>
      <c r="K48" s="20"/>
    </row>
    <row r="49" spans="1:11">
      <c r="A49" s="16">
        <v>44</v>
      </c>
      <c r="B49" s="54" t="s">
        <v>57</v>
      </c>
      <c r="C49" s="10" t="str">
        <f>IF(LEN($C48),IFERROR(VLOOKUP($B49,'MASTER Tools List'!$B$5:$J$208,2,FALSE),0))</f>
        <v>Diesel</v>
      </c>
      <c r="D49" s="11" t="str">
        <f>IF(LEN($C48),IFERROR(VLOOKUP($B49,'MASTER Tools List'!$B$5:$J$208,3,FALSE),0))</f>
        <v>Ltr</v>
      </c>
      <c r="E49" s="59">
        <v>40</v>
      </c>
      <c r="F49" s="19"/>
      <c r="G49" s="19" t="s">
        <v>112</v>
      </c>
      <c r="H49" s="19">
        <v>16151</v>
      </c>
      <c r="I49" s="47">
        <f>IF(LEN($C48),IFERROR(VLOOKUP($B49,'MASTER Tools List'!$B$5:$J$208,8,FALSE),0))</f>
        <v>701.05</v>
      </c>
      <c r="J49" s="46">
        <f>Table2[[#This Row],[Unit Price (MWK)]]*Table2[[#This Row],[Received Qty]]</f>
        <v>28042</v>
      </c>
      <c r="K49" s="20"/>
    </row>
    <row r="50" spans="1:11">
      <c r="A50" s="16">
        <v>45</v>
      </c>
      <c r="B50" s="54" t="s">
        <v>84</v>
      </c>
      <c r="C50" s="10" t="str">
        <f>IF(LEN($C49),IFERROR(VLOOKUP($B50,'MASTER Tools List'!$B$5:$J$208,2,FALSE),0))</f>
        <v>Thinner</v>
      </c>
      <c r="D50" s="11" t="str">
        <f>IF(LEN($C49),IFERROR(VLOOKUP($B50,'MASTER Tools List'!$B$5:$J$208,3,FALSE),0))</f>
        <v>Ltr</v>
      </c>
      <c r="E50" s="59">
        <v>10</v>
      </c>
      <c r="F50" s="19"/>
      <c r="G50" s="19" t="s">
        <v>113</v>
      </c>
      <c r="H50" s="19">
        <v>13219</v>
      </c>
      <c r="I50" s="47">
        <f>IF(LEN($C49),IFERROR(VLOOKUP($B50,'MASTER Tools List'!$B$5:$J$208,8,FALSE),0))</f>
        <v>925</v>
      </c>
      <c r="J50" s="46">
        <f>Table2[[#This Row],[Unit Price (MWK)]]*Table2[[#This Row],[Received Qty]]</f>
        <v>9250</v>
      </c>
      <c r="K50" s="20"/>
    </row>
    <row r="51" spans="1:11">
      <c r="A51" s="16">
        <v>46</v>
      </c>
      <c r="B51" s="54" t="s">
        <v>41</v>
      </c>
      <c r="C51" s="10" t="str">
        <f>IF(LEN($C8),IFERROR(VLOOKUP($B51,'MASTER Tools List'!$B$5:$J$208,2,FALSE),0))</f>
        <v>Acetylene Gas</v>
      </c>
      <c r="D51" s="11" t="str">
        <f>IF(LEN($C8),IFERROR(VLOOKUP($B51,'MASTER Tools List'!$B$5:$J$208,3,FALSE),0))</f>
        <v>Cyl</v>
      </c>
      <c r="E51" s="59">
        <v>2</v>
      </c>
      <c r="F51" s="19"/>
      <c r="G51" s="19" t="s">
        <v>113</v>
      </c>
      <c r="H51" s="19">
        <v>13218</v>
      </c>
      <c r="I51" s="47">
        <f>IF(LEN($C50),IFERROR(VLOOKUP($B51,'MASTER Tools List'!$B$5:$J$208,8,FALSE),0))</f>
        <v>24000</v>
      </c>
      <c r="J51" s="46">
        <f>Table2[[#This Row],[Unit Price (MWK)]]*Table2[[#This Row],[Received Qty]]</f>
        <v>48000</v>
      </c>
      <c r="K51" s="20"/>
    </row>
    <row r="52" spans="1:11">
      <c r="A52" s="16">
        <v>47</v>
      </c>
      <c r="B52" s="54" t="s">
        <v>52</v>
      </c>
      <c r="C52" s="10" t="str">
        <f>IF(LEN($C51),IFERROR(VLOOKUP($B52,'MASTER Tools List'!$B$5:$J$208,2,FALSE),0))</f>
        <v>Spark Lighter</v>
      </c>
      <c r="D52" s="11" t="str">
        <f>IF(LEN($C51),IFERROR(VLOOKUP($B52,'MASTER Tools List'!$B$5:$J$208,3,FALSE),0))</f>
        <v>No</v>
      </c>
      <c r="E52" s="59">
        <v>1</v>
      </c>
      <c r="F52" s="19"/>
      <c r="G52" s="19" t="s">
        <v>113</v>
      </c>
      <c r="H52" s="19">
        <v>13218</v>
      </c>
      <c r="I52" s="47">
        <f>IF(LEN($C51),IFERROR(VLOOKUP($B52,'MASTER Tools List'!$B$5:$J$208,8,FALSE),0))</f>
        <v>1217.49</v>
      </c>
      <c r="J52" s="46">
        <f>Table2[[#This Row],[Unit Price (MWK)]]*Table2[[#This Row],[Received Qty]]</f>
        <v>1217.49</v>
      </c>
      <c r="K52" s="20"/>
    </row>
    <row r="53" spans="1:11">
      <c r="A53" s="16">
        <v>48</v>
      </c>
      <c r="B53" s="54" t="s">
        <v>76</v>
      </c>
      <c r="C53" s="10" t="str">
        <f>IF(LEN($C52),IFERROR(VLOOKUP($B53,'MASTER Tools List'!$B$5:$J$208,2,FALSE),0))</f>
        <v>Flat File with fastener</v>
      </c>
      <c r="D53" s="11" t="str">
        <f>IF(LEN($C52),IFERROR(VLOOKUP($B53,'MASTER Tools List'!$B$5:$J$208,3,FALSE),0))</f>
        <v>No</v>
      </c>
      <c r="E53" s="59">
        <v>5</v>
      </c>
      <c r="F53" s="19"/>
      <c r="G53" s="19" t="s">
        <v>113</v>
      </c>
      <c r="H53" s="19">
        <v>13218</v>
      </c>
      <c r="I53" s="47">
        <f>IF(LEN($C52),IFERROR(VLOOKUP($B53,'MASTER Tools List'!$B$5:$J$208,8,FALSE),0))</f>
        <v>125</v>
      </c>
      <c r="J53" s="46">
        <f>Table2[[#This Row],[Unit Price (MWK)]]*Table2[[#This Row],[Received Qty]]</f>
        <v>625</v>
      </c>
      <c r="K53" s="20"/>
    </row>
    <row r="54" spans="1:11">
      <c r="A54" s="16">
        <v>49</v>
      </c>
      <c r="B54" s="54" t="s">
        <v>45</v>
      </c>
      <c r="C54" s="10" t="str">
        <f>IF(LEN($C53),IFERROR(VLOOKUP($B54,'MASTER Tools List'!$B$5:$J$208,2,FALSE),0))</f>
        <v>Welding Rod Magnum - 3.15mm 6013</v>
      </c>
      <c r="D54" s="11" t="str">
        <f>IF(LEN($C53),IFERROR(VLOOKUP($B54,'MASTER Tools List'!$B$5:$J$208,3,FALSE),0))</f>
        <v>Kg</v>
      </c>
      <c r="E54" s="59">
        <v>20</v>
      </c>
      <c r="F54" s="19"/>
      <c r="G54" s="19" t="s">
        <v>113</v>
      </c>
      <c r="H54" s="19">
        <v>13218</v>
      </c>
      <c r="I54" s="47">
        <f>IF(LEN($C53),IFERROR(VLOOKUP($B54,'MASTER Tools List'!$B$5:$J$208,8,FALSE),0))</f>
        <v>1050</v>
      </c>
      <c r="J54" s="46">
        <f>Table2[[#This Row],[Unit Price (MWK)]]*Table2[[#This Row],[Received Qty]]</f>
        <v>21000</v>
      </c>
      <c r="K54" s="20"/>
    </row>
    <row r="55" spans="1:11">
      <c r="A55" s="16">
        <v>50</v>
      </c>
      <c r="B55" s="54" t="s">
        <v>115</v>
      </c>
      <c r="C55" s="10" t="str">
        <f>IF(LEN($C54),IFERROR(VLOOKUP($B55,'MASTER Tools List'!$B$5:$J$208,2,FALSE),0))</f>
        <v>Painting Brush 6""</v>
      </c>
      <c r="D55" s="11" t="str">
        <f>IF(LEN($C54),IFERROR(VLOOKUP($B55,'MASTER Tools List'!$B$5:$J$208,3,FALSE),0))</f>
        <v>No</v>
      </c>
      <c r="E55" s="59">
        <v>1</v>
      </c>
      <c r="F55" s="19"/>
      <c r="G55" s="19" t="s">
        <v>113</v>
      </c>
      <c r="H55" s="19">
        <v>13218</v>
      </c>
      <c r="I55" s="47">
        <f>IF(LEN($C54),IFERROR(VLOOKUP($B55,'MASTER Tools List'!$B$5:$J$208,8,FALSE),0))</f>
        <v>2699.62</v>
      </c>
      <c r="J55" s="46">
        <f>Table2[[#This Row],[Unit Price (MWK)]]*Table2[[#This Row],[Received Qty]]</f>
        <v>2699.62</v>
      </c>
      <c r="K55" s="20"/>
    </row>
    <row r="56" spans="1:11">
      <c r="A56" s="16">
        <v>51</v>
      </c>
      <c r="B56" s="54" t="s">
        <v>45</v>
      </c>
      <c r="C56" s="10" t="str">
        <f>IF(LEN($C55),IFERROR(VLOOKUP($B56,'MASTER Tools List'!$B$5:$J$208,2,FALSE),0))</f>
        <v>Welding Rod Magnum - 3.15mm 6013</v>
      </c>
      <c r="D56" s="11" t="str">
        <f>IF(LEN($C55),IFERROR(VLOOKUP($B56,'MASTER Tools List'!$B$5:$J$208,3,FALSE),0))</f>
        <v>Kg</v>
      </c>
      <c r="E56" s="59">
        <v>36</v>
      </c>
      <c r="F56" s="19"/>
      <c r="G56" s="19" t="s">
        <v>113</v>
      </c>
      <c r="H56" s="19">
        <v>13216</v>
      </c>
      <c r="I56" s="47">
        <f>IF(LEN($C55),IFERROR(VLOOKUP($B56,'MASTER Tools List'!$B$5:$J$208,8,FALSE),0))</f>
        <v>1050</v>
      </c>
      <c r="J56" s="46">
        <f>Table2[[#This Row],[Unit Price (MWK)]]*Table2[[#This Row],[Received Qty]]</f>
        <v>37800</v>
      </c>
      <c r="K56" s="20"/>
    </row>
    <row r="57" spans="1:11">
      <c r="A57" s="16">
        <v>52</v>
      </c>
      <c r="B57" s="54" t="s">
        <v>45</v>
      </c>
      <c r="C57" s="10" t="str">
        <f>IF(LEN($C56),IFERROR(VLOOKUP($B57,'MASTER Tools List'!$B$5:$J$208,2,FALSE),0))</f>
        <v>Welding Rod Magnum - 3.15mm 6013</v>
      </c>
      <c r="D57" s="11" t="str">
        <f>IF(LEN($C56),IFERROR(VLOOKUP($B57,'MASTER Tools List'!$B$5:$J$208,3,FALSE),0))</f>
        <v>Kg</v>
      </c>
      <c r="E57" s="59">
        <v>32</v>
      </c>
      <c r="F57" s="19"/>
      <c r="G57" s="19" t="s">
        <v>113</v>
      </c>
      <c r="H57" s="19">
        <v>13213</v>
      </c>
      <c r="I57" s="47">
        <f>IF(LEN($C56),IFERROR(VLOOKUP($B57,'MASTER Tools List'!$B$5:$J$208,8,FALSE),0))</f>
        <v>1050</v>
      </c>
      <c r="J57" s="46">
        <f>Table2[[#This Row],[Unit Price (MWK)]]*Table2[[#This Row],[Received Qty]]</f>
        <v>33600</v>
      </c>
      <c r="K57" s="20"/>
    </row>
    <row r="58" spans="1:11">
      <c r="A58" s="16">
        <v>53</v>
      </c>
      <c r="B58" s="54" t="s">
        <v>45</v>
      </c>
      <c r="C58" s="10" t="str">
        <f>IF(LEN($C57),IFERROR(VLOOKUP($B58,'MASTER Tools List'!$B$5:$J$208,2,FALSE),0))</f>
        <v>Welding Rod Magnum - 3.15mm 6013</v>
      </c>
      <c r="D58" s="11" t="str">
        <f>IF(LEN($C57),IFERROR(VLOOKUP($B58,'MASTER Tools List'!$B$5:$J$208,3,FALSE),0))</f>
        <v>Kg</v>
      </c>
      <c r="E58" s="59">
        <v>6</v>
      </c>
      <c r="F58" s="19"/>
      <c r="G58" s="19" t="s">
        <v>113</v>
      </c>
      <c r="H58" s="19">
        <v>13214</v>
      </c>
      <c r="I58" s="47">
        <f>IF(LEN($C57),IFERROR(VLOOKUP($B58,'MASTER Tools List'!$B$5:$J$208,8,FALSE),0))</f>
        <v>1050</v>
      </c>
      <c r="J58" s="46">
        <f>Table2[[#This Row],[Unit Price (MWK)]]*Table2[[#This Row],[Received Qty]]</f>
        <v>6300</v>
      </c>
      <c r="K58" s="20"/>
    </row>
    <row r="59" spans="1:11">
      <c r="A59" s="16">
        <v>54</v>
      </c>
      <c r="B59" s="54" t="s">
        <v>116</v>
      </c>
      <c r="C59" s="10" t="str">
        <f>IF(LEN($C58),IFERROR(VLOOKUP($B59,'MASTER Tools List'!$B$5:$J$208,2,FALSE),0))</f>
        <v>Acetylene Gas</v>
      </c>
      <c r="D59" s="11" t="str">
        <f>IF(LEN($C58),IFERROR(VLOOKUP($B59,'MASTER Tools List'!$B$5:$J$208,3,FALSE),0))</f>
        <v>No</v>
      </c>
      <c r="E59" s="59">
        <v>2</v>
      </c>
      <c r="F59" s="19"/>
      <c r="G59" s="19" t="s">
        <v>117</v>
      </c>
      <c r="H59" s="19">
        <v>13102</v>
      </c>
      <c r="I59" s="47">
        <f>IF(LEN($C58),IFERROR(VLOOKUP($B59,'MASTER Tools List'!$B$5:$J$208,8,FALSE),0))</f>
        <v>-24000</v>
      </c>
      <c r="J59" s="46">
        <f>Table2[[#This Row],[Unit Price (MWK)]]*Table2[[#This Row],[Received Qty]]</f>
        <v>-48000</v>
      </c>
      <c r="K59" s="20"/>
    </row>
    <row r="60" spans="1:11">
      <c r="A60" s="16">
        <v>55</v>
      </c>
      <c r="B60" s="54" t="s">
        <v>72</v>
      </c>
      <c r="C60" s="10" t="str">
        <f>IF(LEN($C59),IFERROR(VLOOKUP($B60,'MASTER Tools List'!$B$5:$J$208,2,FALSE),0))</f>
        <v>Paint-Roller Brush</v>
      </c>
      <c r="D60" s="11" t="str">
        <f>IF(LEN($C59),IFERROR(VLOOKUP($B60,'MASTER Tools List'!$B$5:$J$208,3,FALSE),0))</f>
        <v>No</v>
      </c>
      <c r="E60" s="59">
        <v>1</v>
      </c>
      <c r="F60" s="19"/>
      <c r="G60" s="19" t="s">
        <v>108</v>
      </c>
      <c r="H60" s="19">
        <v>13215</v>
      </c>
      <c r="I60" s="47">
        <f>IF(LEN($C59),IFERROR(VLOOKUP($B60,'MASTER Tools List'!$B$5:$J$208,8,FALSE),0))</f>
        <v>1740.58</v>
      </c>
      <c r="J60" s="46">
        <f>Table2[[#This Row],[Unit Price (MWK)]]*Table2[[#This Row],[Received Qty]]</f>
        <v>1740.58</v>
      </c>
      <c r="K60" s="20"/>
    </row>
    <row r="61" spans="1:11">
      <c r="A61" s="16">
        <v>56</v>
      </c>
      <c r="B61" s="54" t="s">
        <v>54</v>
      </c>
      <c r="C61" s="10" t="str">
        <f>IF(LEN($C60),IFERROR(VLOOKUP($B61,'MASTER Tools List'!$B$5:$J$208,2,FALSE),0))</f>
        <v>Cutting Nozzle 1 X 32 mm</v>
      </c>
      <c r="D61" s="11" t="str">
        <f>IF(LEN($C60),IFERROR(VLOOKUP($B61,'MASTER Tools List'!$B$5:$J$208,3,FALSE),0))</f>
        <v>No</v>
      </c>
      <c r="E61" s="59">
        <v>1</v>
      </c>
      <c r="F61" s="19"/>
      <c r="G61" s="19" t="s">
        <v>108</v>
      </c>
      <c r="H61" s="19">
        <v>13215</v>
      </c>
      <c r="I61" s="47">
        <f>IF(LEN($C60),IFERROR(VLOOKUP($B61,'MASTER Tools List'!$B$5:$J$208,8,FALSE),0))</f>
        <v>1791.31</v>
      </c>
      <c r="J61" s="46">
        <f>Table2[[#This Row],[Unit Price (MWK)]]*Table2[[#This Row],[Received Qty]]</f>
        <v>1791.31</v>
      </c>
      <c r="K61" s="20"/>
    </row>
    <row r="62" spans="1:11">
      <c r="A62" s="16">
        <v>57</v>
      </c>
      <c r="B62" s="54" t="s">
        <v>118</v>
      </c>
      <c r="C62" s="10" t="str">
        <f>IF(LEN($C61),IFERROR(VLOOKUP($B62,'MASTER Tools List'!$B$5:$J$208,2,FALSE),0))</f>
        <v>Hard Cover Book A5</v>
      </c>
      <c r="D62" s="11" t="str">
        <f>IF(LEN($C61),IFERROR(VLOOKUP($B62,'MASTER Tools List'!$B$5:$J$208,3,FALSE),0))</f>
        <v>No</v>
      </c>
      <c r="E62" s="59">
        <v>3</v>
      </c>
      <c r="F62" s="19"/>
      <c r="G62" s="19" t="s">
        <v>108</v>
      </c>
      <c r="H62" s="19">
        <v>13215</v>
      </c>
      <c r="I62" s="47">
        <f>IF(LEN($C61),IFERROR(VLOOKUP($B62,'MASTER Tools List'!$B$5:$J$208,8,FALSE),0))</f>
        <v>385</v>
      </c>
      <c r="J62" s="46">
        <f>Table2[[#This Row],[Unit Price (MWK)]]*Table2[[#This Row],[Received Qty]]</f>
        <v>1155</v>
      </c>
      <c r="K62" s="20"/>
    </row>
    <row r="63" spans="1:11">
      <c r="A63" s="16"/>
      <c r="B63" s="54"/>
      <c r="C63" s="10">
        <f>IF(LEN($C62),IFERROR(VLOOKUP($B63,'MASTER Tools List'!$B$5:$J$208,2,FALSE),0))</f>
        <v>0</v>
      </c>
      <c r="D63" s="11">
        <f>IF(LEN($C62),IFERROR(VLOOKUP($B63,'MASTER Tools List'!$B$5:$J$208,3,FALSE),0))</f>
        <v>0</v>
      </c>
      <c r="E63" s="59"/>
      <c r="F63" s="19"/>
      <c r="G63" s="19"/>
      <c r="H63" s="19"/>
      <c r="I63" s="47">
        <f>IF(LEN($C62),IFERROR(VLOOKUP($B63,'MASTER Tools List'!$B$5:$J$208,8,FALSE),0))</f>
        <v>0</v>
      </c>
      <c r="J63" s="46">
        <f>Table2[[#This Row],[Unit Price (MWK)]]*Table2[[#This Row],[Received Qty]]</f>
        <v>0</v>
      </c>
      <c r="K63" s="20"/>
    </row>
    <row r="64" spans="1:11">
      <c r="A64" s="16"/>
      <c r="B64" s="54"/>
      <c r="C64" s="10">
        <f>IF(LEN($C63),IFERROR(VLOOKUP($B64,'MASTER Tools List'!$B$5:$J$208,2,FALSE),0))</f>
        <v>0</v>
      </c>
      <c r="D64" s="11">
        <f>IF(LEN($C63),IFERROR(VLOOKUP($B64,'MASTER Tools List'!$B$5:$J$208,3,FALSE),0))</f>
        <v>0</v>
      </c>
      <c r="E64" s="59"/>
      <c r="F64" s="19"/>
      <c r="G64" s="19"/>
      <c r="H64" s="19"/>
      <c r="I64" s="47">
        <f>IF(LEN($C63),IFERROR(VLOOKUP($B64,'MASTER Tools List'!$B$5:$J$208,8,FALSE),0))</f>
        <v>0</v>
      </c>
      <c r="J64" s="46">
        <f>Table2[[#This Row],[Unit Price (MWK)]]*Table2[[#This Row],[Received Qty]]</f>
        <v>0</v>
      </c>
      <c r="K64" s="20"/>
    </row>
    <row r="65" spans="1:11">
      <c r="A65" s="16"/>
      <c r="B65" s="54"/>
      <c r="C65" s="10">
        <f>IF(LEN($C8),IFERROR(VLOOKUP($B65,'MASTER Tools List'!$B$5:$J$208,2,FALSE),0))</f>
        <v>0</v>
      </c>
      <c r="D65" s="11">
        <f>IF(LEN($C8),IFERROR(VLOOKUP($B65,'MASTER Tools List'!$B$5:$J$208,3,FALSE),0))</f>
        <v>0</v>
      </c>
      <c r="E65" s="59"/>
      <c r="F65" s="19"/>
      <c r="G65" s="19"/>
      <c r="H65" s="19"/>
      <c r="I65" s="47">
        <f>IF(LEN($C64),IFERROR(VLOOKUP($B65,'MASTER Tools List'!$B$5:$J$208,8,FALSE),0))</f>
        <v>0</v>
      </c>
      <c r="J65" s="46">
        <f>Table2[[#This Row],[Unit Price (MWK)]]*Table2[[#This Row],[Received Qty]]</f>
        <v>0</v>
      </c>
      <c r="K65" s="20"/>
    </row>
    <row r="66" spans="1:11">
      <c r="A66" s="16"/>
      <c r="B66" s="54"/>
      <c r="C66" s="10">
        <f>IF(LEN($C65),IFERROR(VLOOKUP($B66,'MASTER Tools List'!$B$5:$J$208,2,FALSE),0))</f>
        <v>0</v>
      </c>
      <c r="D66" s="11">
        <f>IF(LEN($C65),IFERROR(VLOOKUP($B66,'MASTER Tools List'!$B$5:$J$208,3,FALSE),0))</f>
        <v>0</v>
      </c>
      <c r="E66" s="59"/>
      <c r="F66" s="19"/>
      <c r="G66" s="19"/>
      <c r="H66" s="19"/>
      <c r="I66" s="47">
        <f>IF(LEN($C65),IFERROR(VLOOKUP($B66,'MASTER Tools List'!$B$5:$J$208,8,FALSE),0))</f>
        <v>0</v>
      </c>
      <c r="J66" s="46">
        <f>Table2[[#This Row],[Unit Price (MWK)]]*Table2[[#This Row],[Received Qty]]</f>
        <v>0</v>
      </c>
      <c r="K66" s="20"/>
    </row>
    <row r="67" spans="1:11">
      <c r="A67" s="16"/>
      <c r="B67" s="54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9"/>
      <c r="F67" s="19"/>
      <c r="G67" s="19"/>
      <c r="H67" s="19"/>
      <c r="I67" s="47">
        <f>IF(LEN($C66),IFERROR(VLOOKUP($B67,'MASTER Tools List'!$B$5:$J$208,8,FALSE),0))</f>
        <v>0</v>
      </c>
      <c r="J67" s="46">
        <f>Table2[[#This Row],[Unit Price (MWK)]]*Table2[[#This Row],[Received Qty]]</f>
        <v>0</v>
      </c>
      <c r="K67" s="20"/>
    </row>
    <row r="68" spans="1:11">
      <c r="A68" s="16"/>
      <c r="B68" s="54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9"/>
      <c r="F68" s="19"/>
      <c r="G68" s="19"/>
      <c r="H68" s="19"/>
      <c r="I68" s="47">
        <f>IF(LEN($C67),IFERROR(VLOOKUP($B68,'MASTER Tools List'!$B$5:$J$208,8,FALSE),0))</f>
        <v>0</v>
      </c>
      <c r="J68" s="46">
        <f>Table2[[#This Row],[Unit Price (MWK)]]*Table2[[#This Row],[Received Qty]]</f>
        <v>0</v>
      </c>
      <c r="K68" s="20"/>
    </row>
    <row r="69" spans="1:11">
      <c r="A69" s="16"/>
      <c r="B69" s="54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9"/>
      <c r="F69" s="19"/>
      <c r="G69" s="19"/>
      <c r="H69" s="19"/>
      <c r="I69" s="47">
        <f>IF(LEN($C68),IFERROR(VLOOKUP($B69,'MASTER Tools List'!$B$5:$J$208,8,FALSE),0))</f>
        <v>0</v>
      </c>
      <c r="J69" s="46">
        <f>Table2[[#This Row],[Unit Price (MWK)]]*Table2[[#This Row],[Received Qty]]</f>
        <v>0</v>
      </c>
      <c r="K69" s="20"/>
    </row>
    <row r="70" spans="1:11">
      <c r="A70" s="16"/>
      <c r="B70" s="54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9"/>
      <c r="F70" s="19"/>
      <c r="G70" s="19"/>
      <c r="H70" s="19"/>
      <c r="I70" s="47">
        <f>IF(LEN($C69),IFERROR(VLOOKUP($B70,'MASTER Tools List'!$B$5:$J$208,8,FALSE),0))</f>
        <v>0</v>
      </c>
      <c r="J70" s="46">
        <f>Table2[[#This Row],[Unit Price (MWK)]]*Table2[[#This Row],[Received Qty]]</f>
        <v>0</v>
      </c>
      <c r="K70" s="20"/>
    </row>
    <row r="71" spans="1:11">
      <c r="A71" s="16"/>
      <c r="B71" s="54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9"/>
      <c r="F71" s="19"/>
      <c r="G71" s="19"/>
      <c r="H71" s="19"/>
      <c r="I71" s="47">
        <f>IF(LEN($C70),IFERROR(VLOOKUP($B71,'MASTER Tools List'!$B$5:$J$208,8,FALSE),0))</f>
        <v>0</v>
      </c>
      <c r="J71" s="46">
        <f>Table2[[#This Row],[Unit Price (MWK)]]*Table2[[#This Row],[Received Qty]]</f>
        <v>0</v>
      </c>
      <c r="K71" s="20"/>
    </row>
    <row r="72" spans="1:11">
      <c r="A72" s="16"/>
      <c r="B72" s="54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9"/>
      <c r="F72" s="19"/>
      <c r="G72" s="19"/>
      <c r="H72" s="19"/>
      <c r="I72" s="47">
        <f>IF(LEN($C71),IFERROR(VLOOKUP($B72,'MASTER Tools List'!$B$5:$J$208,8,FALSE),0))</f>
        <v>0</v>
      </c>
      <c r="J72" s="46">
        <f>Table2[[#This Row],[Unit Price (MWK)]]*Table2[[#This Row],[Received Qty]]</f>
        <v>0</v>
      </c>
      <c r="K72" s="20"/>
    </row>
    <row r="73" spans="1:11">
      <c r="A73" s="16"/>
      <c r="B73" s="54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9"/>
      <c r="F73" s="19"/>
      <c r="G73" s="19"/>
      <c r="H73" s="19"/>
      <c r="I73" s="47">
        <f>IF(LEN($C72),IFERROR(VLOOKUP($B73,'MASTER Tools List'!$B$5:$J$208,8,FALSE),0))</f>
        <v>0</v>
      </c>
      <c r="J73" s="46">
        <f>Table2[[#This Row],[Unit Price (MWK)]]*Table2[[#This Row],[Received Qty]]</f>
        <v>0</v>
      </c>
      <c r="K73" s="20"/>
    </row>
    <row r="74" spans="1:11">
      <c r="A74" s="16"/>
      <c r="B74" s="54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9"/>
      <c r="F74" s="19"/>
      <c r="G74" s="19"/>
      <c r="H74" s="19"/>
      <c r="I74" s="47">
        <f>IF(LEN($C73),IFERROR(VLOOKUP($B74,'MASTER Tools List'!$B$5:$J$208,8,FALSE),0))</f>
        <v>0</v>
      </c>
      <c r="J74" s="46">
        <f>Table2[[#This Row],[Unit Price (MWK)]]*Table2[[#This Row],[Received Qty]]</f>
        <v>0</v>
      </c>
      <c r="K74" s="20"/>
    </row>
    <row r="75" spans="1:11">
      <c r="A75" s="16"/>
      <c r="B75" s="54"/>
      <c r="C75" s="10">
        <f>IF(LEN($C74),IFERROR(VLOOKUP($B75,'MASTER Tools List'!$B$5:$J$208,2,FALSE),0))</f>
        <v>0</v>
      </c>
      <c r="D75" s="11">
        <f>IF(LEN($C74),IFERROR(VLOOKUP($B75,'MASTER Tools List'!$B$5:$J$208,3,FALSE),0))</f>
        <v>0</v>
      </c>
      <c r="E75" s="59"/>
      <c r="F75" s="19"/>
      <c r="G75" s="19"/>
      <c r="H75" s="19"/>
      <c r="I75" s="47">
        <f>IF(LEN($C74),IFERROR(VLOOKUP($B75,'MASTER Tools List'!$B$5:$J$208,8,FALSE),0))</f>
        <v>0</v>
      </c>
      <c r="J75" s="46">
        <f>Table2[[#This Row],[Unit Price (MWK)]]*Table2[[#This Row],[Received Qty]]</f>
        <v>0</v>
      </c>
      <c r="K75" s="20"/>
    </row>
    <row r="76" spans="1:11">
      <c r="A76" s="16"/>
      <c r="B76" s="54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9"/>
      <c r="F76" s="19"/>
      <c r="G76" s="19"/>
      <c r="H76" s="19"/>
      <c r="I76" s="47">
        <f>IF(LEN($C75),IFERROR(VLOOKUP($B76,'MASTER Tools List'!$B$5:$J$208,8,FALSE),0))</f>
        <v>0</v>
      </c>
      <c r="J76" s="46">
        <f>Table2[[#This Row],[Unit Price (MWK)]]*Table2[[#This Row],[Received Qty]]</f>
        <v>0</v>
      </c>
      <c r="K76" s="20"/>
    </row>
    <row r="77" spans="1:11">
      <c r="A77" s="16"/>
      <c r="B77" s="54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9"/>
      <c r="F77" s="19"/>
      <c r="G77" s="19"/>
      <c r="H77" s="19"/>
      <c r="I77" s="47">
        <f>IF(LEN($C76),IFERROR(VLOOKUP($B77,'MASTER Tools List'!$B$5:$J$208,8,FALSE),0))</f>
        <v>0</v>
      </c>
      <c r="J77" s="46">
        <f>Table2[[#This Row],[Unit Price (MWK)]]*Table2[[#This Row],[Received Qty]]</f>
        <v>0</v>
      </c>
      <c r="K77" s="20"/>
    </row>
    <row r="78" spans="1:11">
      <c r="A78" s="16"/>
      <c r="B78" s="54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9"/>
      <c r="F78" s="19"/>
      <c r="G78" s="19"/>
      <c r="H78" s="19"/>
      <c r="I78" s="47">
        <f>IF(LEN($C77),IFERROR(VLOOKUP($B78,'MASTER Tools List'!$B$5:$J$208,8,FALSE),0))</f>
        <v>0</v>
      </c>
      <c r="J78" s="46">
        <f>Table2[[#This Row],[Unit Price (MWK)]]*Table2[[#This Row],[Received Qty]]</f>
        <v>0</v>
      </c>
      <c r="K78" s="20"/>
    </row>
    <row r="79" spans="1:11">
      <c r="A79" s="16"/>
      <c r="B79" s="54"/>
      <c r="C79" s="10">
        <f>IF(LEN($C8),IFERROR(VLOOKUP($B79,'MASTER Tools List'!$B$5:$J$208,2,FALSE),0))</f>
        <v>0</v>
      </c>
      <c r="D79" s="11">
        <f>IF(LEN($C8),IFERROR(VLOOKUP($B79,'MASTER Tools List'!$B$5:$J$208,3,FALSE),0))</f>
        <v>0</v>
      </c>
      <c r="E79" s="59"/>
      <c r="F79" s="19"/>
      <c r="G79" s="19"/>
      <c r="H79" s="19"/>
      <c r="I79" s="47">
        <f>IF(LEN($C78),IFERROR(VLOOKUP($B79,'MASTER Tools List'!$B$5:$J$208,8,FALSE),0))</f>
        <v>0</v>
      </c>
      <c r="J79" s="46">
        <f>Table2[[#This Row],[Unit Price (MWK)]]*Table2[[#This Row],[Received Qty]]</f>
        <v>0</v>
      </c>
      <c r="K79" s="20"/>
    </row>
    <row r="80" spans="1:11">
      <c r="A80" s="16"/>
      <c r="B80" s="54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9"/>
      <c r="F80" s="19"/>
      <c r="G80" s="19"/>
      <c r="H80" s="19"/>
      <c r="I80" s="47">
        <f>IF(LEN($C79),IFERROR(VLOOKUP($B80,'MASTER Tools List'!$B$5:$J$208,8,FALSE),0))</f>
        <v>0</v>
      </c>
      <c r="J80" s="46">
        <f>Table2[[#This Row],[Unit Price (MWK)]]*Table2[[#This Row],[Received Qty]]</f>
        <v>0</v>
      </c>
      <c r="K80" s="20"/>
    </row>
    <row r="81" spans="1:11">
      <c r="A81" s="16"/>
      <c r="B81" s="54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9"/>
      <c r="F81" s="19"/>
      <c r="G81" s="19"/>
      <c r="H81" s="19"/>
      <c r="I81" s="47">
        <f>IF(LEN($C80),IFERROR(VLOOKUP($B81,'MASTER Tools List'!$B$5:$J$208,8,FALSE),0))</f>
        <v>0</v>
      </c>
      <c r="J81" s="46">
        <f>Table2[[#This Row],[Unit Price (MWK)]]*Table2[[#This Row],[Received Qty]]</f>
        <v>0</v>
      </c>
      <c r="K81" s="20"/>
    </row>
    <row r="82" spans="1:11">
      <c r="A82" s="16"/>
      <c r="B82" s="54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9"/>
      <c r="F82" s="19"/>
      <c r="G82" s="19"/>
      <c r="H82" s="19"/>
      <c r="I82" s="47">
        <f>IF(LEN($C81),IFERROR(VLOOKUP($B82,'MASTER Tools List'!$B$5:$J$208,8,FALSE),0))</f>
        <v>0</v>
      </c>
      <c r="J82" s="46">
        <f>Table2[[#This Row],[Unit Price (MWK)]]*Table2[[#This Row],[Received Qty]]</f>
        <v>0</v>
      </c>
      <c r="K82" s="20"/>
    </row>
    <row r="83" spans="1:11">
      <c r="A83" s="16"/>
      <c r="B83" s="54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9"/>
      <c r="F83" s="19"/>
      <c r="G83" s="19"/>
      <c r="H83" s="19"/>
      <c r="I83" s="47">
        <f>IF(LEN($C82),IFERROR(VLOOKUP($B83,'MASTER Tools List'!$B$5:$J$208,8,FALSE),0))</f>
        <v>0</v>
      </c>
      <c r="J83" s="46">
        <f>Table2[[#This Row],[Unit Price (MWK)]]*Table2[[#This Row],[Received Qty]]</f>
        <v>0</v>
      </c>
      <c r="K83" s="20"/>
    </row>
    <row r="84" spans="1:11">
      <c r="A84" s="16"/>
      <c r="B84" s="54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9"/>
      <c r="F84" s="19"/>
      <c r="G84" s="19"/>
      <c r="H84" s="19"/>
      <c r="I84" s="47">
        <f>IF(LEN($C83),IFERROR(VLOOKUP($B84,'MASTER Tools List'!$B$5:$J$208,8,FALSE),0))</f>
        <v>0</v>
      </c>
      <c r="J84" s="46">
        <f>Table2[[#This Row],[Unit Price (MWK)]]*Table2[[#This Row],[Received Qty]]</f>
        <v>0</v>
      </c>
      <c r="K84" s="20"/>
    </row>
    <row r="85" spans="1:11">
      <c r="A85" s="16"/>
      <c r="B85" s="54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9"/>
      <c r="F85" s="19"/>
      <c r="G85" s="19"/>
      <c r="H85" s="19"/>
      <c r="I85" s="47">
        <f>IF(LEN($C84),IFERROR(VLOOKUP($B85,'MASTER Tools List'!$B$5:$J$208,8,FALSE),0))</f>
        <v>0</v>
      </c>
      <c r="J85" s="46">
        <f>Table2[[#This Row],[Unit Price (MWK)]]*Table2[[#This Row],[Received Qty]]</f>
        <v>0</v>
      </c>
      <c r="K85" s="20"/>
    </row>
    <row r="86" spans="1:11">
      <c r="A86" s="16"/>
      <c r="B86" s="54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9"/>
      <c r="F86" s="19"/>
      <c r="G86" s="19"/>
      <c r="H86" s="19"/>
      <c r="I86" s="47">
        <f>IF(LEN($C85),IFERROR(VLOOKUP($B86,'MASTER Tools List'!$B$5:$J$208,8,FALSE),0))</f>
        <v>0</v>
      </c>
      <c r="J86" s="46">
        <f>Table2[[#This Row],[Unit Price (MWK)]]*Table2[[#This Row],[Received Qty]]</f>
        <v>0</v>
      </c>
      <c r="K86" s="20"/>
    </row>
    <row r="87" spans="1:11">
      <c r="A87" s="16"/>
      <c r="B87" s="54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9"/>
      <c r="F87" s="19"/>
      <c r="G87" s="19"/>
      <c r="H87" s="19"/>
      <c r="I87" s="47">
        <f>IF(LEN($C86),IFERROR(VLOOKUP($B87,'MASTER Tools List'!$B$5:$J$208,8,FALSE),0))</f>
        <v>0</v>
      </c>
      <c r="J87" s="46">
        <f>Table2[[#This Row],[Unit Price (MWK)]]*Table2[[#This Row],[Received Qty]]</f>
        <v>0</v>
      </c>
      <c r="K87" s="20"/>
    </row>
    <row r="88" spans="1:11">
      <c r="A88" s="16"/>
      <c r="B88" s="54"/>
      <c r="C88" s="10">
        <f>IF(LEN($C87),IFERROR(VLOOKUP($B88,'MASTER Tools List'!$B$5:$J$208,2,FALSE),0))</f>
        <v>0</v>
      </c>
      <c r="D88" s="11">
        <f>IF(LEN($C87),IFERROR(VLOOKUP($B88,'MASTER Tools List'!$B$5:$J$208,3,FALSE),0))</f>
        <v>0</v>
      </c>
      <c r="E88" s="59"/>
      <c r="F88" s="19"/>
      <c r="G88" s="19"/>
      <c r="H88" s="19"/>
      <c r="I88" s="47">
        <f>IF(LEN($C87),IFERROR(VLOOKUP($B88,'MASTER Tools List'!$B$5:$J$208,8,FALSE),0))</f>
        <v>0</v>
      </c>
      <c r="J88" s="46">
        <f>Table2[[#This Row],[Unit Price (MWK)]]*Table2[[#This Row],[Received Qty]]</f>
        <v>0</v>
      </c>
      <c r="K88" s="20"/>
    </row>
    <row r="89" spans="1:11">
      <c r="A89" s="16"/>
      <c r="B89" s="54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9"/>
      <c r="F89" s="19"/>
      <c r="G89" s="19"/>
      <c r="H89" s="19"/>
      <c r="I89" s="47">
        <f>IF(LEN($C88),IFERROR(VLOOKUP($B89,'MASTER Tools List'!$B$5:$J$208,8,FALSE),0))</f>
        <v>0</v>
      </c>
      <c r="J89" s="46">
        <f>Table2[[#This Row],[Unit Price (MWK)]]*Table2[[#This Row],[Received Qty]]</f>
        <v>0</v>
      </c>
      <c r="K89" s="20"/>
    </row>
    <row r="90" spans="1:11">
      <c r="A90" s="16"/>
      <c r="B90" s="54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9"/>
      <c r="F90" s="19"/>
      <c r="G90" s="19"/>
      <c r="H90" s="19"/>
      <c r="I90" s="47">
        <f>IF(LEN($C89),IFERROR(VLOOKUP($B90,'MASTER Tools List'!$B$5:$J$208,8,FALSE),0))</f>
        <v>0</v>
      </c>
      <c r="J90" s="46">
        <f>Table2[[#This Row],[Unit Price (MWK)]]*Table2[[#This Row],[Received Qty]]</f>
        <v>0</v>
      </c>
      <c r="K90" s="20"/>
    </row>
    <row r="91" spans="1:11">
      <c r="A91" s="16"/>
      <c r="B91" s="54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9"/>
      <c r="F91" s="19"/>
      <c r="G91" s="19"/>
      <c r="H91" s="19"/>
      <c r="I91" s="47">
        <f>IF(LEN($C90),IFERROR(VLOOKUP($B91,'MASTER Tools List'!$B$5:$J$208,8,FALSE),0))</f>
        <v>0</v>
      </c>
      <c r="J91" s="46">
        <f>Table2[[#This Row],[Unit Price (MWK)]]*Table2[[#This Row],[Received Qty]]</f>
        <v>0</v>
      </c>
      <c r="K91" s="20"/>
    </row>
    <row r="92" spans="1:11">
      <c r="A92" s="16"/>
      <c r="B92" s="54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9"/>
      <c r="F92" s="19"/>
      <c r="G92" s="19"/>
      <c r="H92" s="19"/>
      <c r="I92" s="47">
        <f>IF(LEN($C91),IFERROR(VLOOKUP($B92,'MASTER Tools List'!$B$5:$J$208,8,FALSE),0))</f>
        <v>0</v>
      </c>
      <c r="J92" s="46">
        <f>Table2[[#This Row],[Unit Price (MWK)]]*Table2[[#This Row],[Received Qty]]</f>
        <v>0</v>
      </c>
      <c r="K92" s="20"/>
    </row>
    <row r="93" spans="1:11">
      <c r="A93" s="16"/>
      <c r="B93" s="54"/>
      <c r="C93" s="10">
        <f>IF(LEN($C8),IFERROR(VLOOKUP($B93,'MASTER Tools List'!$B$5:$J$208,2,FALSE),0))</f>
        <v>0</v>
      </c>
      <c r="D93" s="11">
        <f>IF(LEN($C8),IFERROR(VLOOKUP($B93,'MASTER Tools List'!$B$5:$J$208,3,FALSE),0))</f>
        <v>0</v>
      </c>
      <c r="E93" s="59"/>
      <c r="F93" s="19"/>
      <c r="G93" s="19"/>
      <c r="H93" s="19"/>
      <c r="I93" s="47">
        <f>IF(LEN($C92),IFERROR(VLOOKUP($B93,'MASTER Tools List'!$B$5:$J$208,8,FALSE),0))</f>
        <v>0</v>
      </c>
      <c r="J93" s="46">
        <f>Table2[[#This Row],[Unit Price (MWK)]]*Table2[[#This Row],[Received Qty]]</f>
        <v>0</v>
      </c>
      <c r="K93" s="20"/>
    </row>
    <row r="94" spans="1:11">
      <c r="A94" s="16"/>
      <c r="B94" s="54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9"/>
      <c r="F94" s="19"/>
      <c r="G94" s="19"/>
      <c r="H94" s="19"/>
      <c r="I94" s="47">
        <f>IF(LEN($C93),IFERROR(VLOOKUP($B94,'MASTER Tools List'!$B$5:$J$208,8,FALSE),0))</f>
        <v>0</v>
      </c>
      <c r="J94" s="46">
        <f>Table2[[#This Row],[Unit Price (MWK)]]*Table2[[#This Row],[Received Qty]]</f>
        <v>0</v>
      </c>
      <c r="K94" s="20"/>
    </row>
    <row r="95" spans="1:11">
      <c r="A95" s="16"/>
      <c r="B95" s="54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9"/>
      <c r="F95" s="19"/>
      <c r="G95" s="19"/>
      <c r="H95" s="19"/>
      <c r="I95" s="47">
        <f>IF(LEN($C94),IFERROR(VLOOKUP($B95,'MASTER Tools List'!$B$5:$J$208,8,FALSE),0))</f>
        <v>0</v>
      </c>
      <c r="J95" s="46">
        <f>Table2[[#This Row],[Unit Price (MWK)]]*Table2[[#This Row],[Received Qty]]</f>
        <v>0</v>
      </c>
      <c r="K95" s="20"/>
    </row>
    <row r="96" spans="1:11">
      <c r="A96" s="16"/>
      <c r="B96" s="54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9"/>
      <c r="F96" s="19"/>
      <c r="G96" s="19"/>
      <c r="H96" s="19"/>
      <c r="I96" s="47">
        <f>IF(LEN($C95),IFERROR(VLOOKUP($B96,'MASTER Tools List'!$B$5:$J$208,8,FALSE),0))</f>
        <v>0</v>
      </c>
      <c r="J96" s="46">
        <f>Table2[[#This Row],[Unit Price (MWK)]]*Table2[[#This Row],[Received Qty]]</f>
        <v>0</v>
      </c>
      <c r="K96" s="20"/>
    </row>
    <row r="97" spans="1:11">
      <c r="A97" s="16"/>
      <c r="B97" s="54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9"/>
      <c r="F97" s="19"/>
      <c r="G97" s="19"/>
      <c r="H97" s="19"/>
      <c r="I97" s="47">
        <f>IF(LEN($C96),IFERROR(VLOOKUP($B97,'MASTER Tools List'!$B$5:$J$208,8,FALSE),0))</f>
        <v>0</v>
      </c>
      <c r="J97" s="46">
        <f>Table2[[#This Row],[Unit Price (MWK)]]*Table2[[#This Row],[Received Qty]]</f>
        <v>0</v>
      </c>
      <c r="K97" s="20"/>
    </row>
    <row r="98" spans="1:11">
      <c r="A98" s="16"/>
      <c r="B98" s="54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9"/>
      <c r="F98" s="19"/>
      <c r="G98" s="19"/>
      <c r="H98" s="19"/>
      <c r="I98" s="47">
        <f>IF(LEN($C97),IFERROR(VLOOKUP($B98,'MASTER Tools List'!$B$5:$J$208,8,FALSE),0))</f>
        <v>0</v>
      </c>
      <c r="J98" s="46">
        <f>Table2[[#This Row],[Unit Price (MWK)]]*Table2[[#This Row],[Received Qty]]</f>
        <v>0</v>
      </c>
      <c r="K98" s="20"/>
    </row>
    <row r="99" spans="1:11">
      <c r="A99" s="16"/>
      <c r="B99" s="54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9"/>
      <c r="F99" s="19"/>
      <c r="G99" s="19"/>
      <c r="H99" s="19"/>
      <c r="I99" s="47">
        <f>IF(LEN($C98),IFERROR(VLOOKUP($B99,'MASTER Tools List'!$B$5:$J$208,8,FALSE),0))</f>
        <v>0</v>
      </c>
      <c r="J99" s="46">
        <f>Table2[[#This Row],[Unit Price (MWK)]]*Table2[[#This Row],[Received Qty]]</f>
        <v>0</v>
      </c>
      <c r="K99" s="20"/>
    </row>
    <row r="100" spans="1:11">
      <c r="A100" s="16"/>
      <c r="B100" s="54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9"/>
      <c r="F100" s="19"/>
      <c r="G100" s="19"/>
      <c r="H100" s="19"/>
      <c r="I100" s="47">
        <f>IF(LEN($C99),IFERROR(VLOOKUP($B100,'MASTER Tools List'!$B$5:$J$208,8,FALSE),0))</f>
        <v>0</v>
      </c>
      <c r="J100" s="46">
        <f>Table2[[#This Row],[Unit Price (MWK)]]*Table2[[#This Row],[Received Qty]]</f>
        <v>0</v>
      </c>
      <c r="K100" s="20"/>
    </row>
    <row r="101" spans="1:11">
      <c r="A101" s="16"/>
      <c r="B101" s="54"/>
      <c r="C101" s="10">
        <f>IF(LEN($C100),IFERROR(VLOOKUP($B101,'MASTER Tools List'!$B$5:$J$208,2,FALSE),0))</f>
        <v>0</v>
      </c>
      <c r="D101" s="11">
        <f>IF(LEN($C100),IFERROR(VLOOKUP($B101,'MASTER Tools List'!$B$5:$J$208,3,FALSE),0))</f>
        <v>0</v>
      </c>
      <c r="E101" s="59"/>
      <c r="F101" s="19"/>
      <c r="G101" s="19"/>
      <c r="H101" s="19"/>
      <c r="I101" s="47">
        <f>IF(LEN($C100),IFERROR(VLOOKUP($B101,'MASTER Tools List'!$B$5:$J$208,8,FALSE),0))</f>
        <v>0</v>
      </c>
      <c r="J101" s="46">
        <f>Table2[[#This Row],[Unit Price (MWK)]]*Table2[[#This Row],[Received Qty]]</f>
        <v>0</v>
      </c>
      <c r="K101" s="20"/>
    </row>
    <row r="102" spans="1:11">
      <c r="A102" s="16"/>
      <c r="B102" s="54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9"/>
      <c r="F102" s="19"/>
      <c r="G102" s="19"/>
      <c r="H102" s="19"/>
      <c r="I102" s="47">
        <f>IF(LEN($C101),IFERROR(VLOOKUP($B102,'MASTER Tools List'!$B$5:$J$208,8,FALSE),0))</f>
        <v>0</v>
      </c>
      <c r="J102" s="46">
        <f>Table2[[#This Row],[Unit Price (MWK)]]*Table2[[#This Row],[Received Qty]]</f>
        <v>0</v>
      </c>
      <c r="K102" s="20"/>
    </row>
    <row r="103" spans="1:11">
      <c r="A103" s="16"/>
      <c r="B103" s="54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9"/>
      <c r="F103" s="19"/>
      <c r="G103" s="19"/>
      <c r="H103" s="19"/>
      <c r="I103" s="47">
        <f>IF(LEN($C102),IFERROR(VLOOKUP($B103,'MASTER Tools List'!$B$5:$J$208,8,FALSE),0))</f>
        <v>0</v>
      </c>
      <c r="J103" s="46">
        <f>Table2[[#This Row],[Unit Price (MWK)]]*Table2[[#This Row],[Received Qty]]</f>
        <v>0</v>
      </c>
      <c r="K103" s="20"/>
    </row>
    <row r="104" spans="1:11">
      <c r="A104" s="16"/>
      <c r="B104" s="54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9"/>
      <c r="F104" s="19"/>
      <c r="G104" s="19"/>
      <c r="H104" s="19"/>
      <c r="I104" s="47">
        <f>IF(LEN($C103),IFERROR(VLOOKUP($B104,'MASTER Tools List'!$B$5:$J$208,8,FALSE),0))</f>
        <v>0</v>
      </c>
      <c r="J104" s="46">
        <f>Table2[[#This Row],[Unit Price (MWK)]]*Table2[[#This Row],[Received Qty]]</f>
        <v>0</v>
      </c>
      <c r="K104" s="20"/>
    </row>
    <row r="105" spans="1:11">
      <c r="A105" s="16"/>
      <c r="B105" s="54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9"/>
      <c r="F105" s="19"/>
      <c r="G105" s="19"/>
      <c r="H105" s="19"/>
      <c r="I105" s="47">
        <f>IF(LEN($C104),IFERROR(VLOOKUP($B105,'MASTER Tools List'!$B$5:$J$208,8,FALSE),0))</f>
        <v>0</v>
      </c>
      <c r="J105" s="46">
        <f>Table2[[#This Row],[Unit Price (MWK)]]*Table2[[#This Row],[Received Qty]]</f>
        <v>0</v>
      </c>
      <c r="K105" s="20"/>
    </row>
    <row r="106" spans="1:11">
      <c r="A106" s="16"/>
      <c r="B106" s="54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9"/>
      <c r="F106" s="19"/>
      <c r="G106" s="19"/>
      <c r="H106" s="19"/>
      <c r="I106" s="47">
        <f>IF(LEN($C105),IFERROR(VLOOKUP($B106,'MASTER Tools List'!$B$5:$J$208,8,FALSE),0))</f>
        <v>0</v>
      </c>
      <c r="J106" s="46">
        <f>Table2[[#This Row],[Unit Price (MWK)]]*Table2[[#This Row],[Received Qty]]</f>
        <v>0</v>
      </c>
      <c r="K106" s="20"/>
    </row>
    <row r="107" spans="1:11">
      <c r="A107" s="16"/>
      <c r="B107" s="54"/>
      <c r="C107" s="10">
        <f>IF(LEN($C8),IFERROR(VLOOKUP($B107,'MASTER Tools List'!$B$5:$J$208,2,FALSE),0))</f>
        <v>0</v>
      </c>
      <c r="D107" s="11">
        <f>IF(LEN($C8),IFERROR(VLOOKUP($B107,'MASTER Tools List'!$B$5:$J$208,3,FALSE),0))</f>
        <v>0</v>
      </c>
      <c r="E107" s="59"/>
      <c r="F107" s="19"/>
      <c r="G107" s="19"/>
      <c r="H107" s="19"/>
      <c r="I107" s="47">
        <f>IF(LEN($C106),IFERROR(VLOOKUP($B107,'MASTER Tools List'!$B$5:$J$208,8,FALSE),0))</f>
        <v>0</v>
      </c>
      <c r="J107" s="46">
        <f>Table2[[#This Row],[Unit Price (MWK)]]*Table2[[#This Row],[Received Qty]]</f>
        <v>0</v>
      </c>
      <c r="K107" s="20"/>
    </row>
    <row r="108" spans="1:11">
      <c r="A108" s="16"/>
      <c r="B108" s="54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9"/>
      <c r="F108" s="19"/>
      <c r="G108" s="19"/>
      <c r="H108" s="19"/>
      <c r="I108" s="47">
        <f>IF(LEN($C107),IFERROR(VLOOKUP($B108,'MASTER Tools List'!$B$5:$J$208,8,FALSE),0))</f>
        <v>0</v>
      </c>
      <c r="J108" s="46">
        <f>Table2[[#This Row],[Unit Price (MWK)]]*Table2[[#This Row],[Received Qty]]</f>
        <v>0</v>
      </c>
      <c r="K108" s="20"/>
    </row>
    <row r="109" spans="1:11">
      <c r="A109" s="16"/>
      <c r="B109" s="54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9"/>
      <c r="F109" s="19"/>
      <c r="G109" s="19"/>
      <c r="H109" s="19"/>
      <c r="I109" s="47">
        <f>IF(LEN($C108),IFERROR(VLOOKUP($B109,'MASTER Tools List'!$B$5:$J$208,8,FALSE),0))</f>
        <v>0</v>
      </c>
      <c r="J109" s="46">
        <f>Table2[[#This Row],[Unit Price (MWK)]]*Table2[[#This Row],[Received Qty]]</f>
        <v>0</v>
      </c>
      <c r="K109" s="20"/>
    </row>
    <row r="110" spans="1:11">
      <c r="A110" s="16"/>
      <c r="B110" s="54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9"/>
      <c r="F110" s="19"/>
      <c r="G110" s="19"/>
      <c r="H110" s="19"/>
      <c r="I110" s="47">
        <f>IF(LEN($C109),IFERROR(VLOOKUP($B110,'MASTER Tools List'!$B$5:$J$208,8,FALSE),0))</f>
        <v>0</v>
      </c>
      <c r="J110" s="46">
        <f>Table2[[#This Row],[Unit Price (MWK)]]*Table2[[#This Row],[Received Qty]]</f>
        <v>0</v>
      </c>
      <c r="K110" s="20"/>
    </row>
    <row r="111" spans="1:11">
      <c r="A111" s="16"/>
      <c r="B111" s="54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9"/>
      <c r="F111" s="19"/>
      <c r="G111" s="19"/>
      <c r="H111" s="19"/>
      <c r="I111" s="47">
        <f>IF(LEN($C110),IFERROR(VLOOKUP($B111,'MASTER Tools List'!$B$5:$J$208,8,FALSE),0))</f>
        <v>0</v>
      </c>
      <c r="J111" s="46">
        <f>Table2[[#This Row],[Unit Price (MWK)]]*Table2[[#This Row],[Received Qty]]</f>
        <v>0</v>
      </c>
      <c r="K111" s="20"/>
    </row>
    <row r="112" spans="1:11">
      <c r="A112" s="16"/>
      <c r="B112" s="54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9"/>
      <c r="F112" s="19"/>
      <c r="G112" s="19"/>
      <c r="H112" s="19"/>
      <c r="I112" s="47">
        <f>IF(LEN($C111),IFERROR(VLOOKUP($B112,'MASTER Tools List'!$B$5:$J$208,8,FALSE),0))</f>
        <v>0</v>
      </c>
      <c r="J112" s="46">
        <f>Table2[[#This Row],[Unit Price (MWK)]]*Table2[[#This Row],[Received Qty]]</f>
        <v>0</v>
      </c>
      <c r="K112" s="20"/>
    </row>
    <row r="113" spans="1:11">
      <c r="A113" s="16"/>
      <c r="B113" s="54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9"/>
      <c r="F113" s="19"/>
      <c r="G113" s="19"/>
      <c r="H113" s="19"/>
      <c r="I113" s="47">
        <f>IF(LEN($C112),IFERROR(VLOOKUP($B113,'MASTER Tools List'!$B$5:$J$208,8,FALSE),0))</f>
        <v>0</v>
      </c>
      <c r="J113" s="46">
        <f>Table2[[#This Row],[Unit Price (MWK)]]*Table2[[#This Row],[Received Qty]]</f>
        <v>0</v>
      </c>
      <c r="K113" s="20"/>
    </row>
    <row r="114" spans="1:11">
      <c r="A114" s="16"/>
      <c r="B114" s="54"/>
      <c r="C114" s="10">
        <f>IF(LEN($C113),IFERROR(VLOOKUP($B114,'MASTER Tools List'!$B$5:$J$208,2,FALSE),0))</f>
        <v>0</v>
      </c>
      <c r="D114" s="11">
        <f>IF(LEN($C113),IFERROR(VLOOKUP($B114,'MASTER Tools List'!$B$5:$J$208,3,FALSE),0))</f>
        <v>0</v>
      </c>
      <c r="E114" s="59"/>
      <c r="F114" s="19"/>
      <c r="G114" s="19"/>
      <c r="H114" s="19"/>
      <c r="I114" s="47">
        <f>IF(LEN($C113),IFERROR(VLOOKUP($B114,'MASTER Tools List'!$B$5:$J$208,8,FALSE),0))</f>
        <v>0</v>
      </c>
      <c r="J114" s="46">
        <f>Table2[[#This Row],[Unit Price (MWK)]]*Table2[[#This Row],[Received Qty]]</f>
        <v>0</v>
      </c>
      <c r="K114" s="20"/>
    </row>
    <row r="115" spans="1:11">
      <c r="A115" s="16"/>
      <c r="B115" s="54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9"/>
      <c r="F115" s="19"/>
      <c r="G115" s="19"/>
      <c r="H115" s="19"/>
      <c r="I115" s="47">
        <f>IF(LEN($C114),IFERROR(VLOOKUP($B115,'MASTER Tools List'!$B$5:$J$208,8,FALSE),0))</f>
        <v>0</v>
      </c>
      <c r="J115" s="46">
        <f>Table2[[#This Row],[Unit Price (MWK)]]*Table2[[#This Row],[Received Qty]]</f>
        <v>0</v>
      </c>
      <c r="K115" s="20"/>
    </row>
    <row r="116" spans="1:11">
      <c r="A116" s="16"/>
      <c r="B116" s="54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9"/>
      <c r="F116" s="19"/>
      <c r="G116" s="19"/>
      <c r="H116" s="19"/>
      <c r="I116" s="47">
        <f>IF(LEN($C115),IFERROR(VLOOKUP($B116,'MASTER Tools List'!$B$5:$J$208,8,FALSE),0))</f>
        <v>0</v>
      </c>
      <c r="J116" s="46">
        <f>Table2[[#This Row],[Unit Price (MWK)]]*Table2[[#This Row],[Received Qty]]</f>
        <v>0</v>
      </c>
      <c r="K116" s="20"/>
    </row>
    <row r="117" spans="1:11">
      <c r="A117" s="16"/>
      <c r="B117" s="54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9"/>
      <c r="F117" s="19"/>
      <c r="G117" s="19"/>
      <c r="H117" s="19"/>
      <c r="I117" s="47">
        <f>IF(LEN($C116),IFERROR(VLOOKUP($B117,'MASTER Tools List'!$B$5:$J$208,8,FALSE),0))</f>
        <v>0</v>
      </c>
      <c r="J117" s="46">
        <f>Table2[[#This Row],[Unit Price (MWK)]]*Table2[[#This Row],[Received Qty]]</f>
        <v>0</v>
      </c>
      <c r="K117" s="20"/>
    </row>
    <row r="118" spans="1:11">
      <c r="A118" s="16"/>
      <c r="B118" s="54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9"/>
      <c r="F118" s="19"/>
      <c r="G118" s="19"/>
      <c r="H118" s="19"/>
      <c r="I118" s="47">
        <f>IF(LEN($C117),IFERROR(VLOOKUP($B118,'MASTER Tools List'!$B$5:$J$208,8,FALSE),0))</f>
        <v>0</v>
      </c>
      <c r="J118" s="46">
        <f>Table2[[#This Row],[Unit Price (MWK)]]*Table2[[#This Row],[Received Qty]]</f>
        <v>0</v>
      </c>
      <c r="K118" s="20"/>
    </row>
    <row r="119" spans="1:11">
      <c r="A119" s="16"/>
      <c r="B119" s="54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9"/>
      <c r="F119" s="19"/>
      <c r="G119" s="19"/>
      <c r="H119" s="19"/>
      <c r="I119" s="47">
        <f>IF(LEN($C118),IFERROR(VLOOKUP($B119,'MASTER Tools List'!$B$5:$J$208,8,FALSE),0))</f>
        <v>0</v>
      </c>
      <c r="J119" s="46">
        <f>Table2[[#This Row],[Unit Price (MWK)]]*Table2[[#This Row],[Received Qty]]</f>
        <v>0</v>
      </c>
      <c r="K119" s="20"/>
    </row>
    <row r="120" spans="1:11">
      <c r="A120" s="16"/>
      <c r="B120" s="54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9"/>
      <c r="F120" s="19"/>
      <c r="G120" s="19"/>
      <c r="H120" s="19"/>
      <c r="I120" s="47">
        <f>IF(LEN($C119),IFERROR(VLOOKUP($B120,'MASTER Tools List'!$B$5:$J$208,8,FALSE),0))</f>
        <v>0</v>
      </c>
      <c r="J120" s="46">
        <f>Table2[[#This Row],[Unit Price (MWK)]]*Table2[[#This Row],[Received Qty]]</f>
        <v>0</v>
      </c>
      <c r="K120" s="20"/>
    </row>
    <row r="121" spans="1:11">
      <c r="A121" s="16"/>
      <c r="B121" s="54"/>
      <c r="C121" s="10">
        <f>IF(LEN($C8),IFERROR(VLOOKUP($B121,'MASTER Tools List'!$B$5:$J$208,2,FALSE),0))</f>
        <v>0</v>
      </c>
      <c r="D121" s="11">
        <f>IF(LEN($C8),IFERROR(VLOOKUP($B121,'MASTER Tools List'!$B$5:$J$208,3,FALSE),0))</f>
        <v>0</v>
      </c>
      <c r="E121" s="59"/>
      <c r="F121" s="19"/>
      <c r="G121" s="19"/>
      <c r="H121" s="19"/>
      <c r="I121" s="47">
        <f>IF(LEN($C120),IFERROR(VLOOKUP($B121,'MASTER Tools List'!$B$5:$J$208,8,FALSE),0))</f>
        <v>0</v>
      </c>
      <c r="J121" s="46">
        <f>Table2[[#This Row],[Unit Price (MWK)]]*Table2[[#This Row],[Received Qty]]</f>
        <v>0</v>
      </c>
      <c r="K121" s="20"/>
    </row>
    <row r="122" spans="1:11">
      <c r="A122" s="16"/>
      <c r="B122" s="54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9"/>
      <c r="F122" s="19"/>
      <c r="G122" s="19"/>
      <c r="H122" s="19"/>
      <c r="I122" s="47">
        <f>IF(LEN($C121),IFERROR(VLOOKUP($B122,'MASTER Tools List'!$B$5:$J$208,8,FALSE),0))</f>
        <v>0</v>
      </c>
      <c r="J122" s="46">
        <f>Table2[[#This Row],[Unit Price (MWK)]]*Table2[[#This Row],[Received Qty]]</f>
        <v>0</v>
      </c>
      <c r="K122" s="20"/>
    </row>
    <row r="123" spans="1:11">
      <c r="A123" s="16"/>
      <c r="B123" s="54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9"/>
      <c r="F123" s="19"/>
      <c r="G123" s="19"/>
      <c r="H123" s="19"/>
      <c r="I123" s="47">
        <f>IF(LEN($C122),IFERROR(VLOOKUP($B123,'MASTER Tools List'!$B$5:$J$208,8,FALSE),0))</f>
        <v>0</v>
      </c>
      <c r="J123" s="46">
        <f>Table2[[#This Row],[Unit Price (MWK)]]*Table2[[#This Row],[Received Qty]]</f>
        <v>0</v>
      </c>
      <c r="K123" s="20"/>
    </row>
    <row r="124" spans="1:11">
      <c r="A124" s="16"/>
      <c r="B124" s="54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9"/>
      <c r="F124" s="19"/>
      <c r="G124" s="19"/>
      <c r="H124" s="19"/>
      <c r="I124" s="47">
        <f>IF(LEN($C123),IFERROR(VLOOKUP($B124,'MASTER Tools List'!$B$5:$J$208,8,FALSE),0))</f>
        <v>0</v>
      </c>
      <c r="J124" s="46">
        <f>Table2[[#This Row],[Unit Price (MWK)]]*Table2[[#This Row],[Received Qty]]</f>
        <v>0</v>
      </c>
      <c r="K124" s="20"/>
    </row>
    <row r="125" spans="1:11">
      <c r="A125" s="16"/>
      <c r="B125" s="54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9"/>
      <c r="F125" s="19"/>
      <c r="G125" s="19"/>
      <c r="H125" s="19"/>
      <c r="I125" s="47">
        <f>IF(LEN($C124),IFERROR(VLOOKUP($B125,'MASTER Tools List'!$B$5:$J$208,8,FALSE),0))</f>
        <v>0</v>
      </c>
      <c r="J125" s="46">
        <f>Table2[[#This Row],[Unit Price (MWK)]]*Table2[[#This Row],[Received Qty]]</f>
        <v>0</v>
      </c>
      <c r="K125" s="20"/>
    </row>
    <row r="126" spans="1:11">
      <c r="A126" s="16"/>
      <c r="B126" s="54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9"/>
      <c r="F126" s="19"/>
      <c r="G126" s="19"/>
      <c r="H126" s="19"/>
      <c r="I126" s="47">
        <f>IF(LEN($C125),IFERROR(VLOOKUP($B126,'MASTER Tools List'!$B$5:$J$208,8,FALSE),0))</f>
        <v>0</v>
      </c>
      <c r="J126" s="46">
        <f>Table2[[#This Row],[Unit Price (MWK)]]*Table2[[#This Row],[Received Qty]]</f>
        <v>0</v>
      </c>
      <c r="K126" s="20"/>
    </row>
    <row r="127" spans="1:11">
      <c r="A127" s="16"/>
      <c r="B127" s="54"/>
      <c r="C127" s="10">
        <f>IF(LEN($C126),IFERROR(VLOOKUP($B127,'MASTER Tools List'!$B$5:$J$208,2,FALSE),0))</f>
        <v>0</v>
      </c>
      <c r="D127" s="11">
        <f>IF(LEN($C126),IFERROR(VLOOKUP($B127,'MASTER Tools List'!$B$5:$J$208,3,FALSE),0))</f>
        <v>0</v>
      </c>
      <c r="E127" s="59"/>
      <c r="F127" s="19"/>
      <c r="G127" s="19"/>
      <c r="H127" s="19"/>
      <c r="I127" s="47">
        <f>IF(LEN($C126),IFERROR(VLOOKUP($B127,'MASTER Tools List'!$B$5:$J$208,8,FALSE),0))</f>
        <v>0</v>
      </c>
      <c r="J127" s="46">
        <f>Table2[[#This Row],[Unit Price (MWK)]]*Table2[[#This Row],[Received Qty]]</f>
        <v>0</v>
      </c>
      <c r="K127" s="20"/>
    </row>
    <row r="128" spans="1:11">
      <c r="A128" s="16"/>
      <c r="B128" s="54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9"/>
      <c r="F128" s="19"/>
      <c r="G128" s="19"/>
      <c r="H128" s="19"/>
      <c r="I128" s="47">
        <f>IF(LEN($C127),IFERROR(VLOOKUP($B128,'MASTER Tools List'!$B$5:$J$208,8,FALSE),0))</f>
        <v>0</v>
      </c>
      <c r="J128" s="46">
        <f>Table2[[#This Row],[Unit Price (MWK)]]*Table2[[#This Row],[Received Qty]]</f>
        <v>0</v>
      </c>
      <c r="K128" s="20"/>
    </row>
    <row r="129" spans="1:11">
      <c r="A129" s="16"/>
      <c r="B129" s="54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9"/>
      <c r="F129" s="19"/>
      <c r="G129" s="19"/>
      <c r="H129" s="19"/>
      <c r="I129" s="47">
        <f>IF(LEN($C128),IFERROR(VLOOKUP($B129,'MASTER Tools List'!$B$5:$J$208,8,FALSE),0))</f>
        <v>0</v>
      </c>
      <c r="J129" s="46">
        <f>Table2[[#This Row],[Unit Price (MWK)]]*Table2[[#This Row],[Received Qty]]</f>
        <v>0</v>
      </c>
      <c r="K129" s="20"/>
    </row>
    <row r="130" spans="1:11">
      <c r="A130" s="16"/>
      <c r="B130" s="54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9"/>
      <c r="F130" s="19"/>
      <c r="G130" s="19"/>
      <c r="H130" s="19"/>
      <c r="I130" s="47">
        <f>IF(LEN($C129),IFERROR(VLOOKUP($B130,'MASTER Tools List'!$B$5:$J$208,8,FALSE),0))</f>
        <v>0</v>
      </c>
      <c r="J130" s="46">
        <f>Table2[[#This Row],[Unit Price (MWK)]]*Table2[[#This Row],[Received Qty]]</f>
        <v>0</v>
      </c>
      <c r="K130" s="20"/>
    </row>
    <row r="131" spans="1:11">
      <c r="A131" s="16"/>
      <c r="B131" s="54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9"/>
      <c r="F131" s="19"/>
      <c r="G131" s="19"/>
      <c r="H131" s="19"/>
      <c r="I131" s="47">
        <f>IF(LEN($C130),IFERROR(VLOOKUP($B131,'MASTER Tools List'!$B$5:$J$208,8,FALSE),0))</f>
        <v>0</v>
      </c>
      <c r="J131" s="46">
        <f>Table2[[#This Row],[Unit Price (MWK)]]*Table2[[#This Row],[Received Qty]]</f>
        <v>0</v>
      </c>
      <c r="K131" s="20"/>
    </row>
    <row r="132" spans="1:11">
      <c r="A132" s="16"/>
      <c r="B132" s="54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9"/>
      <c r="F132" s="19"/>
      <c r="G132" s="19"/>
      <c r="H132" s="19"/>
      <c r="I132" s="47">
        <f>IF(LEN($C131),IFERROR(VLOOKUP($B132,'MASTER Tools List'!$B$5:$J$208,8,FALSE),0))</f>
        <v>0</v>
      </c>
      <c r="J132" s="46">
        <f>Table2[[#This Row],[Unit Price (MWK)]]*Table2[[#This Row],[Received Qty]]</f>
        <v>0</v>
      </c>
      <c r="K132" s="20"/>
    </row>
    <row r="133" spans="1:11">
      <c r="A133" s="16"/>
      <c r="B133" s="54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9"/>
      <c r="F133" s="19"/>
      <c r="G133" s="19"/>
      <c r="H133" s="19"/>
      <c r="I133" s="47">
        <f>IF(LEN($C132),IFERROR(VLOOKUP($B133,'MASTER Tools List'!$B$5:$J$208,8,FALSE),0))</f>
        <v>0</v>
      </c>
      <c r="J133" s="46">
        <f>Table2[[#This Row],[Unit Price (MWK)]]*Table2[[#This Row],[Received Qty]]</f>
        <v>0</v>
      </c>
      <c r="K133" s="20"/>
    </row>
    <row r="134" spans="1:11">
      <c r="A134" s="16"/>
      <c r="B134" s="54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9"/>
      <c r="F134" s="19"/>
      <c r="G134" s="19"/>
      <c r="H134" s="19"/>
      <c r="I134" s="47">
        <f>IF(LEN($C133),IFERROR(VLOOKUP($B134,'MASTER Tools List'!$B$5:$J$208,8,FALSE),0))</f>
        <v>0</v>
      </c>
      <c r="J134" s="46">
        <f>Table2[[#This Row],[Unit Price (MWK)]]*Table2[[#This Row],[Received Qty]]</f>
        <v>0</v>
      </c>
      <c r="K134" s="20"/>
    </row>
    <row r="135" spans="1:11">
      <c r="A135" s="16"/>
      <c r="B135" s="54"/>
      <c r="C135" s="10">
        <f>IF(LEN($C8),IFERROR(VLOOKUP($B135,'MASTER Tools List'!$B$5:$J$208,2,FALSE),0))</f>
        <v>0</v>
      </c>
      <c r="D135" s="11">
        <f>IF(LEN($C8),IFERROR(VLOOKUP($B135,'MASTER Tools List'!$B$5:$J$208,3,FALSE),0))</f>
        <v>0</v>
      </c>
      <c r="E135" s="59"/>
      <c r="F135" s="19"/>
      <c r="G135" s="19"/>
      <c r="H135" s="19"/>
      <c r="I135" s="47">
        <f>IF(LEN($C134),IFERROR(VLOOKUP($B135,'MASTER Tools List'!$B$5:$J$208,8,FALSE),0))</f>
        <v>0</v>
      </c>
      <c r="J135" s="46">
        <f>Table2[[#This Row],[Unit Price (MWK)]]*Table2[[#This Row],[Received Qty]]</f>
        <v>0</v>
      </c>
      <c r="K135" s="20"/>
    </row>
    <row r="136" spans="1:11">
      <c r="A136" s="16"/>
      <c r="B136" s="54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9"/>
      <c r="F136" s="19"/>
      <c r="G136" s="19"/>
      <c r="H136" s="19"/>
      <c r="I136" s="47">
        <f>IF(LEN($C135),IFERROR(VLOOKUP($B136,'MASTER Tools List'!$B$5:$J$208,8,FALSE),0))</f>
        <v>0</v>
      </c>
      <c r="J136" s="46">
        <f>Table2[[#This Row],[Unit Price (MWK)]]*Table2[[#This Row],[Received Qty]]</f>
        <v>0</v>
      </c>
      <c r="K136" s="20"/>
    </row>
    <row r="137" spans="1:11">
      <c r="A137" s="16"/>
      <c r="B137" s="54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9"/>
      <c r="F137" s="19"/>
      <c r="G137" s="19"/>
      <c r="H137" s="19"/>
      <c r="I137" s="47">
        <f>IF(LEN($C136),IFERROR(VLOOKUP($B137,'MASTER Tools List'!$B$5:$J$208,8,FALSE),0))</f>
        <v>0</v>
      </c>
      <c r="J137" s="46">
        <f>Table2[[#This Row],[Unit Price (MWK)]]*Table2[[#This Row],[Received Qty]]</f>
        <v>0</v>
      </c>
      <c r="K137" s="20"/>
    </row>
    <row r="138" spans="1:11">
      <c r="A138" s="16"/>
      <c r="B138" s="54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9"/>
      <c r="F138" s="19"/>
      <c r="G138" s="19"/>
      <c r="H138" s="19"/>
      <c r="I138" s="47">
        <f>IF(LEN($C137),IFERROR(VLOOKUP($B138,'MASTER Tools List'!$B$5:$J$208,8,FALSE),0))</f>
        <v>0</v>
      </c>
      <c r="J138" s="46">
        <f>Table2[[#This Row],[Unit Price (MWK)]]*Table2[[#This Row],[Received Qty]]</f>
        <v>0</v>
      </c>
      <c r="K138" s="20"/>
    </row>
    <row r="139" spans="1:11">
      <c r="A139" s="16"/>
      <c r="B139" s="54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9"/>
      <c r="F139" s="19"/>
      <c r="G139" s="19"/>
      <c r="H139" s="19"/>
      <c r="I139" s="47">
        <f>IF(LEN($C138),IFERROR(VLOOKUP($B139,'MASTER Tools List'!$B$5:$J$208,8,FALSE),0))</f>
        <v>0</v>
      </c>
      <c r="J139" s="46">
        <f>Table2[[#This Row],[Unit Price (MWK)]]*Table2[[#This Row],[Received Qty]]</f>
        <v>0</v>
      </c>
      <c r="K139" s="20"/>
    </row>
    <row r="140" spans="1:11">
      <c r="A140" s="16"/>
      <c r="B140" s="54"/>
      <c r="C140" s="10">
        <f>IF(LEN($C139),IFERROR(VLOOKUP($B140,'MASTER Tools List'!$B$5:$J$208,2,FALSE),0))</f>
        <v>0</v>
      </c>
      <c r="D140" s="11">
        <f>IF(LEN($C139),IFERROR(VLOOKUP($B140,'MASTER Tools List'!$B$5:$J$208,3,FALSE),0))</f>
        <v>0</v>
      </c>
      <c r="E140" s="59"/>
      <c r="F140" s="19"/>
      <c r="G140" s="19"/>
      <c r="H140" s="19"/>
      <c r="I140" s="47">
        <f>IF(LEN($C139),IFERROR(VLOOKUP($B140,'MASTER Tools List'!$B$5:$J$208,8,FALSE),0))</f>
        <v>0</v>
      </c>
      <c r="J140" s="46">
        <f>Table2[[#This Row],[Unit Price (MWK)]]*Table2[[#This Row],[Received Qty]]</f>
        <v>0</v>
      </c>
      <c r="K140" s="20"/>
    </row>
    <row r="141" spans="1:11">
      <c r="A141" s="16"/>
      <c r="B141" s="54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9"/>
      <c r="F141" s="19"/>
      <c r="G141" s="19"/>
      <c r="H141" s="19"/>
      <c r="I141" s="47">
        <f>IF(LEN($C140),IFERROR(VLOOKUP($B141,'MASTER Tools List'!$B$5:$J$208,8,FALSE),0))</f>
        <v>0</v>
      </c>
      <c r="J141" s="46">
        <f>Table2[[#This Row],[Unit Price (MWK)]]*Table2[[#This Row],[Received Qty]]</f>
        <v>0</v>
      </c>
      <c r="K141" s="20"/>
    </row>
    <row r="142" spans="1:11">
      <c r="A142" s="16"/>
      <c r="B142" s="54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9"/>
      <c r="F142" s="19"/>
      <c r="G142" s="19"/>
      <c r="H142" s="19"/>
      <c r="I142" s="47">
        <f>IF(LEN($C141),IFERROR(VLOOKUP($B142,'MASTER Tools List'!$B$5:$J$208,8,FALSE),0))</f>
        <v>0</v>
      </c>
      <c r="J142" s="46">
        <f>Table2[[#This Row],[Unit Price (MWK)]]*Table2[[#This Row],[Received Qty]]</f>
        <v>0</v>
      </c>
      <c r="K142" s="20"/>
    </row>
    <row r="143" spans="1:11">
      <c r="A143" s="16"/>
      <c r="B143" s="54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9"/>
      <c r="F143" s="19"/>
      <c r="G143" s="19"/>
      <c r="H143" s="19"/>
      <c r="I143" s="47">
        <f>IF(LEN($C142),IFERROR(VLOOKUP($B143,'MASTER Tools List'!$B$5:$J$208,8,FALSE),0))</f>
        <v>0</v>
      </c>
      <c r="J143" s="46">
        <f>Table2[[#This Row],[Unit Price (MWK)]]*Table2[[#This Row],[Received Qty]]</f>
        <v>0</v>
      </c>
      <c r="K143" s="20"/>
    </row>
    <row r="144" spans="1:11">
      <c r="A144" s="16"/>
      <c r="B144" s="54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9"/>
      <c r="F144" s="19"/>
      <c r="G144" s="19"/>
      <c r="H144" s="19"/>
      <c r="I144" s="47">
        <f>IF(LEN($C143),IFERROR(VLOOKUP($B144,'MASTER Tools List'!$B$5:$J$208,8,FALSE),0))</f>
        <v>0</v>
      </c>
      <c r="J144" s="46">
        <f>Table2[[#This Row],[Unit Price (MWK)]]*Table2[[#This Row],[Received Qty]]</f>
        <v>0</v>
      </c>
      <c r="K144" s="20"/>
    </row>
    <row r="145" spans="1:11">
      <c r="A145" s="16"/>
      <c r="B145" s="54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9"/>
      <c r="F145" s="19"/>
      <c r="G145" s="19"/>
      <c r="H145" s="19"/>
      <c r="I145" s="47">
        <f>IF(LEN($C144),IFERROR(VLOOKUP($B145,'MASTER Tools List'!$B$5:$J$208,8,FALSE),0))</f>
        <v>0</v>
      </c>
      <c r="J145" s="46">
        <f>Table2[[#This Row],[Unit Price (MWK)]]*Table2[[#This Row],[Received Qty]]</f>
        <v>0</v>
      </c>
      <c r="K145" s="20"/>
    </row>
    <row r="146" spans="1:11">
      <c r="A146" s="16"/>
      <c r="B146" s="54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9"/>
      <c r="F146" s="19"/>
      <c r="G146" s="19"/>
      <c r="H146" s="19"/>
      <c r="I146" s="47">
        <f>IF(LEN($C145),IFERROR(VLOOKUP($B146,'MASTER Tools List'!$B$5:$J$208,8,FALSE),0))</f>
        <v>0</v>
      </c>
      <c r="J146" s="46">
        <f>Table2[[#This Row],[Unit Price (MWK)]]*Table2[[#This Row],[Received Qty]]</f>
        <v>0</v>
      </c>
      <c r="K146" s="20"/>
    </row>
    <row r="147" spans="1:11">
      <c r="A147" s="16"/>
      <c r="B147" s="54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9"/>
      <c r="F147" s="19"/>
      <c r="G147" s="19"/>
      <c r="H147" s="19"/>
      <c r="I147" s="47">
        <f>IF(LEN($C146),IFERROR(VLOOKUP($B147,'MASTER Tools List'!$B$5:$J$208,8,FALSE),0))</f>
        <v>0</v>
      </c>
      <c r="J147" s="46">
        <f>Table2[[#This Row],[Unit Price (MWK)]]*Table2[[#This Row],[Received Qty]]</f>
        <v>0</v>
      </c>
      <c r="K147" s="20"/>
    </row>
    <row r="148" spans="1:11">
      <c r="A148" s="16"/>
      <c r="B148" s="54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9"/>
      <c r="F148" s="19"/>
      <c r="G148" s="19"/>
      <c r="H148" s="19"/>
      <c r="I148" s="47">
        <f>IF(LEN($C147),IFERROR(VLOOKUP($B148,'MASTER Tools List'!$B$5:$J$208,8,FALSE),0))</f>
        <v>0</v>
      </c>
      <c r="J148" s="46">
        <f>Table2[[#This Row],[Unit Price (MWK)]]*Table2[[#This Row],[Received Qty]]</f>
        <v>0</v>
      </c>
      <c r="K148" s="20"/>
    </row>
    <row r="149" spans="1:11">
      <c r="A149" s="16"/>
      <c r="B149" s="54"/>
      <c r="C149" s="10">
        <f>IF(LEN($C8),IFERROR(VLOOKUP($B149,'MASTER Tools List'!$B$5:$J$208,2,FALSE),0))</f>
        <v>0</v>
      </c>
      <c r="D149" s="11">
        <f>IF(LEN($C8),IFERROR(VLOOKUP($B149,'MASTER Tools List'!$B$5:$J$208,3,FALSE),0))</f>
        <v>0</v>
      </c>
      <c r="E149" s="59"/>
      <c r="F149" s="19"/>
      <c r="G149" s="19"/>
      <c r="H149" s="19"/>
      <c r="I149" s="47">
        <f>IF(LEN($C148),IFERROR(VLOOKUP($B149,'MASTER Tools List'!$B$5:$J$208,8,FALSE),0))</f>
        <v>0</v>
      </c>
      <c r="J149" s="46">
        <f>Table2[[#This Row],[Unit Price (MWK)]]*Table2[[#This Row],[Received Qty]]</f>
        <v>0</v>
      </c>
      <c r="K149" s="20"/>
    </row>
    <row r="150" spans="1:11">
      <c r="A150" s="16"/>
      <c r="B150" s="54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9"/>
      <c r="F150" s="19"/>
      <c r="G150" s="19"/>
      <c r="H150" s="19"/>
      <c r="I150" s="47">
        <f>IF(LEN($C149),IFERROR(VLOOKUP($B150,'MASTER Tools List'!$B$5:$J$208,8,FALSE),0))</f>
        <v>0</v>
      </c>
      <c r="J150" s="46">
        <f>Table2[[#This Row],[Unit Price (MWK)]]*Table2[[#This Row],[Received Qty]]</f>
        <v>0</v>
      </c>
      <c r="K150" s="20"/>
    </row>
    <row r="151" spans="1:11">
      <c r="A151" s="16"/>
      <c r="B151" s="54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9"/>
      <c r="F151" s="19"/>
      <c r="G151" s="19"/>
      <c r="H151" s="19"/>
      <c r="I151" s="47">
        <f>IF(LEN($C150),IFERROR(VLOOKUP($B151,'MASTER Tools List'!$B$5:$J$208,8,FALSE),0))</f>
        <v>0</v>
      </c>
      <c r="J151" s="46">
        <f>Table2[[#This Row],[Unit Price (MWK)]]*Table2[[#This Row],[Received Qty]]</f>
        <v>0</v>
      </c>
      <c r="K151" s="20"/>
    </row>
    <row r="152" spans="1:11">
      <c r="A152" s="16"/>
      <c r="B152" s="54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9"/>
      <c r="F152" s="19"/>
      <c r="G152" s="19"/>
      <c r="H152" s="19"/>
      <c r="I152" s="47">
        <f>IF(LEN($C151),IFERROR(VLOOKUP($B152,'MASTER Tools List'!$B$5:$J$208,8,FALSE),0))</f>
        <v>0</v>
      </c>
      <c r="J152" s="46">
        <f>Table2[[#This Row],[Unit Price (MWK)]]*Table2[[#This Row],[Received Qty]]</f>
        <v>0</v>
      </c>
      <c r="K152" s="20"/>
    </row>
    <row r="153" spans="1:11">
      <c r="A153" s="16"/>
      <c r="B153" s="54"/>
      <c r="C153" s="10">
        <f>IF(LEN($C152),IFERROR(VLOOKUP($B153,'MASTER Tools List'!$B$5:$J$208,2,FALSE),0))</f>
        <v>0</v>
      </c>
      <c r="D153" s="11">
        <f>IF(LEN($C152),IFERROR(VLOOKUP($B153,'MASTER Tools List'!$B$5:$J$208,3,FALSE),0))</f>
        <v>0</v>
      </c>
      <c r="E153" s="59"/>
      <c r="F153" s="19"/>
      <c r="G153" s="19"/>
      <c r="H153" s="19"/>
      <c r="I153" s="47">
        <f>IF(LEN($C152),IFERROR(VLOOKUP($B153,'MASTER Tools List'!$B$5:$J$208,8,FALSE),0))</f>
        <v>0</v>
      </c>
      <c r="J153" s="46">
        <f>Table2[[#This Row],[Unit Price (MWK)]]*Table2[[#This Row],[Received Qty]]</f>
        <v>0</v>
      </c>
      <c r="K153" s="20"/>
    </row>
    <row r="154" spans="1:11">
      <c r="A154" s="16"/>
      <c r="B154" s="54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9"/>
      <c r="F154" s="19"/>
      <c r="G154" s="19"/>
      <c r="H154" s="19"/>
      <c r="I154" s="47">
        <f>IF(LEN($C153),IFERROR(VLOOKUP($B154,'MASTER Tools List'!$B$5:$J$208,8,FALSE),0))</f>
        <v>0</v>
      </c>
      <c r="J154" s="46">
        <f>Table2[[#This Row],[Unit Price (MWK)]]*Table2[[#This Row],[Received Qty]]</f>
        <v>0</v>
      </c>
      <c r="K154" s="20"/>
    </row>
    <row r="155" spans="1:11">
      <c r="A155" s="16"/>
      <c r="B155" s="54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9"/>
      <c r="F155" s="19"/>
      <c r="G155" s="19"/>
      <c r="H155" s="19"/>
      <c r="I155" s="47">
        <f>IF(LEN($C154),IFERROR(VLOOKUP($B155,'MASTER Tools List'!$B$5:$J$208,8,FALSE),0))</f>
        <v>0</v>
      </c>
      <c r="J155" s="46">
        <f>Table2[[#This Row],[Unit Price (MWK)]]*Table2[[#This Row],[Received Qty]]</f>
        <v>0</v>
      </c>
      <c r="K155" s="20"/>
    </row>
    <row r="156" spans="1:11">
      <c r="A156" s="16"/>
      <c r="B156" s="54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9"/>
      <c r="F156" s="19"/>
      <c r="G156" s="19"/>
      <c r="H156" s="19"/>
      <c r="I156" s="47">
        <f>IF(LEN($C155),IFERROR(VLOOKUP($B156,'MASTER Tools List'!$B$5:$J$208,8,FALSE),0))</f>
        <v>0</v>
      </c>
      <c r="J156" s="46">
        <f>Table2[[#This Row],[Unit Price (MWK)]]*Table2[[#This Row],[Received Qty]]</f>
        <v>0</v>
      </c>
      <c r="K156" s="20"/>
    </row>
    <row r="157" spans="1:11">
      <c r="A157" s="16"/>
      <c r="B157" s="54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9"/>
      <c r="F157" s="19"/>
      <c r="G157" s="19"/>
      <c r="H157" s="19"/>
      <c r="I157" s="47">
        <f>IF(LEN($C156),IFERROR(VLOOKUP($B157,'MASTER Tools List'!$B$5:$J$208,8,FALSE),0))</f>
        <v>0</v>
      </c>
      <c r="J157" s="46">
        <f>Table2[[#This Row],[Unit Price (MWK)]]*Table2[[#This Row],[Received Qty]]</f>
        <v>0</v>
      </c>
      <c r="K157" s="20"/>
    </row>
    <row r="158" spans="1:11">
      <c r="A158" s="16"/>
      <c r="B158" s="54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9"/>
      <c r="F158" s="19"/>
      <c r="G158" s="19"/>
      <c r="H158" s="19"/>
      <c r="I158" s="47">
        <f>IF(LEN($C157),IFERROR(VLOOKUP($B158,'MASTER Tools List'!$B$5:$J$208,8,FALSE),0))</f>
        <v>0</v>
      </c>
      <c r="J158" s="46">
        <f>Table2[[#This Row],[Unit Price (MWK)]]*Table2[[#This Row],[Received Qty]]</f>
        <v>0</v>
      </c>
      <c r="K158" s="20"/>
    </row>
    <row r="159" spans="1:11">
      <c r="A159" s="16"/>
      <c r="B159" s="54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9"/>
      <c r="F159" s="19"/>
      <c r="G159" s="19"/>
      <c r="H159" s="19"/>
      <c r="I159" s="47">
        <f>IF(LEN($C158),IFERROR(VLOOKUP($B159,'MASTER Tools List'!$B$5:$J$208,8,FALSE),0))</f>
        <v>0</v>
      </c>
      <c r="J159" s="46">
        <f>Table2[[#This Row],[Unit Price (MWK)]]*Table2[[#This Row],[Received Qty]]</f>
        <v>0</v>
      </c>
      <c r="K159" s="20"/>
    </row>
    <row r="160" spans="1:11">
      <c r="A160" s="16"/>
      <c r="B160" s="54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9"/>
      <c r="F160" s="19"/>
      <c r="G160" s="19"/>
      <c r="H160" s="19"/>
      <c r="I160" s="47">
        <f>IF(LEN($C159),IFERROR(VLOOKUP($B160,'MASTER Tools List'!$B$5:$J$208,8,FALSE),0))</f>
        <v>0</v>
      </c>
      <c r="J160" s="46">
        <f>Table2[[#This Row],[Unit Price (MWK)]]*Table2[[#This Row],[Received Qty]]</f>
        <v>0</v>
      </c>
      <c r="K160" s="20"/>
    </row>
    <row r="161" spans="1:11">
      <c r="A161" s="16"/>
      <c r="B161" s="54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9"/>
      <c r="F161" s="19"/>
      <c r="G161" s="19"/>
      <c r="H161" s="19"/>
      <c r="I161" s="47">
        <f>IF(LEN($C160),IFERROR(VLOOKUP($B161,'MASTER Tools List'!$B$5:$J$208,8,FALSE),0))</f>
        <v>0</v>
      </c>
      <c r="J161" s="46">
        <f>Table2[[#This Row],[Unit Price (MWK)]]*Table2[[#This Row],[Received Qty]]</f>
        <v>0</v>
      </c>
      <c r="K161" s="20"/>
    </row>
    <row r="162" spans="1:11">
      <c r="A162" s="16"/>
      <c r="B162" s="54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9"/>
      <c r="F162" s="19"/>
      <c r="G162" s="19"/>
      <c r="H162" s="19"/>
      <c r="I162" s="47">
        <f>IF(LEN($C161),IFERROR(VLOOKUP($B162,'MASTER Tools List'!$B$5:$J$208,8,FALSE),0))</f>
        <v>0</v>
      </c>
      <c r="J162" s="46">
        <f>Table2[[#This Row],[Unit Price (MWK)]]*Table2[[#This Row],[Received Qty]]</f>
        <v>0</v>
      </c>
      <c r="K162" s="20"/>
    </row>
    <row r="163" spans="1:11">
      <c r="A163" s="16"/>
      <c r="B163" s="54"/>
      <c r="C163" s="10">
        <f>IF(LEN($C8),IFERROR(VLOOKUP($B163,'MASTER Tools List'!$B$5:$J$208,2,FALSE),0))</f>
        <v>0</v>
      </c>
      <c r="D163" s="11">
        <f>IF(LEN($C8),IFERROR(VLOOKUP($B163,'MASTER Tools List'!$B$5:$J$208,3,FALSE),0))</f>
        <v>0</v>
      </c>
      <c r="E163" s="59"/>
      <c r="F163" s="19"/>
      <c r="G163" s="19"/>
      <c r="H163" s="19"/>
      <c r="I163" s="47">
        <f>IF(LEN($C162),IFERROR(VLOOKUP($B163,'MASTER Tools List'!$B$5:$J$208,8,FALSE),0))</f>
        <v>0</v>
      </c>
      <c r="J163" s="46">
        <f>Table2[[#This Row],[Unit Price (MWK)]]*Table2[[#This Row],[Received Qty]]</f>
        <v>0</v>
      </c>
      <c r="K163" s="20"/>
    </row>
    <row r="164" spans="1:11">
      <c r="A164" s="16"/>
      <c r="B164" s="54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9"/>
      <c r="F164" s="19"/>
      <c r="G164" s="19"/>
      <c r="H164" s="19"/>
      <c r="I164" s="47">
        <f>IF(LEN($C163),IFERROR(VLOOKUP($B164,'MASTER Tools List'!$B$5:$J$208,8,FALSE),0))</f>
        <v>0</v>
      </c>
      <c r="J164" s="46">
        <f>Table2[[#This Row],[Unit Price (MWK)]]*Table2[[#This Row],[Received Qty]]</f>
        <v>0</v>
      </c>
      <c r="K164" s="20"/>
    </row>
    <row r="165" spans="1:11">
      <c r="A165" s="16"/>
      <c r="B165" s="54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9"/>
      <c r="F165" s="19"/>
      <c r="G165" s="19"/>
      <c r="H165" s="19"/>
      <c r="I165" s="47">
        <f>IF(LEN($C164),IFERROR(VLOOKUP($B165,'MASTER Tools List'!$B$5:$J$208,8,FALSE),0))</f>
        <v>0</v>
      </c>
      <c r="J165" s="46">
        <f>Table2[[#This Row],[Unit Price (MWK)]]*Table2[[#This Row],[Received Qty]]</f>
        <v>0</v>
      </c>
      <c r="K165" s="20"/>
    </row>
    <row r="166" spans="1:11">
      <c r="A166" s="16"/>
      <c r="B166" s="54"/>
      <c r="C166" s="10">
        <f>IF(LEN($C165),IFERROR(VLOOKUP($B166,'MASTER Tools List'!$B$5:$J$208,2,FALSE),0))</f>
        <v>0</v>
      </c>
      <c r="D166" s="11">
        <f>IF(LEN($C165),IFERROR(VLOOKUP($B166,'MASTER Tools List'!$B$5:$J$208,3,FALSE),0))</f>
        <v>0</v>
      </c>
      <c r="E166" s="59"/>
      <c r="F166" s="19"/>
      <c r="G166" s="19"/>
      <c r="H166" s="19"/>
      <c r="I166" s="47">
        <f>IF(LEN($C165),IFERROR(VLOOKUP($B166,'MASTER Tools List'!$B$5:$J$208,8,FALSE),0))</f>
        <v>0</v>
      </c>
      <c r="J166" s="46">
        <f>Table2[[#This Row],[Unit Price (MWK)]]*Table2[[#This Row],[Received Qty]]</f>
        <v>0</v>
      </c>
      <c r="K166" s="20"/>
    </row>
    <row r="167" spans="1:11">
      <c r="A167" s="16"/>
      <c r="B167" s="54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9"/>
      <c r="F167" s="19"/>
      <c r="G167" s="19"/>
      <c r="H167" s="19"/>
      <c r="I167" s="47">
        <f>IF(LEN($C166),IFERROR(VLOOKUP($B167,'MASTER Tools List'!$B$5:$J$208,8,FALSE),0))</f>
        <v>0</v>
      </c>
      <c r="J167" s="46">
        <f>Table2[[#This Row],[Unit Price (MWK)]]*Table2[[#This Row],[Received Qty]]</f>
        <v>0</v>
      </c>
      <c r="K167" s="20"/>
    </row>
    <row r="168" spans="1:11">
      <c r="A168" s="16"/>
      <c r="B168" s="54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9"/>
      <c r="F168" s="19"/>
      <c r="G168" s="19"/>
      <c r="H168" s="19"/>
      <c r="I168" s="47">
        <f>IF(LEN($C167),IFERROR(VLOOKUP($B168,'MASTER Tools List'!$B$5:$J$208,8,FALSE),0))</f>
        <v>0</v>
      </c>
      <c r="J168" s="46">
        <f>Table2[[#This Row],[Unit Price (MWK)]]*Table2[[#This Row],[Received Qty]]</f>
        <v>0</v>
      </c>
      <c r="K168" s="20"/>
    </row>
    <row r="169" spans="1:11">
      <c r="A169" s="16"/>
      <c r="B169" s="54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9"/>
      <c r="F169" s="19"/>
      <c r="G169" s="19"/>
      <c r="H169" s="19"/>
      <c r="I169" s="47">
        <f>IF(LEN($C168),IFERROR(VLOOKUP($B169,'MASTER Tools List'!$B$5:$J$208,8,FALSE),0))</f>
        <v>0</v>
      </c>
      <c r="J169" s="46">
        <f>Table2[[#This Row],[Unit Price (MWK)]]*Table2[[#This Row],[Received Qty]]</f>
        <v>0</v>
      </c>
      <c r="K169" s="20"/>
    </row>
    <row r="170" spans="1:11">
      <c r="A170" s="16"/>
      <c r="B170" s="54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9"/>
      <c r="F170" s="19"/>
      <c r="G170" s="19"/>
      <c r="H170" s="19"/>
      <c r="I170" s="47">
        <f>IF(LEN($C169),IFERROR(VLOOKUP($B170,'MASTER Tools List'!$B$5:$J$208,8,FALSE),0))</f>
        <v>0</v>
      </c>
      <c r="J170" s="46">
        <f>Table2[[#This Row],[Unit Price (MWK)]]*Table2[[#This Row],[Received Qty]]</f>
        <v>0</v>
      </c>
      <c r="K170" s="20"/>
    </row>
    <row r="171" spans="1:11">
      <c r="A171" s="16"/>
      <c r="B171" s="54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9"/>
      <c r="F171" s="19"/>
      <c r="G171" s="19"/>
      <c r="H171" s="19"/>
      <c r="I171" s="47">
        <f>IF(LEN($C170),IFERROR(VLOOKUP($B171,'MASTER Tools List'!$B$5:$J$208,8,FALSE),0))</f>
        <v>0</v>
      </c>
      <c r="J171" s="46">
        <f>Table2[[#This Row],[Unit Price (MWK)]]*Table2[[#This Row],[Received Qty]]</f>
        <v>0</v>
      </c>
      <c r="K171" s="20"/>
    </row>
    <row r="172" spans="1:11">
      <c r="A172" s="16"/>
      <c r="B172" s="54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9"/>
      <c r="F172" s="19"/>
      <c r="G172" s="19"/>
      <c r="H172" s="19"/>
      <c r="I172" s="47">
        <f>IF(LEN($C171),IFERROR(VLOOKUP($B172,'MASTER Tools List'!$B$5:$J$208,8,FALSE),0))</f>
        <v>0</v>
      </c>
      <c r="J172" s="46">
        <f>Table2[[#This Row],[Unit Price (MWK)]]*Table2[[#This Row],[Received Qty]]</f>
        <v>0</v>
      </c>
      <c r="K172" s="20"/>
    </row>
    <row r="173" spans="1:11">
      <c r="A173" s="16"/>
      <c r="B173" s="54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9"/>
      <c r="F173" s="19"/>
      <c r="G173" s="19"/>
      <c r="H173" s="19"/>
      <c r="I173" s="47">
        <f>IF(LEN($C172),IFERROR(VLOOKUP($B173,'MASTER Tools List'!$B$5:$J$208,8,FALSE),0))</f>
        <v>0</v>
      </c>
      <c r="J173" s="46">
        <f>Table2[[#This Row],[Unit Price (MWK)]]*Table2[[#This Row],[Received Qty]]</f>
        <v>0</v>
      </c>
      <c r="K173" s="20"/>
    </row>
    <row r="174" spans="1:11">
      <c r="A174" s="16"/>
      <c r="B174" s="54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9"/>
      <c r="F174" s="19"/>
      <c r="G174" s="19"/>
      <c r="H174" s="19"/>
      <c r="I174" s="47">
        <f>IF(LEN($C173),IFERROR(VLOOKUP($B174,'MASTER Tools List'!$B$5:$J$208,8,FALSE),0))</f>
        <v>0</v>
      </c>
      <c r="J174" s="46">
        <f>Table2[[#This Row],[Unit Price (MWK)]]*Table2[[#This Row],[Received Qty]]</f>
        <v>0</v>
      </c>
      <c r="K174" s="20"/>
    </row>
    <row r="175" spans="1:11">
      <c r="A175" s="16"/>
      <c r="B175" s="54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9"/>
      <c r="F175" s="19"/>
      <c r="G175" s="19"/>
      <c r="H175" s="19"/>
      <c r="I175" s="47">
        <f>IF(LEN($C174),IFERROR(VLOOKUP($B175,'MASTER Tools List'!$B$5:$J$208,8,FALSE),0))</f>
        <v>0</v>
      </c>
      <c r="J175" s="46">
        <f>Table2[[#This Row],[Unit Price (MWK)]]*Table2[[#This Row],[Received Qty]]</f>
        <v>0</v>
      </c>
      <c r="K175" s="20"/>
    </row>
    <row r="176" spans="1:11">
      <c r="A176" s="16"/>
      <c r="B176" s="54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9"/>
      <c r="F176" s="19"/>
      <c r="G176" s="19"/>
      <c r="H176" s="19"/>
      <c r="I176" s="47">
        <f>IF(LEN($C175),IFERROR(VLOOKUP($B176,'MASTER Tools List'!$B$5:$J$208,8,FALSE),0))</f>
        <v>0</v>
      </c>
      <c r="J176" s="46">
        <f>Table2[[#This Row],[Unit Price (MWK)]]*Table2[[#This Row],[Received Qty]]</f>
        <v>0</v>
      </c>
      <c r="K176" s="20"/>
    </row>
    <row r="177" spans="1:11">
      <c r="A177" s="16"/>
      <c r="B177" s="54"/>
      <c r="C177" s="10">
        <f>IF(LEN($C8),IFERROR(VLOOKUP($B177,'MASTER Tools List'!$B$5:$J$208,2,FALSE),0))</f>
        <v>0</v>
      </c>
      <c r="D177" s="11">
        <f>IF(LEN($C8),IFERROR(VLOOKUP($B177,'MASTER Tools List'!$B$5:$J$208,3,FALSE),0))</f>
        <v>0</v>
      </c>
      <c r="E177" s="59"/>
      <c r="F177" s="19"/>
      <c r="G177" s="19"/>
      <c r="H177" s="19"/>
      <c r="I177" s="47">
        <f>IF(LEN($C176),IFERROR(VLOOKUP($B177,'MASTER Tools List'!$B$5:$J$208,8,FALSE),0))</f>
        <v>0</v>
      </c>
      <c r="J177" s="46">
        <f>Table2[[#This Row],[Unit Price (MWK)]]*Table2[[#This Row],[Received Qty]]</f>
        <v>0</v>
      </c>
      <c r="K177" s="20"/>
    </row>
    <row r="178" spans="1:11">
      <c r="A178" s="16"/>
      <c r="B178" s="54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9"/>
      <c r="F178" s="19"/>
      <c r="G178" s="19"/>
      <c r="H178" s="19"/>
      <c r="I178" s="47">
        <f>IF(LEN($C177),IFERROR(VLOOKUP($B178,'MASTER Tools List'!$B$5:$J$208,8,FALSE),0))</f>
        <v>0</v>
      </c>
      <c r="J178" s="46">
        <f>Table2[[#This Row],[Unit Price (MWK)]]*Table2[[#This Row],[Received Qty]]</f>
        <v>0</v>
      </c>
      <c r="K178" s="20"/>
    </row>
    <row r="179" spans="1:11">
      <c r="A179" s="16"/>
      <c r="B179" s="54"/>
      <c r="C179" s="10">
        <f>IF(LEN($C178),IFERROR(VLOOKUP($B179,'MASTER Tools List'!$B$5:$J$208,2,FALSE),0))</f>
        <v>0</v>
      </c>
      <c r="D179" s="11">
        <f>IF(LEN($C178),IFERROR(VLOOKUP($B179,'MASTER Tools List'!$B$5:$J$208,3,FALSE),0))</f>
        <v>0</v>
      </c>
      <c r="E179" s="59"/>
      <c r="F179" s="19"/>
      <c r="G179" s="19"/>
      <c r="H179" s="19"/>
      <c r="I179" s="47">
        <f>IF(LEN($C178),IFERROR(VLOOKUP($B179,'MASTER Tools List'!$B$5:$J$208,8,FALSE),0))</f>
        <v>0</v>
      </c>
      <c r="J179" s="46">
        <f>Table2[[#This Row],[Unit Price (MWK)]]*Table2[[#This Row],[Received Qty]]</f>
        <v>0</v>
      </c>
      <c r="K179" s="20"/>
    </row>
    <row r="180" spans="1:11">
      <c r="A180" s="16"/>
      <c r="B180" s="54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9"/>
      <c r="F180" s="19"/>
      <c r="G180" s="19"/>
      <c r="H180" s="19"/>
      <c r="I180" s="47">
        <f>IF(LEN($C179),IFERROR(VLOOKUP($B180,'MASTER Tools List'!$B$5:$J$208,8,FALSE),0))</f>
        <v>0</v>
      </c>
      <c r="J180" s="46">
        <f>Table2[[#This Row],[Unit Price (MWK)]]*Table2[[#This Row],[Received Qty]]</f>
        <v>0</v>
      </c>
      <c r="K180" s="20"/>
    </row>
    <row r="181" spans="1:11">
      <c r="A181" s="16"/>
      <c r="B181" s="54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9"/>
      <c r="F181" s="19"/>
      <c r="G181" s="19"/>
      <c r="H181" s="19"/>
      <c r="I181" s="47">
        <f>IF(LEN($C180),IFERROR(VLOOKUP($B181,'MASTER Tools List'!$B$5:$J$208,8,FALSE),0))</f>
        <v>0</v>
      </c>
      <c r="J181" s="46">
        <f>Table2[[#This Row],[Unit Price (MWK)]]*Table2[[#This Row],[Received Qty]]</f>
        <v>0</v>
      </c>
      <c r="K181" s="20"/>
    </row>
    <row r="182" spans="1:11">
      <c r="A182" s="16"/>
      <c r="B182" s="54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9"/>
      <c r="F182" s="19"/>
      <c r="G182" s="19"/>
      <c r="H182" s="19"/>
      <c r="I182" s="47">
        <f>IF(LEN($C181),IFERROR(VLOOKUP($B182,'MASTER Tools List'!$B$5:$J$208,8,FALSE),0))</f>
        <v>0</v>
      </c>
      <c r="J182" s="46">
        <f>Table2[[#This Row],[Unit Price (MWK)]]*Table2[[#This Row],[Received Qty]]</f>
        <v>0</v>
      </c>
      <c r="K182" s="20"/>
    </row>
    <row r="183" spans="1:11">
      <c r="A183" s="16"/>
      <c r="B183" s="54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9"/>
      <c r="F183" s="19"/>
      <c r="G183" s="19"/>
      <c r="H183" s="19"/>
      <c r="I183" s="47">
        <f>IF(LEN($C182),IFERROR(VLOOKUP($B183,'MASTER Tools List'!$B$5:$J$208,8,FALSE),0))</f>
        <v>0</v>
      </c>
      <c r="J183" s="46">
        <f>Table2[[#This Row],[Unit Price (MWK)]]*Table2[[#This Row],[Received Qty]]</f>
        <v>0</v>
      </c>
      <c r="K183" s="20"/>
    </row>
    <row r="184" spans="1:11">
      <c r="A184" s="16"/>
      <c r="B184" s="54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9"/>
      <c r="F184" s="19"/>
      <c r="G184" s="19"/>
      <c r="H184" s="19"/>
      <c r="I184" s="47">
        <f>IF(LEN($C183),IFERROR(VLOOKUP($B184,'MASTER Tools List'!$B$5:$J$208,8,FALSE),0))</f>
        <v>0</v>
      </c>
      <c r="J184" s="46">
        <f>Table2[[#This Row],[Unit Price (MWK)]]*Table2[[#This Row],[Received Qty]]</f>
        <v>0</v>
      </c>
      <c r="K184" s="20"/>
    </row>
    <row r="185" spans="1:11">
      <c r="A185" s="16"/>
      <c r="B185" s="54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9"/>
      <c r="F185" s="19"/>
      <c r="G185" s="19"/>
      <c r="H185" s="19"/>
      <c r="I185" s="47">
        <f>IF(LEN($C184),IFERROR(VLOOKUP($B185,'MASTER Tools List'!$B$5:$J$208,8,FALSE),0))</f>
        <v>0</v>
      </c>
      <c r="J185" s="46">
        <f>Table2[[#This Row],[Unit Price (MWK)]]*Table2[[#This Row],[Received Qty]]</f>
        <v>0</v>
      </c>
      <c r="K185" s="20"/>
    </row>
    <row r="186" spans="1:11">
      <c r="A186" s="16"/>
      <c r="B186" s="54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9"/>
      <c r="F186" s="19"/>
      <c r="G186" s="19"/>
      <c r="H186" s="19"/>
      <c r="I186" s="47">
        <f>IF(LEN($C185),IFERROR(VLOOKUP($B186,'MASTER Tools List'!$B$5:$J$208,8,FALSE),0))</f>
        <v>0</v>
      </c>
      <c r="J186" s="46">
        <f>Table2[[#This Row],[Unit Price (MWK)]]*Table2[[#This Row],[Received Qty]]</f>
        <v>0</v>
      </c>
      <c r="K186" s="20"/>
    </row>
    <row r="187" spans="1:11">
      <c r="A187" s="16"/>
      <c r="B187" s="54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9"/>
      <c r="F187" s="19"/>
      <c r="G187" s="19"/>
      <c r="H187" s="19"/>
      <c r="I187" s="47">
        <f>IF(LEN($C186),IFERROR(VLOOKUP($B187,'MASTER Tools List'!$B$5:$J$208,8,FALSE),0))</f>
        <v>0</v>
      </c>
      <c r="J187" s="46">
        <f>Table2[[#This Row],[Unit Price (MWK)]]*Table2[[#This Row],[Received Qty]]</f>
        <v>0</v>
      </c>
      <c r="K187" s="20"/>
    </row>
    <row r="188" spans="1:11">
      <c r="A188" s="16"/>
      <c r="B188" s="54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9"/>
      <c r="F188" s="19"/>
      <c r="G188" s="19"/>
      <c r="H188" s="19"/>
      <c r="I188" s="47">
        <f>IF(LEN($C187),IFERROR(VLOOKUP($B188,'MASTER Tools List'!$B$5:$J$208,8,FALSE),0))</f>
        <v>0</v>
      </c>
      <c r="J188" s="46">
        <f>Table2[[#This Row],[Unit Price (MWK)]]*Table2[[#This Row],[Received Qty]]</f>
        <v>0</v>
      </c>
      <c r="K188" s="20"/>
    </row>
    <row r="189" spans="1:11">
      <c r="A189" s="16"/>
      <c r="B189" s="54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9"/>
      <c r="F189" s="19"/>
      <c r="G189" s="19"/>
      <c r="H189" s="19"/>
      <c r="I189" s="47">
        <f>IF(LEN($C188),IFERROR(VLOOKUP($B189,'MASTER Tools List'!$B$5:$J$208,8,FALSE),0))</f>
        <v>0</v>
      </c>
      <c r="J189" s="46">
        <f>Table2[[#This Row],[Unit Price (MWK)]]*Table2[[#This Row],[Received Qty]]</f>
        <v>0</v>
      </c>
      <c r="K189" s="20"/>
    </row>
    <row r="190" spans="1:11">
      <c r="A190" s="16"/>
      <c r="B190" s="54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9"/>
      <c r="F190" s="19"/>
      <c r="G190" s="19"/>
      <c r="H190" s="19"/>
      <c r="I190" s="47">
        <f>IF(LEN($C189),IFERROR(VLOOKUP($B190,'MASTER Tools List'!$B$5:$J$208,8,FALSE),0))</f>
        <v>0</v>
      </c>
      <c r="J190" s="46">
        <f>Table2[[#This Row],[Unit Price (MWK)]]*Table2[[#This Row],[Received Qty]]</f>
        <v>0</v>
      </c>
      <c r="K190" s="20"/>
    </row>
    <row r="191" spans="1:11">
      <c r="A191" s="16"/>
      <c r="B191" s="54"/>
      <c r="C191" s="10">
        <f>IF(LEN($C8),IFERROR(VLOOKUP($B191,'MASTER Tools List'!$B$5:$J$208,2,FALSE),0))</f>
        <v>0</v>
      </c>
      <c r="D191" s="11">
        <f>IF(LEN($C8),IFERROR(VLOOKUP($B191,'MASTER Tools List'!$B$5:$J$208,3,FALSE),0))</f>
        <v>0</v>
      </c>
      <c r="E191" s="59"/>
      <c r="F191" s="19"/>
      <c r="G191" s="19"/>
      <c r="H191" s="19"/>
      <c r="I191" s="47">
        <f>IF(LEN($C190),IFERROR(VLOOKUP($B191,'MASTER Tools List'!$B$5:$J$208,8,FALSE),0))</f>
        <v>0</v>
      </c>
      <c r="J191" s="46">
        <f>Table2[[#This Row],[Unit Price (MWK)]]*Table2[[#This Row],[Received Qty]]</f>
        <v>0</v>
      </c>
      <c r="K191" s="20"/>
    </row>
    <row r="192" spans="1:11">
      <c r="A192" s="16"/>
      <c r="B192" s="54"/>
      <c r="C192" s="10">
        <f>IF(LEN($C191),IFERROR(VLOOKUP($B192,'MASTER Tools List'!$B$5:$J$208,2,FALSE),0))</f>
        <v>0</v>
      </c>
      <c r="D192" s="11">
        <f>IF(LEN($C191),IFERROR(VLOOKUP($B192,'MASTER Tools List'!$B$5:$J$208,3,FALSE),0))</f>
        <v>0</v>
      </c>
      <c r="E192" s="59"/>
      <c r="F192" s="19"/>
      <c r="G192" s="19"/>
      <c r="H192" s="19"/>
      <c r="I192" s="47">
        <f>IF(LEN($C191),IFERROR(VLOOKUP($B192,'MASTER Tools List'!$B$5:$J$208,8,FALSE),0))</f>
        <v>0</v>
      </c>
      <c r="J192" s="46">
        <f>Table2[[#This Row],[Unit Price (MWK)]]*Table2[[#This Row],[Received Qty]]</f>
        <v>0</v>
      </c>
      <c r="K192" s="20"/>
    </row>
    <row r="193" spans="1:11">
      <c r="A193" s="16"/>
      <c r="B193" s="54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9"/>
      <c r="F193" s="19"/>
      <c r="G193" s="19"/>
      <c r="H193" s="19"/>
      <c r="I193" s="47">
        <f>IF(LEN($C192),IFERROR(VLOOKUP($B193,'MASTER Tools List'!$B$5:$J$208,8,FALSE),0))</f>
        <v>0</v>
      </c>
      <c r="J193" s="46">
        <f>Table2[[#This Row],[Unit Price (MWK)]]*Table2[[#This Row],[Received Qty]]</f>
        <v>0</v>
      </c>
      <c r="K193" s="20"/>
    </row>
    <row r="194" spans="1:11">
      <c r="A194" s="16"/>
      <c r="B194" s="54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9"/>
      <c r="F194" s="19"/>
      <c r="G194" s="19"/>
      <c r="H194" s="19"/>
      <c r="I194" s="47">
        <f>IF(LEN($C193),IFERROR(VLOOKUP($B194,'MASTER Tools List'!$B$5:$J$208,8,FALSE),0))</f>
        <v>0</v>
      </c>
      <c r="J194" s="46">
        <f>Table2[[#This Row],[Unit Price (MWK)]]*Table2[[#This Row],[Received Qty]]</f>
        <v>0</v>
      </c>
      <c r="K194" s="20"/>
    </row>
    <row r="195" spans="1:11">
      <c r="A195" s="16"/>
      <c r="B195" s="54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9"/>
      <c r="F195" s="19"/>
      <c r="G195" s="19"/>
      <c r="H195" s="19"/>
      <c r="I195" s="47">
        <f>IF(LEN($C194),IFERROR(VLOOKUP($B195,'MASTER Tools List'!$B$5:$J$208,8,FALSE),0))</f>
        <v>0</v>
      </c>
      <c r="J195" s="46">
        <f>Table2[[#This Row],[Unit Price (MWK)]]*Table2[[#This Row],[Received Qty]]</f>
        <v>0</v>
      </c>
      <c r="K195" s="20"/>
    </row>
    <row r="196" spans="1:11">
      <c r="A196" s="16"/>
      <c r="B196" s="54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9"/>
      <c r="F196" s="19"/>
      <c r="G196" s="19"/>
      <c r="H196" s="19"/>
      <c r="I196" s="47">
        <f>IF(LEN($C195),IFERROR(VLOOKUP($B196,'MASTER Tools List'!$B$5:$J$208,8,FALSE),0))</f>
        <v>0</v>
      </c>
      <c r="J196" s="46">
        <f>Table2[[#This Row],[Unit Price (MWK)]]*Table2[[#This Row],[Received Qty]]</f>
        <v>0</v>
      </c>
      <c r="K196" s="20"/>
    </row>
    <row r="197" spans="1:11">
      <c r="A197" s="16"/>
      <c r="B197" s="54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9"/>
      <c r="F197" s="19"/>
      <c r="G197" s="19"/>
      <c r="H197" s="19"/>
      <c r="I197" s="47">
        <f>IF(LEN($C196),IFERROR(VLOOKUP($B197,'MASTER Tools List'!$B$5:$J$208,8,FALSE),0))</f>
        <v>0</v>
      </c>
      <c r="J197" s="46">
        <f>Table2[[#This Row],[Unit Price (MWK)]]*Table2[[#This Row],[Received Qty]]</f>
        <v>0</v>
      </c>
      <c r="K197" s="20"/>
    </row>
    <row r="198" spans="1:11">
      <c r="A198" s="16"/>
      <c r="B198" s="54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9"/>
      <c r="F198" s="19"/>
      <c r="G198" s="19"/>
      <c r="H198" s="19"/>
      <c r="I198" s="47">
        <f>IF(LEN($C197),IFERROR(VLOOKUP($B198,'MASTER Tools List'!$B$5:$J$208,8,FALSE),0))</f>
        <v>0</v>
      </c>
      <c r="J198" s="46">
        <f>Table2[[#This Row],[Unit Price (MWK)]]*Table2[[#This Row],[Received Qty]]</f>
        <v>0</v>
      </c>
      <c r="K198" s="20"/>
    </row>
    <row r="199" spans="1:11">
      <c r="A199" s="16"/>
      <c r="B199" s="54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9"/>
      <c r="F199" s="19"/>
      <c r="G199" s="19"/>
      <c r="H199" s="19"/>
      <c r="I199" s="47">
        <f>IF(LEN($C198),IFERROR(VLOOKUP($B199,'MASTER Tools List'!$B$5:$J$208,8,FALSE),0))</f>
        <v>0</v>
      </c>
      <c r="J199" s="46">
        <f>Table2[[#This Row],[Unit Price (MWK)]]*Table2[[#This Row],[Received Qty]]</f>
        <v>0</v>
      </c>
      <c r="K199" s="20"/>
    </row>
    <row r="200" spans="1:11">
      <c r="A200" s="16"/>
      <c r="B200" s="54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9"/>
      <c r="F200" s="19"/>
      <c r="G200" s="19"/>
      <c r="H200" s="19"/>
      <c r="I200" s="47">
        <f>IF(LEN($C199),IFERROR(VLOOKUP($B200,'MASTER Tools List'!$B$5:$J$208,8,FALSE),0))</f>
        <v>0</v>
      </c>
      <c r="J200" s="46">
        <f>Table2[[#This Row],[Unit Price (MWK)]]*Table2[[#This Row],[Received Qty]]</f>
        <v>0</v>
      </c>
      <c r="K200" s="20"/>
    </row>
    <row r="201" spans="1:11">
      <c r="A201" s="16"/>
      <c r="B201" s="54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9"/>
      <c r="F201" s="19"/>
      <c r="G201" s="19"/>
      <c r="H201" s="19"/>
      <c r="I201" s="47">
        <f>IF(LEN($C200),IFERROR(VLOOKUP($B201,'MASTER Tools List'!$B$5:$J$208,8,FALSE),0))</f>
        <v>0</v>
      </c>
      <c r="J201" s="46">
        <f>Table2[[#This Row],[Unit Price (MWK)]]*Table2[[#This Row],[Received Qty]]</f>
        <v>0</v>
      </c>
      <c r="K201" s="20"/>
    </row>
    <row r="202" spans="1:11">
      <c r="A202" s="16"/>
      <c r="B202" s="54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9"/>
      <c r="F202" s="19"/>
      <c r="G202" s="19"/>
      <c r="H202" s="19"/>
      <c r="I202" s="47">
        <f>IF(LEN($C201),IFERROR(VLOOKUP($B202,'MASTER Tools List'!$B$5:$J$208,8,FALSE),0))</f>
        <v>0</v>
      </c>
      <c r="J202" s="46">
        <f>Table2[[#This Row],[Unit Price (MWK)]]*Table2[[#This Row],[Received Qty]]</f>
        <v>0</v>
      </c>
      <c r="K202" s="20"/>
    </row>
    <row r="203" spans="1:11">
      <c r="A203" s="16"/>
      <c r="B203" s="54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9"/>
      <c r="F203" s="19"/>
      <c r="G203" s="19"/>
      <c r="H203" s="19"/>
      <c r="I203" s="47">
        <f>IF(LEN($C202),IFERROR(VLOOKUP($B203,'MASTER Tools List'!$B$5:$J$208,8,FALSE),0))</f>
        <v>0</v>
      </c>
      <c r="J203" s="46">
        <f>Table2[[#This Row],[Unit Price (MWK)]]*Table2[[#This Row],[Received Qty]]</f>
        <v>0</v>
      </c>
      <c r="K203" s="20"/>
    </row>
    <row r="204" spans="1:11">
      <c r="A204" s="16"/>
      <c r="B204" s="54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9"/>
      <c r="F204" s="19"/>
      <c r="G204" s="19"/>
      <c r="H204" s="19"/>
      <c r="I204" s="47">
        <f>IF(LEN($C203),IFERROR(VLOOKUP($B204,'MASTER Tools List'!$B$5:$J$208,8,FALSE),0))</f>
        <v>0</v>
      </c>
      <c r="J204" s="46">
        <f>Table2[[#This Row],[Unit Price (MWK)]]*Table2[[#This Row],[Received Qty]]</f>
        <v>0</v>
      </c>
      <c r="K204" s="20"/>
    </row>
    <row r="205" spans="1:11">
      <c r="A205" s="16"/>
      <c r="B205" s="54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9"/>
      <c r="F205" s="19"/>
      <c r="G205" s="19"/>
      <c r="H205" s="19"/>
      <c r="I205" s="47">
        <f>IF(LEN($C204),IFERROR(VLOOKUP($B205,'MASTER Tools List'!$B$5:$J$208,8,FALSE),0))</f>
        <v>0</v>
      </c>
      <c r="J205" s="46">
        <f>Table2[[#This Row],[Unit Price (MWK)]]*Table2[[#This Row],[Received Qty]]</f>
        <v>0</v>
      </c>
      <c r="K205" s="20"/>
    </row>
    <row r="206" spans="1:11">
      <c r="A206" s="16"/>
      <c r="B206" s="54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9"/>
      <c r="F206" s="19"/>
      <c r="G206" s="19"/>
      <c r="H206" s="19"/>
      <c r="I206" s="47">
        <f>IF(LEN($C205),IFERROR(VLOOKUP($B206,'MASTER Tools List'!$B$5:$J$208,8,FALSE),0))</f>
        <v>0</v>
      </c>
      <c r="J206" s="46">
        <f>Table2[[#This Row],[Unit Price (MWK)]]*Table2[[#This Row],[Received Qty]]</f>
        <v>0</v>
      </c>
      <c r="K206" s="20"/>
    </row>
    <row r="207" spans="1:11">
      <c r="A207" s="16"/>
      <c r="B207" s="54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9"/>
      <c r="F207" s="19"/>
      <c r="G207" s="19"/>
      <c r="H207" s="19"/>
      <c r="I207" s="47">
        <f>IF(LEN($C206),IFERROR(VLOOKUP($B207,'MASTER Tools List'!$B$5:$J$208,8,FALSE),0))</f>
        <v>0</v>
      </c>
      <c r="J207" s="46">
        <f>Table2[[#This Row],[Unit Price (MWK)]]*Table2[[#This Row],[Received Qty]]</f>
        <v>0</v>
      </c>
      <c r="K207" s="20"/>
    </row>
    <row r="208" spans="1:11">
      <c r="A208" s="16"/>
      <c r="B208" s="54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9"/>
      <c r="F208" s="19"/>
      <c r="G208" s="19"/>
      <c r="H208" s="19"/>
      <c r="I208" s="47">
        <f>IF(LEN($C207),IFERROR(VLOOKUP($B208,'MASTER Tools List'!$B$5:$J$208,8,FALSE),0))</f>
        <v>0</v>
      </c>
      <c r="J208" s="46">
        <f>Table2[[#This Row],[Unit Price (MWK)]]*Table2[[#This Row],[Received Qty]]</f>
        <v>0</v>
      </c>
      <c r="K208" s="20"/>
    </row>
    <row r="209" spans="1:11" ht="15.75" thickBot="1">
      <c r="A209" s="16"/>
      <c r="B209" s="54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9"/>
      <c r="F209" s="19"/>
      <c r="G209" s="19"/>
      <c r="H209" s="19"/>
      <c r="I209" s="47">
        <f>IF(LEN($C208),IFERROR(VLOOKUP($B209,'MASTER Tools List'!$B$5:$J$208,8,FALSE),0))</f>
        <v>0</v>
      </c>
      <c r="J209" s="46">
        <f>Table2[[#This Row],[Unit Price (MWK)]]*Table2[[#This Row],[Received Qty]]</f>
        <v>0</v>
      </c>
      <c r="K209" s="20"/>
    </row>
    <row r="210" spans="1:11" ht="15.75" thickBot="1">
      <c r="A210" s="22" t="s">
        <v>15</v>
      </c>
      <c r="B210" s="55"/>
      <c r="C210" s="28"/>
      <c r="D210" s="29"/>
      <c r="E210" s="60"/>
      <c r="F210" s="5"/>
      <c r="G210" s="5"/>
      <c r="H210" s="5"/>
      <c r="I210" s="50"/>
      <c r="J210" s="51">
        <f>SUBTOTAL(109,[Total Cost (MWK)])</f>
        <v>2112219.3300000005</v>
      </c>
      <c r="K210" s="24">
        <f>SUBTOTAL(103,[Remarks])</f>
        <v>1</v>
      </c>
    </row>
    <row r="212" spans="1:11">
      <c r="J212" s="44">
        <f>Table2[[#Totals],[Total Cost (MWK)]]/720</f>
        <v>2933.6379583333342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2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210"/>
  <sheetViews>
    <sheetView showZeros="0" view="pageBreakPreview" zoomScale="106" zoomScaleSheetLayoutView="106" workbookViewId="0">
      <pane xSplit="4" ySplit="4" topLeftCell="E48" activePane="bottomRight" state="frozen"/>
      <selection pane="topRight" activeCell="E1" sqref="E1"/>
      <selection pane="bottomLeft" activeCell="A8" sqref="A8"/>
      <selection pane="bottomRight" activeCell="E61" sqref="E61"/>
    </sheetView>
  </sheetViews>
  <sheetFormatPr defaultRowHeight="15"/>
  <cols>
    <col min="2" max="2" width="12.85546875" style="56" customWidth="1"/>
    <col min="3" max="3" width="34.7109375" bestFit="1" customWidth="1"/>
    <col min="4" max="4" width="11" customWidth="1"/>
    <col min="5" max="5" width="12.42578125" style="57" customWidth="1"/>
    <col min="6" max="6" width="14.7109375" customWidth="1"/>
    <col min="7" max="7" width="13.42578125" customWidth="1"/>
    <col min="8" max="8" width="14.5703125" customWidth="1"/>
  </cols>
  <sheetData>
    <row r="1" spans="1:8" ht="18.75">
      <c r="A1" s="64" t="s">
        <v>0</v>
      </c>
      <c r="B1" s="64"/>
      <c r="C1" s="64"/>
      <c r="D1" s="64"/>
      <c r="E1" s="64"/>
      <c r="F1" s="64"/>
      <c r="G1" s="64"/>
      <c r="H1" s="64"/>
    </row>
    <row r="2" spans="1:8" ht="18.75">
      <c r="A2" s="65" t="s">
        <v>109</v>
      </c>
      <c r="B2" s="65"/>
      <c r="C2" s="65"/>
      <c r="D2" s="65"/>
      <c r="E2" s="65"/>
      <c r="F2" s="65"/>
      <c r="G2" s="65"/>
      <c r="H2" s="65"/>
    </row>
    <row r="3" spans="1:8" ht="19.5" thickBot="1">
      <c r="A3" s="66" t="s">
        <v>110</v>
      </c>
      <c r="B3" s="66"/>
      <c r="C3" s="66"/>
      <c r="D3" s="66"/>
      <c r="E3" s="66"/>
      <c r="F3" s="66"/>
      <c r="G3" s="66"/>
      <c r="H3" s="66"/>
    </row>
    <row r="4" spans="1:8" ht="30.75" customHeight="1" thickBot="1">
      <c r="A4" s="6" t="s">
        <v>1</v>
      </c>
      <c r="B4" s="7" t="s">
        <v>3</v>
      </c>
      <c r="C4" s="7" t="s">
        <v>4</v>
      </c>
      <c r="D4" s="7" t="s">
        <v>5</v>
      </c>
      <c r="E4" s="62" t="s">
        <v>13</v>
      </c>
      <c r="F4" s="8" t="s">
        <v>11</v>
      </c>
      <c r="G4" s="7" t="s">
        <v>6</v>
      </c>
      <c r="H4" s="9" t="s">
        <v>2</v>
      </c>
    </row>
    <row r="5" spans="1:8">
      <c r="A5" s="15">
        <v>1</v>
      </c>
      <c r="B5" s="30" t="s">
        <v>75</v>
      </c>
      <c r="C5" s="13" t="str">
        <f>IFERROR(VLOOKUP($B5,'MASTER Tools List'!$B$5:$J$208,2,FALSE),0)</f>
        <v>Black Welding Glass</v>
      </c>
      <c r="D5" s="14" t="str">
        <f>IFERROR(VLOOKUP($B5,'MASTER Tools List'!$B$5:$J$208,3,FALSE),0)</f>
        <v>No</v>
      </c>
      <c r="E5" s="63">
        <v>6</v>
      </c>
      <c r="F5" s="17" t="s">
        <v>86</v>
      </c>
      <c r="G5" s="17">
        <v>13128</v>
      </c>
      <c r="H5" s="18"/>
    </row>
    <row r="6" spans="1:8">
      <c r="A6" s="16">
        <v>2</v>
      </c>
      <c r="B6" s="27" t="s">
        <v>51</v>
      </c>
      <c r="C6" s="10" t="str">
        <f>IF(LEN($C5),IFERROR(VLOOKUP($B6,'MASTER Tools List'!$B$5:$J$208,2,FALSE),0))</f>
        <v>Leather Gloves</v>
      </c>
      <c r="D6" s="11" t="str">
        <f>IF(LEN($C5),IFERROR(VLOOKUP($B6,'MASTER Tools List'!$B$5:$J$208,3,FALSE),0))</f>
        <v>Pair</v>
      </c>
      <c r="E6" s="59">
        <v>2</v>
      </c>
      <c r="F6" s="19" t="s">
        <v>86</v>
      </c>
      <c r="G6" s="19">
        <v>13128</v>
      </c>
      <c r="H6" s="20"/>
    </row>
    <row r="7" spans="1:8">
      <c r="A7" s="16">
        <v>3</v>
      </c>
      <c r="B7" s="27" t="s">
        <v>45</v>
      </c>
      <c r="C7" s="10" t="str">
        <f>IF(LEN($C6),IFERROR(VLOOKUP($B7,'MASTER Tools List'!$B$5:$J$208,2,FALSE),0))</f>
        <v>Welding Rod Magnum - 3.15mm 6013</v>
      </c>
      <c r="D7" s="11" t="str">
        <f>IF(LEN($C6),IFERROR(VLOOKUP($B7,'MASTER Tools List'!$B$5:$J$208,3,FALSE),0))</f>
        <v>Kg</v>
      </c>
      <c r="E7" s="59">
        <v>100</v>
      </c>
      <c r="F7" s="19" t="s">
        <v>87</v>
      </c>
      <c r="G7" s="19">
        <v>13195</v>
      </c>
      <c r="H7" s="20"/>
    </row>
    <row r="8" spans="1:8">
      <c r="A8" s="16">
        <v>4</v>
      </c>
      <c r="B8" s="27" t="s">
        <v>46</v>
      </c>
      <c r="C8" s="10" t="str">
        <f>IF(LEN($C7),IFERROR(VLOOKUP($B8,'MASTER Tools List'!$B$5:$J$208,2,FALSE),0))</f>
        <v>welding Rod Magnum - 4mm 6013</v>
      </c>
      <c r="D8" s="11" t="str">
        <f>IF(LEN($C7),IFERROR(VLOOKUP($B8,'MASTER Tools List'!$B$5:$J$208,3,FALSE),0))</f>
        <v>Kg</v>
      </c>
      <c r="E8" s="59">
        <v>36</v>
      </c>
      <c r="F8" s="19" t="s">
        <v>87</v>
      </c>
      <c r="G8" s="19">
        <v>13195</v>
      </c>
      <c r="H8" s="20"/>
    </row>
    <row r="9" spans="1:8">
      <c r="A9" s="15">
        <v>5</v>
      </c>
      <c r="B9" s="27" t="s">
        <v>76</v>
      </c>
      <c r="C9" s="10" t="str">
        <f>IF(LEN($C8),IFERROR(VLOOKUP($B9,'MASTER Tools List'!$B$5:$J$208,2,FALSE),0))</f>
        <v>Flat File with fastener</v>
      </c>
      <c r="D9" s="11" t="str">
        <f>IF(LEN($C8),IFERROR(VLOOKUP($B9,'MASTER Tools List'!$B$5:$J$208,3,FALSE),0))</f>
        <v>No</v>
      </c>
      <c r="E9" s="59">
        <v>6</v>
      </c>
      <c r="F9" s="19" t="s">
        <v>87</v>
      </c>
      <c r="G9" s="19">
        <v>13195</v>
      </c>
      <c r="H9" s="20"/>
    </row>
    <row r="10" spans="1:8">
      <c r="A10" s="16">
        <v>6</v>
      </c>
      <c r="B10" s="27" t="s">
        <v>57</v>
      </c>
      <c r="C10" s="10" t="str">
        <f>IF(LEN($C9),IFERROR(VLOOKUP($B10,'MASTER Tools List'!$B$5:$J$208,2,FALSE),0))</f>
        <v>Diesel</v>
      </c>
      <c r="D10" s="11" t="str">
        <f>IF(LEN($C9),IFERROR(VLOOKUP($B10,'MASTER Tools List'!$B$5:$J$208,3,FALSE),0))</f>
        <v>Ltr</v>
      </c>
      <c r="E10" s="59">
        <v>20</v>
      </c>
      <c r="F10" s="19" t="s">
        <v>88</v>
      </c>
      <c r="G10" s="19" t="s">
        <v>96</v>
      </c>
      <c r="H10" s="20"/>
    </row>
    <row r="11" spans="1:8">
      <c r="A11" s="16">
        <v>7</v>
      </c>
      <c r="B11" s="27" t="s">
        <v>57</v>
      </c>
      <c r="C11" s="10" t="str">
        <f>IF(LEN($C10),IFERROR(VLOOKUP($B11,'MASTER Tools List'!$B$5:$J$208,2,FALSE),0))</f>
        <v>Diesel</v>
      </c>
      <c r="D11" s="11" t="str">
        <f>IF(LEN($C10),IFERROR(VLOOKUP($B11,'MASTER Tools List'!$B$5:$J$208,3,FALSE),0))</f>
        <v>Ltr</v>
      </c>
      <c r="E11" s="59">
        <v>20</v>
      </c>
      <c r="F11" s="19" t="s">
        <v>89</v>
      </c>
      <c r="G11" s="19" t="s">
        <v>97</v>
      </c>
      <c r="H11" s="20"/>
    </row>
    <row r="12" spans="1:8">
      <c r="A12" s="16">
        <v>8</v>
      </c>
      <c r="B12" s="27" t="s">
        <v>67</v>
      </c>
      <c r="C12" s="10" t="str">
        <f>IF(LEN($C11),IFERROR(VLOOKUP($B12,'MASTER Tools List'!$B$5:$J$208,2,FALSE),0))</f>
        <v>Sweeping Broom</v>
      </c>
      <c r="D12" s="11" t="str">
        <f>IF(LEN($C11),IFERROR(VLOOKUP($B12,'MASTER Tools List'!$B$5:$J$208,3,FALSE),0))</f>
        <v>No</v>
      </c>
      <c r="E12" s="59">
        <v>2</v>
      </c>
      <c r="F12" s="19" t="s">
        <v>90</v>
      </c>
      <c r="G12" s="19">
        <v>13196</v>
      </c>
      <c r="H12" s="20"/>
    </row>
    <row r="13" spans="1:8">
      <c r="A13" s="15">
        <v>9</v>
      </c>
      <c r="B13" s="27" t="s">
        <v>52</v>
      </c>
      <c r="C13" s="10" t="str">
        <f>IF(LEN($C12),IFERROR(VLOOKUP($B13,'MASTER Tools List'!$B$5:$J$208,2,FALSE),0))</f>
        <v>Spark Lighter</v>
      </c>
      <c r="D13" s="11" t="str">
        <f>IF(LEN($C12),IFERROR(VLOOKUP($B13,'MASTER Tools List'!$B$5:$J$208,3,FALSE),0))</f>
        <v>No</v>
      </c>
      <c r="E13" s="59">
        <v>1</v>
      </c>
      <c r="F13" s="19" t="s">
        <v>90</v>
      </c>
      <c r="G13" s="19">
        <v>13196</v>
      </c>
      <c r="H13" s="20"/>
    </row>
    <row r="14" spans="1:8">
      <c r="A14" s="16">
        <v>10</v>
      </c>
      <c r="B14" s="27" t="s">
        <v>46</v>
      </c>
      <c r="C14" s="10" t="str">
        <f>IF(LEN($C13),IFERROR(VLOOKUP($B14,'MASTER Tools List'!$B$5:$J$208,2,FALSE),0))</f>
        <v>welding Rod Magnum - 4mm 6013</v>
      </c>
      <c r="D14" s="11" t="str">
        <f>IF(LEN($C13),IFERROR(VLOOKUP($B14,'MASTER Tools List'!$B$5:$J$208,3,FALSE),0))</f>
        <v>Kg</v>
      </c>
      <c r="E14" s="59">
        <v>100</v>
      </c>
      <c r="F14" s="19" t="s">
        <v>90</v>
      </c>
      <c r="G14" s="19">
        <v>13198</v>
      </c>
      <c r="H14" s="20"/>
    </row>
    <row r="15" spans="1:8">
      <c r="A15" s="16">
        <v>11</v>
      </c>
      <c r="B15" s="27" t="s">
        <v>48</v>
      </c>
      <c r="C15" s="10" t="str">
        <f>IF(LEN($C13),IFERROR(VLOOKUP($B15,'MASTER Tools List'!$B$5:$J$208,2,FALSE),0))</f>
        <v>Disc-Grinding Disc AG-9</v>
      </c>
      <c r="D15" s="11" t="str">
        <f>IF(LEN($C13),IFERROR(VLOOKUP($B15,'MASTER Tools List'!$B$5:$J$208,3,FALSE),0))</f>
        <v>No</v>
      </c>
      <c r="E15" s="59">
        <v>10</v>
      </c>
      <c r="F15" s="19" t="s">
        <v>90</v>
      </c>
      <c r="G15" s="19">
        <v>13198</v>
      </c>
      <c r="H15" s="20"/>
    </row>
    <row r="16" spans="1:8">
      <c r="A16" s="16">
        <v>12</v>
      </c>
      <c r="B16" s="27" t="s">
        <v>40</v>
      </c>
      <c r="C16" s="10" t="str">
        <f>IF(LEN($C15),IFERROR(VLOOKUP($B16,'MASTER Tools List'!$B$5:$J$208,2,FALSE),0))</f>
        <v>Oxygen Gas</v>
      </c>
      <c r="D16" s="11" t="str">
        <f>IF(LEN($C15),IFERROR(VLOOKUP($B16,'MASTER Tools List'!$B$5:$J$208,3,FALSE),0))</f>
        <v>Cyl</v>
      </c>
      <c r="E16" s="59">
        <v>7</v>
      </c>
      <c r="F16" s="19" t="s">
        <v>91</v>
      </c>
      <c r="G16" s="19">
        <v>13197</v>
      </c>
      <c r="H16" s="20"/>
    </row>
    <row r="17" spans="1:8">
      <c r="A17" s="15">
        <v>13</v>
      </c>
      <c r="B17" s="27" t="s">
        <v>41</v>
      </c>
      <c r="C17" s="10" t="str">
        <f>IF(LEN($C16),IFERROR(VLOOKUP($B17,'MASTER Tools List'!$B$5:$J$208,2,FALSE),0))</f>
        <v>Acetylene Gas</v>
      </c>
      <c r="D17" s="11" t="str">
        <f>IF(LEN($C16),IFERROR(VLOOKUP($B17,'MASTER Tools List'!$B$5:$J$208,3,FALSE),0))</f>
        <v>Cyl</v>
      </c>
      <c r="E17" s="59">
        <v>2</v>
      </c>
      <c r="F17" s="19" t="s">
        <v>91</v>
      </c>
      <c r="G17" s="19">
        <v>13197</v>
      </c>
      <c r="H17" s="20"/>
    </row>
    <row r="18" spans="1:8">
      <c r="A18" s="16">
        <v>14</v>
      </c>
      <c r="B18" s="27" t="s">
        <v>78</v>
      </c>
      <c r="C18" s="10" t="str">
        <f>IF(LEN($C17),IFERROR(VLOOKUP($B18,'MASTER Tools List'!$B$5:$J$208,2,FALSE),0))</f>
        <v>Hard Cover Book A4</v>
      </c>
      <c r="D18" s="11" t="str">
        <f>IF(LEN($C17),IFERROR(VLOOKUP($B18,'MASTER Tools List'!$B$5:$J$208,3,FALSE),0))</f>
        <v>No</v>
      </c>
      <c r="E18" s="59">
        <v>2</v>
      </c>
      <c r="F18" s="19" t="s">
        <v>91</v>
      </c>
      <c r="G18" s="19">
        <v>13197</v>
      </c>
      <c r="H18" s="20"/>
    </row>
    <row r="19" spans="1:8">
      <c r="A19" s="16">
        <v>15</v>
      </c>
      <c r="B19" s="27" t="s">
        <v>45</v>
      </c>
      <c r="C19" s="10" t="str">
        <f>IF(LEN($C18),IFERROR(VLOOKUP($B19,'MASTER Tools List'!$B$5:$J$208,2,FALSE),0))</f>
        <v>Welding Rod Magnum - 3.15mm 6013</v>
      </c>
      <c r="D19" s="11" t="str">
        <f>IF(LEN($C18),IFERROR(VLOOKUP($B19,'MASTER Tools List'!$B$5:$J$208,3,FALSE),0))</f>
        <v>Kg</v>
      </c>
      <c r="E19" s="59">
        <v>100</v>
      </c>
      <c r="F19" s="19" t="s">
        <v>92</v>
      </c>
      <c r="G19" s="19">
        <v>13195</v>
      </c>
      <c r="H19" s="20"/>
    </row>
    <row r="20" spans="1:8">
      <c r="A20" s="16">
        <v>16</v>
      </c>
      <c r="B20" s="27" t="s">
        <v>46</v>
      </c>
      <c r="C20" s="10" t="str">
        <f>IF(LEN($C19),IFERROR(VLOOKUP($B20,'MASTER Tools List'!$B$5:$J$208,2,FALSE),0))</f>
        <v>welding Rod Magnum - 4mm 6013</v>
      </c>
      <c r="D20" s="11" t="str">
        <f>IF(LEN($C19),IFERROR(VLOOKUP($B20,'MASTER Tools List'!$B$5:$J$208,3,FALSE),0))</f>
        <v>Kg</v>
      </c>
      <c r="E20" s="59">
        <v>50</v>
      </c>
      <c r="F20" s="19" t="s">
        <v>92</v>
      </c>
      <c r="G20" s="19">
        <v>13195</v>
      </c>
      <c r="H20" s="20"/>
    </row>
    <row r="21" spans="1:8">
      <c r="A21" s="15">
        <v>17</v>
      </c>
      <c r="B21" s="27" t="s">
        <v>80</v>
      </c>
      <c r="C21" s="10" t="str">
        <f>IF(LEN($C20),IFERROR(VLOOKUP($B21,'MASTER Tools List'!$B$5:$J$208,2,FALSE),0))</f>
        <v>Carbon Brush for Makita Model</v>
      </c>
      <c r="D21" s="11" t="str">
        <f>IF(LEN($C20),IFERROR(VLOOKUP($B21,'MASTER Tools List'!$B$5:$J$208,3,FALSE),0))</f>
        <v>No</v>
      </c>
      <c r="E21" s="59">
        <v>1</v>
      </c>
      <c r="F21" s="19" t="s">
        <v>92</v>
      </c>
      <c r="G21" s="19">
        <v>13200</v>
      </c>
      <c r="H21" s="20"/>
    </row>
    <row r="22" spans="1:8">
      <c r="A22" s="16">
        <v>18</v>
      </c>
      <c r="B22" s="27" t="s">
        <v>57</v>
      </c>
      <c r="C22" s="10" t="str">
        <f>IF(LEN($C21),IFERROR(VLOOKUP($B22,'MASTER Tools List'!$B$5:$J$208,2,FALSE),0))</f>
        <v>Diesel</v>
      </c>
      <c r="D22" s="11" t="str">
        <f>IF(LEN($C21),IFERROR(VLOOKUP($B22,'MASTER Tools List'!$B$5:$J$208,3,FALSE),0))</f>
        <v>Ltr</v>
      </c>
      <c r="E22" s="59">
        <v>20</v>
      </c>
      <c r="F22" s="19" t="s">
        <v>92</v>
      </c>
      <c r="G22" s="19" t="s">
        <v>98</v>
      </c>
      <c r="H22" s="20"/>
    </row>
    <row r="23" spans="1:8">
      <c r="A23" s="16">
        <v>19</v>
      </c>
      <c r="B23" s="27" t="s">
        <v>57</v>
      </c>
      <c r="C23" s="10" t="str">
        <f>IF(LEN($C8),IFERROR(VLOOKUP($B23,'MASTER Tools List'!$B$5:$J$208,2,FALSE),0))</f>
        <v>Diesel</v>
      </c>
      <c r="D23" s="11" t="str">
        <f>IF(LEN($C8),IFERROR(VLOOKUP($B23,'MASTER Tools List'!$B$5:$J$208,3,FALSE),0))</f>
        <v>Ltr</v>
      </c>
      <c r="E23" s="59">
        <v>20</v>
      </c>
      <c r="F23" s="19" t="s">
        <v>93</v>
      </c>
      <c r="G23" s="19" t="s">
        <v>99</v>
      </c>
      <c r="H23" s="20"/>
    </row>
    <row r="24" spans="1:8">
      <c r="A24" s="16">
        <v>20</v>
      </c>
      <c r="B24" s="27" t="s">
        <v>42</v>
      </c>
      <c r="C24" s="10" t="str">
        <f>IF(LEN($C23),IFERROR(VLOOKUP($B24,'MASTER Tools List'!$B$5:$J$208,2,FALSE),0))</f>
        <v>Oxygen Gas - Refilling</v>
      </c>
      <c r="D24" s="11" t="str">
        <f>IF(LEN($C23),IFERROR(VLOOKUP($B24,'MASTER Tools List'!$B$5:$J$208,3,FALSE),0))</f>
        <v>Cyl</v>
      </c>
      <c r="E24" s="59">
        <v>2</v>
      </c>
      <c r="F24" s="19" t="s">
        <v>94</v>
      </c>
      <c r="G24" s="19">
        <v>13204</v>
      </c>
      <c r="H24" s="20"/>
    </row>
    <row r="25" spans="1:8">
      <c r="A25" s="15">
        <v>21</v>
      </c>
      <c r="B25" s="27" t="s">
        <v>83</v>
      </c>
      <c r="C25" s="10" t="str">
        <f>IF(LEN($C24),IFERROR(VLOOKUP($B25,'MASTER Tools List'!$B$5:$J$208,2,FALSE),0))</f>
        <v>Window Clear Glass 440X285</v>
      </c>
      <c r="D25" s="11" t="str">
        <f>IF(LEN($C24),IFERROR(VLOOKUP($B25,'MASTER Tools List'!$B$5:$J$208,3,FALSE),0))</f>
        <v>No</v>
      </c>
      <c r="E25" s="59">
        <v>2</v>
      </c>
      <c r="F25" s="19" t="s">
        <v>94</v>
      </c>
      <c r="G25" s="19">
        <v>13203</v>
      </c>
      <c r="H25" s="20"/>
    </row>
    <row r="26" spans="1:8">
      <c r="A26" s="16">
        <v>22</v>
      </c>
      <c r="B26" s="27" t="s">
        <v>72</v>
      </c>
      <c r="C26" s="10" t="str">
        <f>IF(LEN($C25),IFERROR(VLOOKUP($B26,'MASTER Tools List'!$B$5:$J$208,2,FALSE),0))</f>
        <v>Paint-Roller Brush</v>
      </c>
      <c r="D26" s="11" t="str">
        <f>IF(LEN($C25),IFERROR(VLOOKUP($B26,'MASTER Tools List'!$B$5:$J$208,3,FALSE),0))</f>
        <v>No</v>
      </c>
      <c r="E26" s="59">
        <v>1</v>
      </c>
      <c r="F26" s="19" t="s">
        <v>94</v>
      </c>
      <c r="G26" s="19">
        <v>13203</v>
      </c>
      <c r="H26" s="20"/>
    </row>
    <row r="27" spans="1:8">
      <c r="A27" s="16">
        <v>23</v>
      </c>
      <c r="B27" s="27" t="s">
        <v>69</v>
      </c>
      <c r="C27" s="10" t="str">
        <f>IF(LEN($C26),IFERROR(VLOOKUP($B27,'MASTER Tools List'!$B$5:$J$208,2,FALSE),0))</f>
        <v>Paint Red Oxide Primer</v>
      </c>
      <c r="D27" s="11" t="str">
        <f>IF(LEN($C26),IFERROR(VLOOKUP($B27,'MASTER Tools List'!$B$5:$J$208,3,FALSE),0))</f>
        <v>Ltr</v>
      </c>
      <c r="E27" s="59">
        <v>180</v>
      </c>
      <c r="F27" s="19" t="s">
        <v>94</v>
      </c>
      <c r="G27" s="19">
        <v>13202</v>
      </c>
      <c r="H27" s="20"/>
    </row>
    <row r="28" spans="1:8">
      <c r="A28" s="16">
        <v>24</v>
      </c>
      <c r="B28" s="27" t="s">
        <v>84</v>
      </c>
      <c r="C28" s="10" t="str">
        <f>IF(LEN($C27),IFERROR(VLOOKUP($B28,'MASTER Tools List'!$B$5:$J$208,2,FALSE),0))</f>
        <v>Thinner</v>
      </c>
      <c r="D28" s="11" t="str">
        <f>IF(LEN($C27),IFERROR(VLOOKUP($B28,'MASTER Tools List'!$B$5:$J$208,3,FALSE),0))</f>
        <v>Ltr</v>
      </c>
      <c r="E28" s="59">
        <v>10</v>
      </c>
      <c r="F28" s="19" t="s">
        <v>94</v>
      </c>
      <c r="G28" s="19">
        <v>13202</v>
      </c>
      <c r="H28" s="20"/>
    </row>
    <row r="29" spans="1:8">
      <c r="A29" s="15">
        <v>25</v>
      </c>
      <c r="B29" s="27" t="s">
        <v>57</v>
      </c>
      <c r="C29" s="10" t="str">
        <f>IF(LEN($C28),IFERROR(VLOOKUP($B29,'MASTER Tools List'!$B$5:$J$208,2,FALSE),0))</f>
        <v>Diesel</v>
      </c>
      <c r="D29" s="11" t="str">
        <f>IF(LEN($C28),IFERROR(VLOOKUP($B29,'MASTER Tools List'!$B$5:$J$208,3,FALSE),0))</f>
        <v>Ltr</v>
      </c>
      <c r="E29" s="59">
        <v>20</v>
      </c>
      <c r="F29" s="19" t="s">
        <v>95</v>
      </c>
      <c r="G29" s="19" t="s">
        <v>100</v>
      </c>
      <c r="H29" s="20"/>
    </row>
    <row r="30" spans="1:8">
      <c r="A30" s="16">
        <v>26</v>
      </c>
      <c r="B30" s="19" t="s">
        <v>57</v>
      </c>
      <c r="C30" s="10" t="str">
        <f>IF(LEN($C29),IFERROR(VLOOKUP($B30,'MASTER Tools List'!$B$5:$J$208,2,FALSE),0))</f>
        <v>Diesel</v>
      </c>
      <c r="D30" s="11" t="str">
        <f>IF(LEN($C29),IFERROR(VLOOKUP($B30,'MASTER Tools List'!$B$5:$J$208,3,FALSE),0))</f>
        <v>Ltr</v>
      </c>
      <c r="E30" s="59">
        <v>60</v>
      </c>
      <c r="F30" s="19" t="s">
        <v>102</v>
      </c>
      <c r="G30" s="19" t="s">
        <v>103</v>
      </c>
      <c r="H30" s="20"/>
    </row>
    <row r="31" spans="1:8">
      <c r="A31" s="16">
        <v>27</v>
      </c>
      <c r="B31" s="19" t="s">
        <v>101</v>
      </c>
      <c r="C31" s="10">
        <f>IF(LEN($C30),IFERROR(VLOOKUP($B31,'MASTER Tools List'!$B$5:$J$208,2,FALSE),0))</f>
        <v>0</v>
      </c>
      <c r="D31" s="11">
        <f>IF(LEN($C30),IFERROR(VLOOKUP($B31,'MASTER Tools List'!$B$5:$J$208,3,FALSE),0))</f>
        <v>0</v>
      </c>
      <c r="E31" s="59">
        <v>32</v>
      </c>
      <c r="F31" s="19" t="s">
        <v>102</v>
      </c>
      <c r="G31" s="19">
        <v>13207</v>
      </c>
      <c r="H31" s="20"/>
    </row>
    <row r="32" spans="1:8">
      <c r="A32" s="16">
        <v>28</v>
      </c>
      <c r="B32" s="19" t="s">
        <v>40</v>
      </c>
      <c r="C32" s="10" t="str">
        <f>IF(LEN($C31),IFERROR(VLOOKUP($B32,'MASTER Tools List'!$B$5:$J$208,2,FALSE),0))</f>
        <v>Oxygen Gas</v>
      </c>
      <c r="D32" s="11" t="str">
        <f>IF(LEN($C31),IFERROR(VLOOKUP($B32,'MASTER Tools List'!$B$5:$J$208,3,FALSE),0))</f>
        <v>Cyl</v>
      </c>
      <c r="E32" s="59">
        <v>8</v>
      </c>
      <c r="F32" s="19" t="s">
        <v>102</v>
      </c>
      <c r="G32" s="19">
        <v>13207</v>
      </c>
      <c r="H32" s="20"/>
    </row>
    <row r="33" spans="1:8">
      <c r="A33" s="15">
        <v>29</v>
      </c>
      <c r="B33" s="19" t="s">
        <v>41</v>
      </c>
      <c r="C33" s="10" t="str">
        <f>IF(LEN($C32),IFERROR(VLOOKUP($B33,'MASTER Tools List'!$B$5:$J$208,2,FALSE),0))</f>
        <v>Acetylene Gas</v>
      </c>
      <c r="D33" s="11" t="str">
        <f>IF(LEN($C32),IFERROR(VLOOKUP($B33,'MASTER Tools List'!$B$5:$J$208,3,FALSE),0))</f>
        <v>Cyl</v>
      </c>
      <c r="E33" s="59">
        <v>2</v>
      </c>
      <c r="F33" s="19" t="s">
        <v>102</v>
      </c>
      <c r="G33" s="19">
        <v>13207</v>
      </c>
      <c r="H33" s="20"/>
    </row>
    <row r="34" spans="1:8">
      <c r="A34" s="16">
        <v>30</v>
      </c>
      <c r="B34" s="19" t="s">
        <v>55</v>
      </c>
      <c r="C34" s="10" t="str">
        <f>IF(LEN($C33),IFERROR(VLOOKUP($B34,'MASTER Tools List'!$B$5:$J$208,2,FALSE),0))</f>
        <v>Cutting Nozzle 3 X 64 mm</v>
      </c>
      <c r="D34" s="11" t="str">
        <f>IF(LEN($C33),IFERROR(VLOOKUP($B34,'MASTER Tools List'!$B$5:$J$208,3,FALSE),0))</f>
        <v>No</v>
      </c>
      <c r="E34" s="59">
        <v>1</v>
      </c>
      <c r="F34" s="19" t="s">
        <v>102</v>
      </c>
      <c r="G34" s="19">
        <v>13209</v>
      </c>
      <c r="H34" s="20"/>
    </row>
    <row r="35" spans="1:8">
      <c r="A35" s="16">
        <v>31</v>
      </c>
      <c r="B35" s="19" t="s">
        <v>104</v>
      </c>
      <c r="C35" s="10">
        <f>IF(LEN($C34),IFERROR(VLOOKUP($B35,'MASTER Tools List'!$B$5:$J$208,2,FALSE),0))</f>
        <v>0</v>
      </c>
      <c r="D35" s="11">
        <f>IF(LEN($C34),IFERROR(VLOOKUP($B35,'MASTER Tools List'!$B$5:$J$208,3,FALSE),0))</f>
        <v>0</v>
      </c>
      <c r="E35" s="59">
        <v>90</v>
      </c>
      <c r="F35" s="19" t="s">
        <v>102</v>
      </c>
      <c r="G35" s="19">
        <v>13210</v>
      </c>
      <c r="H35" s="20"/>
    </row>
    <row r="36" spans="1:8">
      <c r="A36" s="16">
        <v>32</v>
      </c>
      <c r="B36" s="19" t="s">
        <v>105</v>
      </c>
      <c r="C36" s="10">
        <f>IF(LEN($C8),IFERROR(VLOOKUP($B36,'MASTER Tools List'!$B$5:$J$208,2,FALSE),0))</f>
        <v>0</v>
      </c>
      <c r="D36" s="11">
        <f>IF(LEN($C8),IFERROR(VLOOKUP($B36,'MASTER Tools List'!$B$5:$J$208,3,FALSE),0))</f>
        <v>0</v>
      </c>
      <c r="E36" s="59">
        <v>90</v>
      </c>
      <c r="F36" s="19" t="s">
        <v>102</v>
      </c>
      <c r="G36" s="19">
        <v>13210</v>
      </c>
      <c r="H36" s="20"/>
    </row>
    <row r="37" spans="1:8">
      <c r="A37" s="15">
        <v>33</v>
      </c>
      <c r="B37" s="19" t="s">
        <v>44</v>
      </c>
      <c r="C37" s="10" t="str">
        <f>IF(LEN($C36),IFERROR(VLOOKUP($B37,'MASTER Tools List'!$B$5:$J$208,2,FALSE),0))</f>
        <v>LPG Cylinder  45Kg Capacity</v>
      </c>
      <c r="D37" s="11" t="str">
        <f>IF(LEN($C36),IFERROR(VLOOKUP($B37,'MASTER Tools List'!$B$5:$J$208,3,FALSE),0))</f>
        <v>Cyl</v>
      </c>
      <c r="E37" s="59">
        <v>1</v>
      </c>
      <c r="F37" s="19" t="s">
        <v>102</v>
      </c>
      <c r="G37" s="19">
        <v>13208</v>
      </c>
      <c r="H37" s="20"/>
    </row>
    <row r="38" spans="1:8">
      <c r="A38" s="16">
        <v>34</v>
      </c>
      <c r="B38" s="19" t="s">
        <v>41</v>
      </c>
      <c r="C38" s="10" t="str">
        <f>IF(LEN($C37),IFERROR(VLOOKUP($B38,'MASTER Tools List'!$B$5:$J$208,2,FALSE),0))</f>
        <v>Acetylene Gas</v>
      </c>
      <c r="D38" s="11" t="str">
        <f>IF(LEN($C37),IFERROR(VLOOKUP($B38,'MASTER Tools List'!$B$5:$J$208,3,FALSE),0))</f>
        <v>Cyl</v>
      </c>
      <c r="E38" s="59"/>
      <c r="F38" s="19" t="s">
        <v>102</v>
      </c>
      <c r="G38" s="19">
        <v>13102</v>
      </c>
      <c r="H38" s="20"/>
    </row>
    <row r="39" spans="1:8">
      <c r="A39" s="16">
        <v>35</v>
      </c>
      <c r="B39" s="19" t="s">
        <v>44</v>
      </c>
      <c r="C39" s="10" t="str">
        <f>IF(LEN($C38),IFERROR(VLOOKUP($B39,'MASTER Tools List'!$B$5:$J$208,2,FALSE),0))</f>
        <v>LPG Cylinder  45Kg Capacity</v>
      </c>
      <c r="D39" s="11" t="str">
        <f>IF(LEN($C38),IFERROR(VLOOKUP($B39,'MASTER Tools List'!$B$5:$J$208,3,FALSE),0))</f>
        <v>Cyl</v>
      </c>
      <c r="E39" s="59">
        <v>1</v>
      </c>
      <c r="F39" s="19" t="s">
        <v>102</v>
      </c>
      <c r="G39" s="19">
        <v>13206</v>
      </c>
      <c r="H39" s="20"/>
    </row>
    <row r="40" spans="1:8">
      <c r="A40" s="16">
        <v>36</v>
      </c>
      <c r="B40" s="19" t="s">
        <v>84</v>
      </c>
      <c r="C40" s="10" t="str">
        <f>IF(LEN($C39),IFERROR(VLOOKUP($B40,'MASTER Tools List'!$B$5:$J$208,2,FALSE),0))</f>
        <v>Thinner</v>
      </c>
      <c r="D40" s="11" t="str">
        <f>IF(LEN($C39),IFERROR(VLOOKUP($B40,'MASTER Tools List'!$B$5:$J$208,3,FALSE),0))</f>
        <v>Ltr</v>
      </c>
      <c r="E40" s="59">
        <v>10</v>
      </c>
      <c r="F40" s="19" t="s">
        <v>102</v>
      </c>
      <c r="G40" s="19">
        <v>13206</v>
      </c>
      <c r="H40" s="20"/>
    </row>
    <row r="41" spans="1:8">
      <c r="A41" s="15">
        <v>37</v>
      </c>
      <c r="B41" s="19" t="s">
        <v>69</v>
      </c>
      <c r="C41" s="10" t="str">
        <f>IF(LEN($C40),IFERROR(VLOOKUP($B41,'MASTER Tools List'!$B$5:$J$208,2,FALSE),0))</f>
        <v>Paint Red Oxide Primer</v>
      </c>
      <c r="D41" s="11" t="str">
        <f>IF(LEN($C40),IFERROR(VLOOKUP($B41,'MASTER Tools List'!$B$5:$J$208,3,FALSE),0))</f>
        <v>Ltr</v>
      </c>
      <c r="E41" s="59">
        <v>20</v>
      </c>
      <c r="F41" s="19" t="s">
        <v>102</v>
      </c>
      <c r="G41" s="19">
        <v>13206</v>
      </c>
      <c r="H41" s="20"/>
    </row>
    <row r="42" spans="1:8">
      <c r="A42" s="16">
        <v>38</v>
      </c>
      <c r="B42" s="19" t="s">
        <v>40</v>
      </c>
      <c r="C42" s="10" t="str">
        <f>IF(LEN($C41),IFERROR(VLOOKUP($B42,'MASTER Tools List'!$B$5:$J$208,2,FALSE),0))</f>
        <v>Oxygen Gas</v>
      </c>
      <c r="D42" s="11" t="str">
        <f>IF(LEN($C41),IFERROR(VLOOKUP($B42,'MASTER Tools List'!$B$5:$J$208,3,FALSE),0))</f>
        <v>Cyl</v>
      </c>
      <c r="E42" s="59">
        <v>7</v>
      </c>
      <c r="F42" s="19" t="s">
        <v>102</v>
      </c>
      <c r="G42" s="19">
        <v>13205</v>
      </c>
      <c r="H42" s="20"/>
    </row>
    <row r="43" spans="1:8">
      <c r="A43" s="16">
        <v>39</v>
      </c>
      <c r="B43" s="19" t="s">
        <v>106</v>
      </c>
      <c r="C43" s="10" t="str">
        <f>IF(LEN($C42),IFERROR(VLOOKUP($B43,'MASTER Tools List'!$B$5:$J$208,2,FALSE),0))</f>
        <v>Painting Brush 2''</v>
      </c>
      <c r="D43" s="11" t="str">
        <f>IF(LEN($C42),IFERROR(VLOOKUP($B43,'MASTER Tools List'!$B$5:$J$208,3,FALSE),0))</f>
        <v>No</v>
      </c>
      <c r="E43" s="59">
        <v>1</v>
      </c>
      <c r="F43" s="19" t="s">
        <v>102</v>
      </c>
      <c r="G43" s="19">
        <v>13205</v>
      </c>
      <c r="H43" s="20"/>
    </row>
    <row r="44" spans="1:8">
      <c r="A44" s="16">
        <v>40</v>
      </c>
      <c r="B44" s="19" t="s">
        <v>40</v>
      </c>
      <c r="C44" s="10" t="str">
        <f>IF(LEN($C43),IFERROR(VLOOKUP($B44,'MASTER Tools List'!$B$5:$J$208,2,FALSE),0))</f>
        <v>Oxygen Gas</v>
      </c>
      <c r="D44" s="11" t="str">
        <f>IF(LEN($C43),IFERROR(VLOOKUP($B44,'MASTER Tools List'!$B$5:$J$208,3,FALSE),0))</f>
        <v>Cyl</v>
      </c>
      <c r="E44" s="59">
        <v>5</v>
      </c>
      <c r="F44" s="19" t="s">
        <v>102</v>
      </c>
      <c r="G44" s="19">
        <v>13201</v>
      </c>
      <c r="H44" s="20"/>
    </row>
    <row r="45" spans="1:8">
      <c r="A45" s="15">
        <v>41</v>
      </c>
      <c r="B45" s="19" t="s">
        <v>41</v>
      </c>
      <c r="C45" s="10" t="str">
        <f>IF(LEN($C44),IFERROR(VLOOKUP($B45,'MASTER Tools List'!$B$5:$J$208,2,FALSE),0))</f>
        <v>Acetylene Gas</v>
      </c>
      <c r="D45" s="11" t="str">
        <f>IF(LEN($C44),IFERROR(VLOOKUP($B45,'MASTER Tools List'!$B$5:$J$208,3,FALSE),0))</f>
        <v>Cyl</v>
      </c>
      <c r="E45" s="59">
        <v>3</v>
      </c>
      <c r="F45" s="19" t="s">
        <v>102</v>
      </c>
      <c r="G45" s="19">
        <v>13205</v>
      </c>
      <c r="H45" s="20"/>
    </row>
    <row r="46" spans="1:8">
      <c r="A46" s="16">
        <v>42</v>
      </c>
      <c r="B46" s="27" t="s">
        <v>40</v>
      </c>
      <c r="C46" s="10" t="str">
        <f>IF(LEN($C45),IFERROR(VLOOKUP($B46,'MASTER Tools List'!$B$5:$J$208,2,FALSE),0))</f>
        <v>Oxygen Gas</v>
      </c>
      <c r="D46" s="11" t="str">
        <f>IF(LEN($C45),IFERROR(VLOOKUP($B46,'MASTER Tools List'!$B$5:$J$208,3,FALSE),0))</f>
        <v>Cyl</v>
      </c>
      <c r="E46" s="59">
        <v>8</v>
      </c>
      <c r="F46" s="19" t="s">
        <v>108</v>
      </c>
      <c r="G46" s="19">
        <v>13212</v>
      </c>
      <c r="H46" s="20"/>
    </row>
    <row r="47" spans="1:8">
      <c r="A47" s="16">
        <v>43</v>
      </c>
      <c r="B47" s="27" t="s">
        <v>84</v>
      </c>
      <c r="C47" s="10" t="str">
        <f>IF(LEN($C46),IFERROR(VLOOKUP($B47,'MASTER Tools List'!$B$5:$J$208,2,FALSE),0))</f>
        <v>Thinner</v>
      </c>
      <c r="D47" s="11" t="str">
        <f>IF(LEN($C46),IFERROR(VLOOKUP($B47,'MASTER Tools List'!$B$5:$J$208,3,FALSE),0))</f>
        <v>Ltr</v>
      </c>
      <c r="E47" s="59">
        <v>10</v>
      </c>
      <c r="F47" s="19" t="s">
        <v>111</v>
      </c>
      <c r="G47" s="19">
        <v>13211</v>
      </c>
      <c r="H47" s="20"/>
    </row>
    <row r="48" spans="1:8">
      <c r="A48" s="16">
        <v>44</v>
      </c>
      <c r="B48" s="27" t="s">
        <v>57</v>
      </c>
      <c r="C48" s="10" t="str">
        <f>IF(LEN($C47),IFERROR(VLOOKUP($B48,'MASTER Tools List'!$B$5:$J$208,2,FALSE),0))</f>
        <v>Diesel</v>
      </c>
      <c r="D48" s="11" t="str">
        <f>IF(LEN($C47),IFERROR(VLOOKUP($B48,'MASTER Tools List'!$B$5:$J$208,3,FALSE),0))</f>
        <v>Ltr</v>
      </c>
      <c r="E48" s="59">
        <v>40</v>
      </c>
      <c r="F48" s="19" t="s">
        <v>112</v>
      </c>
      <c r="G48" s="19">
        <v>16151</v>
      </c>
      <c r="H48" s="20"/>
    </row>
    <row r="49" spans="1:8">
      <c r="A49" s="15">
        <v>45</v>
      </c>
      <c r="B49" s="54" t="s">
        <v>84</v>
      </c>
      <c r="C49" s="10" t="str">
        <f>IF(LEN($C8),IFERROR(VLOOKUP($B49,'MASTER Tools List'!$B$5:$J$208,2,FALSE),0))</f>
        <v>Thinner</v>
      </c>
      <c r="D49" s="11" t="str">
        <f>IF(LEN($C8),IFERROR(VLOOKUP($B49,'MASTER Tools List'!$B$5:$J$208,3,FALSE),0))</f>
        <v>Ltr</v>
      </c>
      <c r="E49" s="59">
        <v>10</v>
      </c>
      <c r="F49" s="19" t="s">
        <v>113</v>
      </c>
      <c r="G49" s="19">
        <v>13219</v>
      </c>
      <c r="H49" s="20"/>
    </row>
    <row r="50" spans="1:8">
      <c r="A50" s="16">
        <v>46</v>
      </c>
      <c r="B50" s="54" t="s">
        <v>41</v>
      </c>
      <c r="C50" s="10" t="str">
        <f>IF(LEN($C49),IFERROR(VLOOKUP($B50,'MASTER Tools List'!$B$5:$J$208,2,FALSE),0))</f>
        <v>Acetylene Gas</v>
      </c>
      <c r="D50" s="11" t="str">
        <f>IF(LEN($C49),IFERROR(VLOOKUP($B50,'MASTER Tools List'!$B$5:$J$208,3,FALSE),0))</f>
        <v>Cyl</v>
      </c>
      <c r="E50" s="59">
        <v>2</v>
      </c>
      <c r="F50" s="19" t="s">
        <v>113</v>
      </c>
      <c r="G50" s="19">
        <v>13218</v>
      </c>
      <c r="H50" s="20"/>
    </row>
    <row r="51" spans="1:8">
      <c r="A51" s="16">
        <v>47</v>
      </c>
      <c r="B51" s="54" t="s">
        <v>52</v>
      </c>
      <c r="C51" s="10" t="str">
        <f>IF(LEN($C50),IFERROR(VLOOKUP($B51,'MASTER Tools List'!$B$5:$J$208,2,FALSE),0))</f>
        <v>Spark Lighter</v>
      </c>
      <c r="D51" s="11" t="str">
        <f>IF(LEN($C50),IFERROR(VLOOKUP($B51,'MASTER Tools List'!$B$5:$J$208,3,FALSE),0))</f>
        <v>No</v>
      </c>
      <c r="E51" s="59">
        <v>1</v>
      </c>
      <c r="F51" s="19" t="s">
        <v>113</v>
      </c>
      <c r="G51" s="19">
        <v>13218</v>
      </c>
      <c r="H51" s="20"/>
    </row>
    <row r="52" spans="1:8">
      <c r="A52" s="16">
        <v>48</v>
      </c>
      <c r="B52" s="54" t="s">
        <v>76</v>
      </c>
      <c r="C52" s="10" t="str">
        <f>IF(LEN($C51),IFERROR(VLOOKUP($B52,'MASTER Tools List'!$B$5:$J$208,2,FALSE),0))</f>
        <v>Flat File with fastener</v>
      </c>
      <c r="D52" s="11" t="str">
        <f>IF(LEN($C51),IFERROR(VLOOKUP($B52,'MASTER Tools List'!$B$5:$J$208,3,FALSE),0))</f>
        <v>No</v>
      </c>
      <c r="E52" s="59">
        <v>5</v>
      </c>
      <c r="F52" s="19" t="s">
        <v>113</v>
      </c>
      <c r="G52" s="19">
        <v>13218</v>
      </c>
      <c r="H52" s="20"/>
    </row>
    <row r="53" spans="1:8">
      <c r="A53" s="15">
        <v>49</v>
      </c>
      <c r="B53" s="54" t="s">
        <v>114</v>
      </c>
      <c r="C53" s="10">
        <f>IF(LEN($C52),IFERROR(VLOOKUP($B53,'MASTER Tools List'!$B$5:$J$208,2,FALSE),0))</f>
        <v>0</v>
      </c>
      <c r="D53" s="11">
        <f>IF(LEN($C52),IFERROR(VLOOKUP($B53,'MASTER Tools List'!$B$5:$J$208,3,FALSE),0))</f>
        <v>0</v>
      </c>
      <c r="E53" s="59">
        <v>20</v>
      </c>
      <c r="F53" s="19" t="s">
        <v>113</v>
      </c>
      <c r="G53" s="19">
        <v>13218</v>
      </c>
      <c r="H53" s="20"/>
    </row>
    <row r="54" spans="1:8">
      <c r="A54" s="16">
        <v>50</v>
      </c>
      <c r="B54" s="54" t="s">
        <v>115</v>
      </c>
      <c r="C54" s="10" t="str">
        <f>IF(LEN($C53),IFERROR(VLOOKUP($B54,'MASTER Tools List'!$B$5:$J$208,2,FALSE),0))</f>
        <v>Painting Brush 6""</v>
      </c>
      <c r="D54" s="11" t="str">
        <f>IF(LEN($C53),IFERROR(VLOOKUP($B54,'MASTER Tools List'!$B$5:$J$208,3,FALSE),0))</f>
        <v>No</v>
      </c>
      <c r="E54" s="59">
        <v>1</v>
      </c>
      <c r="F54" s="19" t="s">
        <v>113</v>
      </c>
      <c r="G54" s="19">
        <v>13218</v>
      </c>
      <c r="H54" s="20"/>
    </row>
    <row r="55" spans="1:8">
      <c r="A55" s="16">
        <v>51</v>
      </c>
      <c r="B55" s="54" t="s">
        <v>114</v>
      </c>
      <c r="C55" s="10">
        <f>IF(LEN($C54),IFERROR(VLOOKUP($B55,'MASTER Tools List'!$B$5:$J$208,2,FALSE),0))</f>
        <v>0</v>
      </c>
      <c r="D55" s="11">
        <f>IF(LEN($C54),IFERROR(VLOOKUP($B55,'MASTER Tools List'!$B$5:$J$208,3,FALSE),0))</f>
        <v>0</v>
      </c>
      <c r="E55" s="59">
        <v>36</v>
      </c>
      <c r="F55" s="19" t="s">
        <v>113</v>
      </c>
      <c r="G55" s="19">
        <v>13216</v>
      </c>
      <c r="H55" s="20"/>
    </row>
    <row r="56" spans="1:8">
      <c r="A56" s="16">
        <v>52</v>
      </c>
      <c r="B56" s="54" t="s">
        <v>114</v>
      </c>
      <c r="C56" s="10">
        <f>IF(LEN($C55),IFERROR(VLOOKUP($B56,'MASTER Tools List'!$B$5:$J$208,2,FALSE),0))</f>
        <v>0</v>
      </c>
      <c r="D56" s="11">
        <f>IF(LEN($C55),IFERROR(VLOOKUP($B56,'MASTER Tools List'!$B$5:$J$208,3,FALSE),0))</f>
        <v>0</v>
      </c>
      <c r="E56" s="59">
        <v>32</v>
      </c>
      <c r="F56" s="19" t="s">
        <v>113</v>
      </c>
      <c r="G56" s="19">
        <v>13213</v>
      </c>
      <c r="H56" s="20"/>
    </row>
    <row r="57" spans="1:8">
      <c r="A57" s="15">
        <v>53</v>
      </c>
      <c r="B57" s="54" t="s">
        <v>114</v>
      </c>
      <c r="C57" s="10">
        <f>IF(LEN($C56),IFERROR(VLOOKUP($B57,'MASTER Tools List'!$B$5:$J$208,2,FALSE),0))</f>
        <v>0</v>
      </c>
      <c r="D57" s="11">
        <f>IF(LEN($C56),IFERROR(VLOOKUP($B57,'MASTER Tools List'!$B$5:$J$208,3,FALSE),0))</f>
        <v>0</v>
      </c>
      <c r="E57" s="59">
        <v>6</v>
      </c>
      <c r="F57" s="19" t="s">
        <v>113</v>
      </c>
      <c r="G57" s="19">
        <v>13214</v>
      </c>
      <c r="H57" s="20"/>
    </row>
    <row r="58" spans="1:8">
      <c r="A58" s="16"/>
      <c r="B58" s="27"/>
      <c r="C58" s="10">
        <f>IF(LEN($C57),IFERROR(VLOOKUP($B58,'MASTER Tools List'!$B$5:$J$208,2,FALSE),0))</f>
        <v>0</v>
      </c>
      <c r="D58" s="11">
        <f>IF(LEN($C57),IFERROR(VLOOKUP($B58,'MASTER Tools List'!$B$5:$J$208,3,FALSE),0))</f>
        <v>0</v>
      </c>
      <c r="E58" s="59"/>
      <c r="F58" s="19"/>
      <c r="G58" s="19"/>
      <c r="H58" s="20"/>
    </row>
    <row r="59" spans="1:8">
      <c r="A59" s="16"/>
      <c r="B59" s="27"/>
      <c r="C59" s="10">
        <f>IF(LEN($C58),IFERROR(VLOOKUP($B59,'MASTER Tools List'!$B$5:$J$208,2,FALSE),0))</f>
        <v>0</v>
      </c>
      <c r="D59" s="11">
        <f>IF(LEN($C58),IFERROR(VLOOKUP($B59,'MASTER Tools List'!$B$5:$J$208,3,FALSE),0))</f>
        <v>0</v>
      </c>
      <c r="E59" s="59"/>
      <c r="F59" s="19"/>
      <c r="G59" s="19"/>
      <c r="H59" s="20"/>
    </row>
    <row r="60" spans="1:8">
      <c r="A60" s="16"/>
      <c r="B60" s="27"/>
      <c r="C60" s="10">
        <f>IF(LEN($C59),IFERROR(VLOOKUP($B60,'MASTER Tools List'!$B$5:$J$208,2,FALSE),0))</f>
        <v>0</v>
      </c>
      <c r="D60" s="11">
        <f>IF(LEN($C59),IFERROR(VLOOKUP($B60,'MASTER Tools List'!$B$5:$J$208,3,FALSE),0))</f>
        <v>0</v>
      </c>
      <c r="E60" s="59"/>
      <c r="F60" s="19"/>
      <c r="G60" s="19"/>
      <c r="H60" s="20"/>
    </row>
    <row r="61" spans="1:8">
      <c r="A61" s="16"/>
      <c r="B61" s="27"/>
      <c r="C61" s="10">
        <f>IF(LEN($C60),IFERROR(VLOOKUP($B61,'MASTER Tools List'!$B$5:$J$208,2,FALSE),0))</f>
        <v>0</v>
      </c>
      <c r="D61" s="11">
        <f>IF(LEN($C60),IFERROR(VLOOKUP($B61,'MASTER Tools List'!$B$5:$J$208,3,FALSE),0))</f>
        <v>0</v>
      </c>
      <c r="E61" s="59"/>
      <c r="F61" s="19"/>
      <c r="G61" s="19"/>
      <c r="H61" s="20"/>
    </row>
    <row r="62" spans="1:8">
      <c r="A62" s="16"/>
      <c r="B62" s="27"/>
      <c r="C62" s="10">
        <f>IF(LEN($C8),IFERROR(VLOOKUP($B62,'MASTER Tools List'!$B$5:$J$208,2,FALSE),0))</f>
        <v>0</v>
      </c>
      <c r="D62" s="11">
        <f>IF(LEN($C8),IFERROR(VLOOKUP($B62,'MASTER Tools List'!$B$5:$J$208,3,FALSE),0))</f>
        <v>0</v>
      </c>
      <c r="E62" s="59"/>
      <c r="F62" s="19"/>
      <c r="G62" s="19"/>
      <c r="H62" s="20"/>
    </row>
    <row r="63" spans="1:8">
      <c r="A63" s="16"/>
      <c r="B63" s="27"/>
      <c r="C63" s="10">
        <f>IF(LEN($C62),IFERROR(VLOOKUP($B63,'MASTER Tools List'!$B$5:$J$208,2,FALSE),0))</f>
        <v>0</v>
      </c>
      <c r="D63" s="11">
        <f>IF(LEN($C62),IFERROR(VLOOKUP($B63,'MASTER Tools List'!$B$5:$J$208,3,FALSE),0))</f>
        <v>0</v>
      </c>
      <c r="E63" s="59"/>
      <c r="F63" s="19"/>
      <c r="G63" s="19"/>
      <c r="H63" s="20"/>
    </row>
    <row r="64" spans="1:8">
      <c r="A64" s="16"/>
      <c r="B64" s="27"/>
      <c r="C64" s="10">
        <f>IF(LEN($C63),IFERROR(VLOOKUP($B64,'MASTER Tools List'!$B$5:$J$208,2,FALSE),0))</f>
        <v>0</v>
      </c>
      <c r="D64" s="11">
        <f>IF(LEN($C63),IFERROR(VLOOKUP($B64,'MASTER Tools List'!$B$5:$J$208,3,FALSE),0))</f>
        <v>0</v>
      </c>
      <c r="E64" s="59"/>
      <c r="F64" s="19"/>
      <c r="G64" s="19"/>
      <c r="H64" s="20"/>
    </row>
    <row r="65" spans="1:8">
      <c r="A65" s="16"/>
      <c r="B65" s="27"/>
      <c r="C65" s="10">
        <f>IF(LEN($C64),IFERROR(VLOOKUP($B65,'MASTER Tools List'!$B$5:$J$208,2,FALSE),0))</f>
        <v>0</v>
      </c>
      <c r="D65" s="11">
        <f>IF(LEN($C64),IFERROR(VLOOKUP($B65,'MASTER Tools List'!$B$5:$J$208,3,FALSE),0))</f>
        <v>0</v>
      </c>
      <c r="E65" s="59"/>
      <c r="F65" s="19"/>
      <c r="G65" s="19"/>
      <c r="H65" s="20"/>
    </row>
    <row r="66" spans="1:8">
      <c r="A66" s="16"/>
      <c r="B66" s="27"/>
      <c r="C66" s="10">
        <f>IF(LEN($C65),IFERROR(VLOOKUP($B66,'MASTER Tools List'!$B$5:$J$208,2,FALSE),0))</f>
        <v>0</v>
      </c>
      <c r="D66" s="11">
        <f>IF(LEN($C65),IFERROR(VLOOKUP($B66,'MASTER Tools List'!$B$5:$J$208,3,FALSE),0))</f>
        <v>0</v>
      </c>
      <c r="E66" s="59"/>
      <c r="F66" s="19"/>
      <c r="G66" s="19"/>
      <c r="H66" s="20"/>
    </row>
    <row r="67" spans="1:8">
      <c r="A67" s="16"/>
      <c r="B67" s="27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9"/>
      <c r="F67" s="19"/>
      <c r="G67" s="19"/>
      <c r="H67" s="20"/>
    </row>
    <row r="68" spans="1:8">
      <c r="A68" s="16"/>
      <c r="B68" s="27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9"/>
      <c r="F68" s="19"/>
      <c r="G68" s="19"/>
      <c r="H68" s="20"/>
    </row>
    <row r="69" spans="1:8">
      <c r="A69" s="16"/>
      <c r="B69" s="27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9"/>
      <c r="F69" s="19"/>
      <c r="G69" s="19"/>
      <c r="H69" s="20"/>
    </row>
    <row r="70" spans="1:8">
      <c r="A70" s="16"/>
      <c r="B70" s="27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9"/>
      <c r="F70" s="19"/>
      <c r="G70" s="19"/>
      <c r="H70" s="20"/>
    </row>
    <row r="71" spans="1:8">
      <c r="A71" s="16"/>
      <c r="B71" s="27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9"/>
      <c r="F71" s="19"/>
      <c r="G71" s="19"/>
      <c r="H71" s="20"/>
    </row>
    <row r="72" spans="1:8">
      <c r="A72" s="16"/>
      <c r="B72" s="27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9"/>
      <c r="F72" s="19"/>
      <c r="G72" s="19"/>
      <c r="H72" s="20"/>
    </row>
    <row r="73" spans="1:8">
      <c r="A73" s="16"/>
      <c r="B73" s="27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9"/>
      <c r="F73" s="19"/>
      <c r="G73" s="19"/>
      <c r="H73" s="20"/>
    </row>
    <row r="74" spans="1:8">
      <c r="A74" s="16"/>
      <c r="B74" s="27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9"/>
      <c r="F74" s="19"/>
      <c r="G74" s="19"/>
      <c r="H74" s="20"/>
    </row>
    <row r="75" spans="1:8">
      <c r="A75" s="16"/>
      <c r="B75" s="27"/>
      <c r="C75" s="10">
        <f>IF(LEN($C8),IFERROR(VLOOKUP($B75,'MASTER Tools List'!$B$5:$J$208,2,FALSE),0))</f>
        <v>0</v>
      </c>
      <c r="D75" s="11">
        <f>IF(LEN($C8),IFERROR(VLOOKUP($B75,'MASTER Tools List'!$B$5:$J$208,3,FALSE),0))</f>
        <v>0</v>
      </c>
      <c r="E75" s="59"/>
      <c r="F75" s="19"/>
      <c r="G75" s="19"/>
      <c r="H75" s="20"/>
    </row>
    <row r="76" spans="1:8">
      <c r="A76" s="16"/>
      <c r="B76" s="27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9"/>
      <c r="F76" s="19"/>
      <c r="G76" s="19"/>
      <c r="H76" s="20"/>
    </row>
    <row r="77" spans="1:8">
      <c r="A77" s="16"/>
      <c r="B77" s="27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9"/>
      <c r="F77" s="19"/>
      <c r="G77" s="19"/>
      <c r="H77" s="20"/>
    </row>
    <row r="78" spans="1:8">
      <c r="A78" s="16"/>
      <c r="B78" s="27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9"/>
      <c r="F78" s="19"/>
      <c r="G78" s="19"/>
      <c r="H78" s="20"/>
    </row>
    <row r="79" spans="1:8">
      <c r="A79" s="16"/>
      <c r="B79" s="27"/>
      <c r="C79" s="10">
        <f>IF(LEN($C78),IFERROR(VLOOKUP($B79,'MASTER Tools List'!$B$5:$J$208,2,FALSE),0))</f>
        <v>0</v>
      </c>
      <c r="D79" s="11">
        <f>IF(LEN($C78),IFERROR(VLOOKUP($B79,'MASTER Tools List'!$B$5:$J$208,3,FALSE),0))</f>
        <v>0</v>
      </c>
      <c r="E79" s="59"/>
      <c r="F79" s="19"/>
      <c r="G79" s="19"/>
      <c r="H79" s="20"/>
    </row>
    <row r="80" spans="1:8">
      <c r="A80" s="16"/>
      <c r="B80" s="27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9"/>
      <c r="F80" s="19"/>
      <c r="G80" s="19"/>
      <c r="H80" s="20"/>
    </row>
    <row r="81" spans="1:8">
      <c r="A81" s="16"/>
      <c r="B81" s="27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9"/>
      <c r="F81" s="19"/>
      <c r="G81" s="19"/>
      <c r="H81" s="20"/>
    </row>
    <row r="82" spans="1:8">
      <c r="A82" s="16"/>
      <c r="B82" s="27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9"/>
      <c r="F82" s="19"/>
      <c r="G82" s="19"/>
      <c r="H82" s="20"/>
    </row>
    <row r="83" spans="1:8">
      <c r="A83" s="16"/>
      <c r="B83" s="27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9"/>
      <c r="F83" s="19"/>
      <c r="G83" s="19"/>
      <c r="H83" s="20"/>
    </row>
    <row r="84" spans="1:8">
      <c r="A84" s="16"/>
      <c r="B84" s="27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9"/>
      <c r="F84" s="19"/>
      <c r="G84" s="19"/>
      <c r="H84" s="20"/>
    </row>
    <row r="85" spans="1:8">
      <c r="A85" s="16"/>
      <c r="B85" s="27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9"/>
      <c r="F85" s="19"/>
      <c r="G85" s="19"/>
      <c r="H85" s="20"/>
    </row>
    <row r="86" spans="1:8">
      <c r="A86" s="16"/>
      <c r="B86" s="27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9"/>
      <c r="F86" s="19"/>
      <c r="G86" s="19"/>
      <c r="H86" s="20"/>
    </row>
    <row r="87" spans="1:8">
      <c r="A87" s="16"/>
      <c r="B87" s="27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9"/>
      <c r="F87" s="19"/>
      <c r="G87" s="19"/>
      <c r="H87" s="20"/>
    </row>
    <row r="88" spans="1:8">
      <c r="A88" s="16"/>
      <c r="B88" s="27"/>
      <c r="C88" s="10">
        <f>IF(LEN($C8),IFERROR(VLOOKUP($B88,'MASTER Tools List'!$B$5:$J$208,2,FALSE),0))</f>
        <v>0</v>
      </c>
      <c r="D88" s="11">
        <f>IF(LEN($C8),IFERROR(VLOOKUP($B88,'MASTER Tools List'!$B$5:$J$208,3,FALSE),0))</f>
        <v>0</v>
      </c>
      <c r="E88" s="59"/>
      <c r="F88" s="19"/>
      <c r="G88" s="19"/>
      <c r="H88" s="20"/>
    </row>
    <row r="89" spans="1:8">
      <c r="A89" s="16"/>
      <c r="B89" s="27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9"/>
      <c r="F89" s="19"/>
      <c r="G89" s="19"/>
      <c r="H89" s="20"/>
    </row>
    <row r="90" spans="1:8">
      <c r="A90" s="16"/>
      <c r="B90" s="27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9"/>
      <c r="F90" s="19"/>
      <c r="G90" s="19"/>
      <c r="H90" s="20"/>
    </row>
    <row r="91" spans="1:8">
      <c r="A91" s="16"/>
      <c r="B91" s="27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9"/>
      <c r="F91" s="19"/>
      <c r="G91" s="19"/>
      <c r="H91" s="20"/>
    </row>
    <row r="92" spans="1:8">
      <c r="A92" s="16"/>
      <c r="B92" s="27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9"/>
      <c r="F92" s="19"/>
      <c r="G92" s="19"/>
      <c r="H92" s="20"/>
    </row>
    <row r="93" spans="1:8">
      <c r="A93" s="16"/>
      <c r="B93" s="27"/>
      <c r="C93" s="10">
        <f>IF(LEN($C92),IFERROR(VLOOKUP($B93,'MASTER Tools List'!$B$5:$J$208,2,FALSE),0))</f>
        <v>0</v>
      </c>
      <c r="D93" s="11">
        <f>IF(LEN($C92),IFERROR(VLOOKUP($B93,'MASTER Tools List'!$B$5:$J$208,3,FALSE),0))</f>
        <v>0</v>
      </c>
      <c r="E93" s="59"/>
      <c r="F93" s="19"/>
      <c r="G93" s="19"/>
      <c r="H93" s="20"/>
    </row>
    <row r="94" spans="1:8">
      <c r="A94" s="16"/>
      <c r="B94" s="27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9"/>
      <c r="F94" s="19"/>
      <c r="G94" s="19"/>
      <c r="H94" s="20"/>
    </row>
    <row r="95" spans="1:8">
      <c r="A95" s="16"/>
      <c r="B95" s="27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9"/>
      <c r="F95" s="19"/>
      <c r="G95" s="19"/>
      <c r="H95" s="20"/>
    </row>
    <row r="96" spans="1:8">
      <c r="A96" s="16"/>
      <c r="B96" s="27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9"/>
      <c r="F96" s="19"/>
      <c r="G96" s="19"/>
      <c r="H96" s="20"/>
    </row>
    <row r="97" spans="1:8">
      <c r="A97" s="16"/>
      <c r="B97" s="27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9"/>
      <c r="F97" s="19"/>
      <c r="G97" s="19"/>
      <c r="H97" s="20"/>
    </row>
    <row r="98" spans="1:8">
      <c r="A98" s="16"/>
      <c r="B98" s="27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9"/>
      <c r="F98" s="19"/>
      <c r="G98" s="19"/>
      <c r="H98" s="20"/>
    </row>
    <row r="99" spans="1:8">
      <c r="A99" s="16"/>
      <c r="B99" s="27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9"/>
      <c r="F99" s="19"/>
      <c r="G99" s="19"/>
      <c r="H99" s="20"/>
    </row>
    <row r="100" spans="1:8">
      <c r="A100" s="16"/>
      <c r="B100" s="27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9"/>
      <c r="F100" s="19"/>
      <c r="G100" s="19"/>
      <c r="H100" s="20"/>
    </row>
    <row r="101" spans="1:8">
      <c r="A101" s="16"/>
      <c r="B101" s="27"/>
      <c r="C101" s="10">
        <f>IF(LEN($C8),IFERROR(VLOOKUP($B101,'MASTER Tools List'!$B$5:$J$208,2,FALSE),0))</f>
        <v>0</v>
      </c>
      <c r="D101" s="11">
        <f>IF(LEN($C8),IFERROR(VLOOKUP($B101,'MASTER Tools List'!$B$5:$J$208,3,FALSE),0))</f>
        <v>0</v>
      </c>
      <c r="E101" s="59"/>
      <c r="F101" s="19"/>
      <c r="G101" s="19"/>
      <c r="H101" s="20"/>
    </row>
    <row r="102" spans="1:8">
      <c r="A102" s="16"/>
      <c r="B102" s="27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9"/>
      <c r="F102" s="19"/>
      <c r="G102" s="19"/>
      <c r="H102" s="20"/>
    </row>
    <row r="103" spans="1:8">
      <c r="A103" s="16"/>
      <c r="B103" s="27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9"/>
      <c r="F103" s="19"/>
      <c r="G103" s="19"/>
      <c r="H103" s="20"/>
    </row>
    <row r="104" spans="1:8">
      <c r="A104" s="16"/>
      <c r="B104" s="27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9"/>
      <c r="F104" s="19"/>
      <c r="G104" s="19"/>
      <c r="H104" s="20"/>
    </row>
    <row r="105" spans="1:8">
      <c r="A105" s="16"/>
      <c r="B105" s="27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9"/>
      <c r="F105" s="19"/>
      <c r="G105" s="19"/>
      <c r="H105" s="20"/>
    </row>
    <row r="106" spans="1:8">
      <c r="A106" s="16"/>
      <c r="B106" s="27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9"/>
      <c r="F106" s="19"/>
      <c r="G106" s="19"/>
      <c r="H106" s="20"/>
    </row>
    <row r="107" spans="1:8">
      <c r="A107" s="16"/>
      <c r="B107" s="27"/>
      <c r="C107" s="10">
        <f>IF(LEN($C106),IFERROR(VLOOKUP($B107,'MASTER Tools List'!$B$5:$J$208,2,FALSE),0))</f>
        <v>0</v>
      </c>
      <c r="D107" s="11">
        <f>IF(LEN($C106),IFERROR(VLOOKUP($B107,'MASTER Tools List'!$B$5:$J$208,3,FALSE),0))</f>
        <v>0</v>
      </c>
      <c r="E107" s="59"/>
      <c r="F107" s="19"/>
      <c r="G107" s="19"/>
      <c r="H107" s="20"/>
    </row>
    <row r="108" spans="1:8">
      <c r="A108" s="16"/>
      <c r="B108" s="27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9"/>
      <c r="F108" s="19"/>
      <c r="G108" s="19"/>
      <c r="H108" s="20"/>
    </row>
    <row r="109" spans="1:8">
      <c r="A109" s="16"/>
      <c r="B109" s="27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9"/>
      <c r="F109" s="19"/>
      <c r="G109" s="19"/>
      <c r="H109" s="20"/>
    </row>
    <row r="110" spans="1:8">
      <c r="A110" s="16"/>
      <c r="B110" s="27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9"/>
      <c r="F110" s="19"/>
      <c r="G110" s="19"/>
      <c r="H110" s="20"/>
    </row>
    <row r="111" spans="1:8">
      <c r="A111" s="16"/>
      <c r="B111" s="27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9"/>
      <c r="F111" s="19"/>
      <c r="G111" s="19"/>
      <c r="H111" s="20"/>
    </row>
    <row r="112" spans="1:8">
      <c r="A112" s="16"/>
      <c r="B112" s="27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9"/>
      <c r="F112" s="19"/>
      <c r="G112" s="19"/>
      <c r="H112" s="20"/>
    </row>
    <row r="113" spans="1:8">
      <c r="A113" s="16"/>
      <c r="B113" s="27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9"/>
      <c r="F113" s="19"/>
      <c r="G113" s="19"/>
      <c r="H113" s="20"/>
    </row>
    <row r="114" spans="1:8">
      <c r="A114" s="16"/>
      <c r="B114" s="27"/>
      <c r="C114" s="10">
        <f>IF(LEN($C8),IFERROR(VLOOKUP($B114,'MASTER Tools List'!$B$5:$J$208,2,FALSE),0))</f>
        <v>0</v>
      </c>
      <c r="D114" s="11">
        <f>IF(LEN($C8),IFERROR(VLOOKUP($B114,'MASTER Tools List'!$B$5:$J$208,3,FALSE),0))</f>
        <v>0</v>
      </c>
      <c r="E114" s="59"/>
      <c r="F114" s="19"/>
      <c r="G114" s="19"/>
      <c r="H114" s="20"/>
    </row>
    <row r="115" spans="1:8">
      <c r="A115" s="16"/>
      <c r="B115" s="27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9"/>
      <c r="F115" s="19"/>
      <c r="G115" s="19"/>
      <c r="H115" s="20"/>
    </row>
    <row r="116" spans="1:8">
      <c r="A116" s="16"/>
      <c r="B116" s="27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9"/>
      <c r="F116" s="19"/>
      <c r="G116" s="19"/>
      <c r="H116" s="20"/>
    </row>
    <row r="117" spans="1:8">
      <c r="A117" s="16"/>
      <c r="B117" s="27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9"/>
      <c r="F117" s="19"/>
      <c r="G117" s="19"/>
      <c r="H117" s="20"/>
    </row>
    <row r="118" spans="1:8">
      <c r="A118" s="16"/>
      <c r="B118" s="27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9"/>
      <c r="F118" s="19"/>
      <c r="G118" s="19"/>
      <c r="H118" s="20"/>
    </row>
    <row r="119" spans="1:8">
      <c r="A119" s="16"/>
      <c r="B119" s="27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9"/>
      <c r="F119" s="19"/>
      <c r="G119" s="19"/>
      <c r="H119" s="20"/>
    </row>
    <row r="120" spans="1:8">
      <c r="A120" s="16"/>
      <c r="B120" s="27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9"/>
      <c r="F120" s="19"/>
      <c r="G120" s="19"/>
      <c r="H120" s="20"/>
    </row>
    <row r="121" spans="1:8">
      <c r="A121" s="16"/>
      <c r="B121" s="27"/>
      <c r="C121" s="10">
        <f>IF(LEN($C120),IFERROR(VLOOKUP($B121,'MASTER Tools List'!$B$5:$J$208,2,FALSE),0))</f>
        <v>0</v>
      </c>
      <c r="D121" s="11">
        <f>IF(LEN($C120),IFERROR(VLOOKUP($B121,'MASTER Tools List'!$B$5:$J$208,3,FALSE),0))</f>
        <v>0</v>
      </c>
      <c r="E121" s="59"/>
      <c r="F121" s="19"/>
      <c r="G121" s="19"/>
      <c r="H121" s="20"/>
    </row>
    <row r="122" spans="1:8">
      <c r="A122" s="16"/>
      <c r="B122" s="27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9"/>
      <c r="F122" s="19"/>
      <c r="G122" s="19"/>
      <c r="H122" s="20"/>
    </row>
    <row r="123" spans="1:8">
      <c r="A123" s="16"/>
      <c r="B123" s="27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9"/>
      <c r="F123" s="19"/>
      <c r="G123" s="19"/>
      <c r="H123" s="20"/>
    </row>
    <row r="124" spans="1:8">
      <c r="A124" s="16"/>
      <c r="B124" s="27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9"/>
      <c r="F124" s="19"/>
      <c r="G124" s="19"/>
      <c r="H124" s="20"/>
    </row>
    <row r="125" spans="1:8">
      <c r="A125" s="16"/>
      <c r="B125" s="27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9"/>
      <c r="F125" s="19"/>
      <c r="G125" s="19"/>
      <c r="H125" s="20"/>
    </row>
    <row r="126" spans="1:8">
      <c r="A126" s="16"/>
      <c r="B126" s="27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9"/>
      <c r="F126" s="19"/>
      <c r="G126" s="19"/>
      <c r="H126" s="20"/>
    </row>
    <row r="127" spans="1:8">
      <c r="A127" s="16"/>
      <c r="B127" s="27"/>
      <c r="C127" s="10">
        <f>IF(LEN($C8),IFERROR(VLOOKUP($B127,'MASTER Tools List'!$B$5:$J$208,2,FALSE),0))</f>
        <v>0</v>
      </c>
      <c r="D127" s="11">
        <f>IF(LEN($C8),IFERROR(VLOOKUP($B127,'MASTER Tools List'!$B$5:$J$208,3,FALSE),0))</f>
        <v>0</v>
      </c>
      <c r="E127" s="59"/>
      <c r="F127" s="19"/>
      <c r="G127" s="19"/>
      <c r="H127" s="20"/>
    </row>
    <row r="128" spans="1:8">
      <c r="A128" s="16"/>
      <c r="B128" s="27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9"/>
      <c r="F128" s="19"/>
      <c r="G128" s="19"/>
      <c r="H128" s="20"/>
    </row>
    <row r="129" spans="1:8">
      <c r="A129" s="16"/>
      <c r="B129" s="27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9"/>
      <c r="F129" s="19"/>
      <c r="G129" s="19"/>
      <c r="H129" s="20"/>
    </row>
    <row r="130" spans="1:8">
      <c r="A130" s="16"/>
      <c r="B130" s="27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9"/>
      <c r="F130" s="19"/>
      <c r="G130" s="19"/>
      <c r="H130" s="20"/>
    </row>
    <row r="131" spans="1:8">
      <c r="A131" s="16"/>
      <c r="B131" s="27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9"/>
      <c r="F131" s="19"/>
      <c r="G131" s="19"/>
      <c r="H131" s="20"/>
    </row>
    <row r="132" spans="1:8">
      <c r="A132" s="16"/>
      <c r="B132" s="27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9"/>
      <c r="F132" s="19"/>
      <c r="G132" s="19"/>
      <c r="H132" s="20"/>
    </row>
    <row r="133" spans="1:8">
      <c r="A133" s="16"/>
      <c r="B133" s="27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9"/>
      <c r="F133" s="19"/>
      <c r="G133" s="19"/>
      <c r="H133" s="20"/>
    </row>
    <row r="134" spans="1:8">
      <c r="A134" s="16"/>
      <c r="B134" s="27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9"/>
      <c r="F134" s="19"/>
      <c r="G134" s="19"/>
      <c r="H134" s="20"/>
    </row>
    <row r="135" spans="1:8">
      <c r="A135" s="16"/>
      <c r="B135" s="27"/>
      <c r="C135" s="10">
        <f>IF(LEN($C134),IFERROR(VLOOKUP($B135,'MASTER Tools List'!$B$5:$J$208,2,FALSE),0))</f>
        <v>0</v>
      </c>
      <c r="D135" s="11">
        <f>IF(LEN($C134),IFERROR(VLOOKUP($B135,'MASTER Tools List'!$B$5:$J$208,3,FALSE),0))</f>
        <v>0</v>
      </c>
      <c r="E135" s="59"/>
      <c r="F135" s="19"/>
      <c r="G135" s="19"/>
      <c r="H135" s="20"/>
    </row>
    <row r="136" spans="1:8">
      <c r="A136" s="16"/>
      <c r="B136" s="27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9"/>
      <c r="F136" s="19"/>
      <c r="G136" s="19"/>
      <c r="H136" s="20"/>
    </row>
    <row r="137" spans="1:8">
      <c r="A137" s="16"/>
      <c r="B137" s="27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9"/>
      <c r="F137" s="19"/>
      <c r="G137" s="19"/>
      <c r="H137" s="20"/>
    </row>
    <row r="138" spans="1:8">
      <c r="A138" s="16"/>
      <c r="B138" s="27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9"/>
      <c r="F138" s="19"/>
      <c r="G138" s="19"/>
      <c r="H138" s="20"/>
    </row>
    <row r="139" spans="1:8">
      <c r="A139" s="16"/>
      <c r="B139" s="27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9"/>
      <c r="F139" s="19"/>
      <c r="G139" s="19"/>
      <c r="H139" s="20"/>
    </row>
    <row r="140" spans="1:8">
      <c r="A140" s="16"/>
      <c r="B140" s="27"/>
      <c r="C140" s="10">
        <f>IF(LEN($C8),IFERROR(VLOOKUP($B140,'MASTER Tools List'!$B$5:$J$208,2,FALSE),0))</f>
        <v>0</v>
      </c>
      <c r="D140" s="11">
        <f>IF(LEN($C8),IFERROR(VLOOKUP($B140,'MASTER Tools List'!$B$5:$J$208,3,FALSE),0))</f>
        <v>0</v>
      </c>
      <c r="E140" s="59"/>
      <c r="F140" s="19"/>
      <c r="G140" s="19"/>
      <c r="H140" s="20"/>
    </row>
    <row r="141" spans="1:8">
      <c r="A141" s="16"/>
      <c r="B141" s="27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9"/>
      <c r="F141" s="19"/>
      <c r="G141" s="19"/>
      <c r="H141" s="20"/>
    </row>
    <row r="142" spans="1:8">
      <c r="A142" s="16"/>
      <c r="B142" s="27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9"/>
      <c r="F142" s="19"/>
      <c r="G142" s="19"/>
      <c r="H142" s="20"/>
    </row>
    <row r="143" spans="1:8">
      <c r="A143" s="16"/>
      <c r="B143" s="27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9"/>
      <c r="F143" s="19"/>
      <c r="G143" s="19"/>
      <c r="H143" s="20"/>
    </row>
    <row r="144" spans="1:8">
      <c r="A144" s="16"/>
      <c r="B144" s="27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9"/>
      <c r="F144" s="19"/>
      <c r="G144" s="19"/>
      <c r="H144" s="20"/>
    </row>
    <row r="145" spans="1:8">
      <c r="A145" s="16"/>
      <c r="B145" s="27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9"/>
      <c r="F145" s="19"/>
      <c r="G145" s="19"/>
      <c r="H145" s="20"/>
    </row>
    <row r="146" spans="1:8">
      <c r="A146" s="16"/>
      <c r="B146" s="27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9"/>
      <c r="F146" s="19"/>
      <c r="G146" s="19"/>
      <c r="H146" s="20"/>
    </row>
    <row r="147" spans="1:8">
      <c r="A147" s="16"/>
      <c r="B147" s="27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9"/>
      <c r="F147" s="19"/>
      <c r="G147" s="19"/>
      <c r="H147" s="20"/>
    </row>
    <row r="148" spans="1:8">
      <c r="A148" s="16"/>
      <c r="B148" s="27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9"/>
      <c r="F148" s="19"/>
      <c r="G148" s="19"/>
      <c r="H148" s="20"/>
    </row>
    <row r="149" spans="1:8">
      <c r="A149" s="16"/>
      <c r="B149" s="27"/>
      <c r="C149" s="10">
        <f>IF(LEN($C148),IFERROR(VLOOKUP($B149,'MASTER Tools List'!$B$5:$J$208,2,FALSE),0))</f>
        <v>0</v>
      </c>
      <c r="D149" s="11">
        <f>IF(LEN($C148),IFERROR(VLOOKUP($B149,'MASTER Tools List'!$B$5:$J$208,3,FALSE),0))</f>
        <v>0</v>
      </c>
      <c r="E149" s="59"/>
      <c r="F149" s="19"/>
      <c r="G149" s="19"/>
      <c r="H149" s="20"/>
    </row>
    <row r="150" spans="1:8">
      <c r="A150" s="16"/>
      <c r="B150" s="27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9"/>
      <c r="F150" s="19"/>
      <c r="G150" s="19"/>
      <c r="H150" s="20"/>
    </row>
    <row r="151" spans="1:8">
      <c r="A151" s="16"/>
      <c r="B151" s="27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9"/>
      <c r="F151" s="19"/>
      <c r="G151" s="19"/>
      <c r="H151" s="20"/>
    </row>
    <row r="152" spans="1:8">
      <c r="A152" s="16"/>
      <c r="B152" s="27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9"/>
      <c r="F152" s="19"/>
      <c r="G152" s="19"/>
      <c r="H152" s="20"/>
    </row>
    <row r="153" spans="1:8">
      <c r="A153" s="16"/>
      <c r="B153" s="27"/>
      <c r="C153" s="10">
        <f>IF(LEN($C8),IFERROR(VLOOKUP($B153,'MASTER Tools List'!$B$5:$J$208,2,FALSE),0))</f>
        <v>0</v>
      </c>
      <c r="D153" s="11">
        <f>IF(LEN($C8),IFERROR(VLOOKUP($B153,'MASTER Tools List'!$B$5:$J$208,3,FALSE),0))</f>
        <v>0</v>
      </c>
      <c r="E153" s="59"/>
      <c r="F153" s="19"/>
      <c r="G153" s="19"/>
      <c r="H153" s="20"/>
    </row>
    <row r="154" spans="1:8">
      <c r="A154" s="16"/>
      <c r="B154" s="27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9"/>
      <c r="F154" s="19"/>
      <c r="G154" s="19"/>
      <c r="H154" s="20"/>
    </row>
    <row r="155" spans="1:8">
      <c r="A155" s="16"/>
      <c r="B155" s="27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9"/>
      <c r="F155" s="19"/>
      <c r="G155" s="19"/>
      <c r="H155" s="20"/>
    </row>
    <row r="156" spans="1:8">
      <c r="A156" s="16"/>
      <c r="B156" s="27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9"/>
      <c r="F156" s="19"/>
      <c r="G156" s="19"/>
      <c r="H156" s="20"/>
    </row>
    <row r="157" spans="1:8">
      <c r="A157" s="16"/>
      <c r="B157" s="27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9"/>
      <c r="F157" s="19"/>
      <c r="G157" s="19"/>
      <c r="H157" s="20"/>
    </row>
    <row r="158" spans="1:8">
      <c r="A158" s="16"/>
      <c r="B158" s="27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9"/>
      <c r="F158" s="19"/>
      <c r="G158" s="19"/>
      <c r="H158" s="20"/>
    </row>
    <row r="159" spans="1:8">
      <c r="A159" s="16"/>
      <c r="B159" s="27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9"/>
      <c r="F159" s="19"/>
      <c r="G159" s="19"/>
      <c r="H159" s="20"/>
    </row>
    <row r="160" spans="1:8">
      <c r="A160" s="16"/>
      <c r="B160" s="27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9"/>
      <c r="F160" s="19"/>
      <c r="G160" s="19"/>
      <c r="H160" s="20"/>
    </row>
    <row r="161" spans="1:8">
      <c r="A161" s="16"/>
      <c r="B161" s="27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9"/>
      <c r="F161" s="19"/>
      <c r="G161" s="19"/>
      <c r="H161" s="20"/>
    </row>
    <row r="162" spans="1:8">
      <c r="A162" s="16"/>
      <c r="B162" s="27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9"/>
      <c r="F162" s="19"/>
      <c r="G162" s="19"/>
      <c r="H162" s="20"/>
    </row>
    <row r="163" spans="1:8">
      <c r="A163" s="16"/>
      <c r="B163" s="27"/>
      <c r="C163" s="10">
        <f>IF(LEN($C162),IFERROR(VLOOKUP($B163,'MASTER Tools List'!$B$5:$J$208,2,FALSE),0))</f>
        <v>0</v>
      </c>
      <c r="D163" s="11">
        <f>IF(LEN($C162),IFERROR(VLOOKUP($B163,'MASTER Tools List'!$B$5:$J$208,3,FALSE),0))</f>
        <v>0</v>
      </c>
      <c r="E163" s="59"/>
      <c r="F163" s="19"/>
      <c r="G163" s="19"/>
      <c r="H163" s="20"/>
    </row>
    <row r="164" spans="1:8">
      <c r="A164" s="16"/>
      <c r="B164" s="27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9"/>
      <c r="F164" s="19"/>
      <c r="G164" s="19"/>
      <c r="H164" s="20"/>
    </row>
    <row r="165" spans="1:8">
      <c r="A165" s="16"/>
      <c r="B165" s="27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9"/>
      <c r="F165" s="19"/>
      <c r="G165" s="19"/>
      <c r="H165" s="20"/>
    </row>
    <row r="166" spans="1:8">
      <c r="A166" s="16"/>
      <c r="B166" s="27"/>
      <c r="C166" s="10">
        <f>IF(LEN($C8),IFERROR(VLOOKUP($B166,'MASTER Tools List'!$B$5:$J$208,2,FALSE),0))</f>
        <v>0</v>
      </c>
      <c r="D166" s="11">
        <f>IF(LEN($C8),IFERROR(VLOOKUP($B166,'MASTER Tools List'!$B$5:$J$208,3,FALSE),0))</f>
        <v>0</v>
      </c>
      <c r="E166" s="59"/>
      <c r="F166" s="19"/>
      <c r="G166" s="19"/>
      <c r="H166" s="20"/>
    </row>
    <row r="167" spans="1:8">
      <c r="A167" s="16"/>
      <c r="B167" s="27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9"/>
      <c r="F167" s="19"/>
      <c r="G167" s="19"/>
      <c r="H167" s="20"/>
    </row>
    <row r="168" spans="1:8">
      <c r="A168" s="16"/>
      <c r="B168" s="27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9"/>
      <c r="F168" s="19"/>
      <c r="G168" s="19"/>
      <c r="H168" s="20"/>
    </row>
    <row r="169" spans="1:8">
      <c r="A169" s="16"/>
      <c r="B169" s="27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9"/>
      <c r="F169" s="19"/>
      <c r="G169" s="19"/>
      <c r="H169" s="20"/>
    </row>
    <row r="170" spans="1:8">
      <c r="A170" s="16"/>
      <c r="B170" s="27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9"/>
      <c r="F170" s="19"/>
      <c r="G170" s="19"/>
      <c r="H170" s="20"/>
    </row>
    <row r="171" spans="1:8">
      <c r="A171" s="16"/>
      <c r="B171" s="27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9"/>
      <c r="F171" s="19"/>
      <c r="G171" s="19"/>
      <c r="H171" s="20"/>
    </row>
    <row r="172" spans="1:8">
      <c r="A172" s="16"/>
      <c r="B172" s="27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9"/>
      <c r="F172" s="19"/>
      <c r="G172" s="19"/>
      <c r="H172" s="20"/>
    </row>
    <row r="173" spans="1:8">
      <c r="A173" s="16"/>
      <c r="B173" s="27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9"/>
      <c r="F173" s="19"/>
      <c r="G173" s="19"/>
      <c r="H173" s="20"/>
    </row>
    <row r="174" spans="1:8">
      <c r="A174" s="16"/>
      <c r="B174" s="27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9"/>
      <c r="F174" s="19"/>
      <c r="G174" s="19"/>
      <c r="H174" s="20"/>
    </row>
    <row r="175" spans="1:8">
      <c r="A175" s="16"/>
      <c r="B175" s="27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9"/>
      <c r="F175" s="19"/>
      <c r="G175" s="19"/>
      <c r="H175" s="20"/>
    </row>
    <row r="176" spans="1:8">
      <c r="A176" s="16"/>
      <c r="B176" s="27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9"/>
      <c r="F176" s="19"/>
      <c r="G176" s="19"/>
      <c r="H176" s="20"/>
    </row>
    <row r="177" spans="1:8">
      <c r="A177" s="16"/>
      <c r="B177" s="27"/>
      <c r="C177" s="10">
        <f>IF(LEN($C176),IFERROR(VLOOKUP($B177,'MASTER Tools List'!$B$5:$J$208,2,FALSE),0))</f>
        <v>0</v>
      </c>
      <c r="D177" s="11">
        <f>IF(LEN($C176),IFERROR(VLOOKUP($B177,'MASTER Tools List'!$B$5:$J$208,3,FALSE),0))</f>
        <v>0</v>
      </c>
      <c r="E177" s="59"/>
      <c r="F177" s="19"/>
      <c r="G177" s="19"/>
      <c r="H177" s="20"/>
    </row>
    <row r="178" spans="1:8">
      <c r="A178" s="16"/>
      <c r="B178" s="27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9"/>
      <c r="F178" s="19"/>
      <c r="G178" s="19"/>
      <c r="H178" s="20"/>
    </row>
    <row r="179" spans="1:8">
      <c r="A179" s="16"/>
      <c r="B179" s="27"/>
      <c r="C179" s="10">
        <f>IF(LEN($C8),IFERROR(VLOOKUP($B179,'MASTER Tools List'!$B$5:$J$208,2,FALSE),0))</f>
        <v>0</v>
      </c>
      <c r="D179" s="11">
        <f>IF(LEN($C8),IFERROR(VLOOKUP($B179,'MASTER Tools List'!$B$5:$J$208,3,FALSE),0))</f>
        <v>0</v>
      </c>
      <c r="E179" s="59"/>
      <c r="F179" s="19"/>
      <c r="G179" s="19"/>
      <c r="H179" s="20"/>
    </row>
    <row r="180" spans="1:8">
      <c r="A180" s="16"/>
      <c r="B180" s="27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9"/>
      <c r="F180" s="19"/>
      <c r="G180" s="19"/>
      <c r="H180" s="20"/>
    </row>
    <row r="181" spans="1:8">
      <c r="A181" s="16"/>
      <c r="B181" s="27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9"/>
      <c r="F181" s="19"/>
      <c r="G181" s="19"/>
      <c r="H181" s="20"/>
    </row>
    <row r="182" spans="1:8">
      <c r="A182" s="16"/>
      <c r="B182" s="27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9"/>
      <c r="F182" s="19"/>
      <c r="G182" s="19"/>
      <c r="H182" s="20"/>
    </row>
    <row r="183" spans="1:8">
      <c r="A183" s="16"/>
      <c r="B183" s="27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9"/>
      <c r="F183" s="19"/>
      <c r="G183" s="19"/>
      <c r="H183" s="20"/>
    </row>
    <row r="184" spans="1:8">
      <c r="A184" s="16"/>
      <c r="B184" s="27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9"/>
      <c r="F184" s="19"/>
      <c r="G184" s="19"/>
      <c r="H184" s="20"/>
    </row>
    <row r="185" spans="1:8">
      <c r="A185" s="16"/>
      <c r="B185" s="27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9"/>
      <c r="F185" s="19"/>
      <c r="G185" s="19"/>
      <c r="H185" s="20"/>
    </row>
    <row r="186" spans="1:8">
      <c r="A186" s="16"/>
      <c r="B186" s="27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9"/>
      <c r="F186" s="19"/>
      <c r="G186" s="19"/>
      <c r="H186" s="20"/>
    </row>
    <row r="187" spans="1:8">
      <c r="A187" s="16"/>
      <c r="B187" s="27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9"/>
      <c r="F187" s="19"/>
      <c r="G187" s="19"/>
      <c r="H187" s="20"/>
    </row>
    <row r="188" spans="1:8">
      <c r="A188" s="16"/>
      <c r="B188" s="27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9"/>
      <c r="F188" s="19"/>
      <c r="G188" s="19"/>
      <c r="H188" s="20"/>
    </row>
    <row r="189" spans="1:8">
      <c r="A189" s="16"/>
      <c r="B189" s="27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9"/>
      <c r="F189" s="19"/>
      <c r="G189" s="19"/>
      <c r="H189" s="20"/>
    </row>
    <row r="190" spans="1:8">
      <c r="A190" s="16"/>
      <c r="B190" s="27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9"/>
      <c r="F190" s="19"/>
      <c r="G190" s="19"/>
      <c r="H190" s="20"/>
    </row>
    <row r="191" spans="1:8">
      <c r="A191" s="16"/>
      <c r="B191" s="27"/>
      <c r="C191" s="10">
        <f>IF(LEN($C190),IFERROR(VLOOKUP($B191,'MASTER Tools List'!$B$5:$J$208,2,FALSE),0))</f>
        <v>0</v>
      </c>
      <c r="D191" s="11">
        <f>IF(LEN($C190),IFERROR(VLOOKUP($B191,'MASTER Tools List'!$B$5:$J$208,3,FALSE),0))</f>
        <v>0</v>
      </c>
      <c r="E191" s="59"/>
      <c r="F191" s="19"/>
      <c r="G191" s="19"/>
      <c r="H191" s="20"/>
    </row>
    <row r="192" spans="1:8">
      <c r="A192" s="16"/>
      <c r="B192" s="27"/>
      <c r="C192" s="10">
        <f>IF(LEN($C8),IFERROR(VLOOKUP($B192,'MASTER Tools List'!$B$5:$J$208,2,FALSE),0))</f>
        <v>0</v>
      </c>
      <c r="D192" s="11">
        <f>IF(LEN($C8),IFERROR(VLOOKUP($B192,'MASTER Tools List'!$B$5:$J$208,3,FALSE),0))</f>
        <v>0</v>
      </c>
      <c r="E192" s="59"/>
      <c r="F192" s="19"/>
      <c r="G192" s="19"/>
      <c r="H192" s="20"/>
    </row>
    <row r="193" spans="1:8">
      <c r="A193" s="16"/>
      <c r="B193" s="27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9"/>
      <c r="F193" s="19"/>
      <c r="G193" s="19"/>
      <c r="H193" s="20"/>
    </row>
    <row r="194" spans="1:8">
      <c r="A194" s="16"/>
      <c r="B194" s="27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9"/>
      <c r="F194" s="19"/>
      <c r="G194" s="19"/>
      <c r="H194" s="20"/>
    </row>
    <row r="195" spans="1:8">
      <c r="A195" s="16"/>
      <c r="B195" s="27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9"/>
      <c r="F195" s="19"/>
      <c r="G195" s="19"/>
      <c r="H195" s="20"/>
    </row>
    <row r="196" spans="1:8">
      <c r="A196" s="16"/>
      <c r="B196" s="27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9"/>
      <c r="F196" s="19"/>
      <c r="G196" s="19"/>
      <c r="H196" s="20"/>
    </row>
    <row r="197" spans="1:8">
      <c r="A197" s="16"/>
      <c r="B197" s="27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9"/>
      <c r="F197" s="19"/>
      <c r="G197" s="19"/>
      <c r="H197" s="20"/>
    </row>
    <row r="198" spans="1:8">
      <c r="A198" s="16"/>
      <c r="B198" s="27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9"/>
      <c r="F198" s="19"/>
      <c r="G198" s="19"/>
      <c r="H198" s="20"/>
    </row>
    <row r="199" spans="1:8">
      <c r="A199" s="16"/>
      <c r="B199" s="27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9"/>
      <c r="F199" s="19"/>
      <c r="G199" s="19"/>
      <c r="H199" s="20"/>
    </row>
    <row r="200" spans="1:8">
      <c r="A200" s="16"/>
      <c r="B200" s="27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9"/>
      <c r="F200" s="19"/>
      <c r="G200" s="19"/>
      <c r="H200" s="20"/>
    </row>
    <row r="201" spans="1:8">
      <c r="A201" s="16"/>
      <c r="B201" s="27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9"/>
      <c r="F201" s="19"/>
      <c r="G201" s="19"/>
      <c r="H201" s="20"/>
    </row>
    <row r="202" spans="1:8">
      <c r="A202" s="16"/>
      <c r="B202" s="27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9"/>
      <c r="F202" s="19"/>
      <c r="G202" s="19"/>
      <c r="H202" s="20"/>
    </row>
    <row r="203" spans="1:8">
      <c r="A203" s="16"/>
      <c r="B203" s="27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9"/>
      <c r="F203" s="19"/>
      <c r="G203" s="19"/>
      <c r="H203" s="20"/>
    </row>
    <row r="204" spans="1:8">
      <c r="A204" s="16"/>
      <c r="B204" s="27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9"/>
      <c r="F204" s="19"/>
      <c r="G204" s="19"/>
      <c r="H204" s="20"/>
    </row>
    <row r="205" spans="1:8">
      <c r="A205" s="16"/>
      <c r="B205" s="27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9"/>
      <c r="F205" s="19"/>
      <c r="G205" s="19"/>
      <c r="H205" s="20"/>
    </row>
    <row r="206" spans="1:8">
      <c r="A206" s="16"/>
      <c r="B206" s="27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9"/>
      <c r="F206" s="19"/>
      <c r="G206" s="19"/>
      <c r="H206" s="20"/>
    </row>
    <row r="207" spans="1:8">
      <c r="A207" s="16"/>
      <c r="B207" s="27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9"/>
      <c r="F207" s="19"/>
      <c r="G207" s="19"/>
      <c r="H207" s="20"/>
    </row>
    <row r="208" spans="1:8">
      <c r="A208" s="16"/>
      <c r="B208" s="27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9"/>
      <c r="F208" s="19"/>
      <c r="G208" s="19"/>
      <c r="H208" s="20"/>
    </row>
    <row r="209" spans="1:8">
      <c r="A209" s="16"/>
      <c r="B209" s="27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9"/>
      <c r="F209" s="19"/>
      <c r="G209" s="19"/>
      <c r="H209" s="20"/>
    </row>
    <row r="210" spans="1:8">
      <c r="A210" s="16"/>
      <c r="B210" s="27"/>
      <c r="C210" s="10">
        <f>IF(LEN($C209),IFERROR(VLOOKUP($B210,'MASTER Tools List'!$B$5:$J$208,2,FALSE),0))</f>
        <v>0</v>
      </c>
      <c r="D210" s="11">
        <f>IF(LEN($C209),IFERROR(VLOOKUP($B210,'MASTER Tools List'!$B$5:$J$208,3,FALSE),0))</f>
        <v>0</v>
      </c>
      <c r="E210" s="59"/>
      <c r="F210" s="19"/>
      <c r="G210" s="19"/>
      <c r="H210" s="20"/>
    </row>
  </sheetData>
  <sheetProtection formatCells="0" formatColumns="0" formatRows="0" insertColumns="0" insertRows="0" deleteColumns="0" deleteRows="0" sort="0" autoFilter="0"/>
  <mergeCells count="3">
    <mergeCell ref="A1:H1"/>
    <mergeCell ref="A2:H2"/>
    <mergeCell ref="A3:H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Tools List</vt:lpstr>
      <vt:lpstr>Consume Tools Recd</vt:lpstr>
      <vt:lpstr>Tools Issued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2016-09-17T14:06:30Z</dcterms:modified>
</cp:coreProperties>
</file>