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tabRatio="262" firstSheet="2" activeTab="3"/>
  </bookViews>
  <sheets>
    <sheet name="MASTER Tools List" sheetId="3" r:id="rId1"/>
    <sheet name="Consume Tools Recd" sheetId="1" r:id="rId2"/>
    <sheet name="Sheet1" sheetId="4" r:id="rId3"/>
    <sheet name="Sheet2" sheetId="5" r:id="rId4"/>
  </sheets>
  <definedNames>
    <definedName name="_xlnm._FilterDatabase" localSheetId="2" hidden="1">Sheet1!$A$1:$J$1</definedName>
    <definedName name="_xlnm._FilterDatabase" localSheetId="3" hidden="1">Sheet2!$G$1:$G$63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4"/>
  <c r="J63" i="5"/>
  <c r="I6" i="1"/>
  <c r="F5" i="3" l="1"/>
  <c r="G5"/>
  <c r="K210"/>
  <c r="K210" i="1"/>
  <c r="J6"/>
  <c r="D6"/>
  <c r="C6"/>
  <c r="I7" s="1"/>
  <c r="G6" i="3" l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H5"/>
  <c r="D7" i="1"/>
  <c r="F6" i="3"/>
  <c r="F7" s="1"/>
  <c r="F8" s="1"/>
  <c r="F9" s="1"/>
  <c r="F10" s="1"/>
  <c r="C7" i="1"/>
  <c r="J5" i="3"/>
  <c r="I8" i="1" l="1"/>
  <c r="J8" s="1"/>
  <c r="D8"/>
  <c r="C8"/>
  <c r="G37" i="3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J6"/>
  <c r="J7" s="1"/>
  <c r="H6"/>
  <c r="H7" s="1"/>
  <c r="H8" s="1"/>
  <c r="H9" s="1"/>
  <c r="H10" s="1"/>
  <c r="I9" i="1"/>
  <c r="F11" i="3"/>
  <c r="D51" i="1" l="1"/>
  <c r="D37"/>
  <c r="C51"/>
  <c r="C37"/>
  <c r="D205"/>
  <c r="D79"/>
  <c r="D191"/>
  <c r="D65"/>
  <c r="C163"/>
  <c r="C135"/>
  <c r="H11" i="3"/>
  <c r="D177" i="1"/>
  <c r="D121"/>
  <c r="D163"/>
  <c r="C107"/>
  <c r="C191"/>
  <c r="D135"/>
  <c r="D93"/>
  <c r="D149"/>
  <c r="D107"/>
  <c r="C79"/>
  <c r="C205"/>
  <c r="C177"/>
  <c r="C149"/>
  <c r="C121"/>
  <c r="C93"/>
  <c r="C65"/>
  <c r="C9"/>
  <c r="I10" s="1"/>
  <c r="D23"/>
  <c r="D9"/>
  <c r="C23"/>
  <c r="I24" s="1"/>
  <c r="F12" i="3"/>
  <c r="J8"/>
  <c r="I52" i="1" l="1"/>
  <c r="J52" s="1"/>
  <c r="D52"/>
  <c r="C52"/>
  <c r="I66"/>
  <c r="J66" s="1"/>
  <c r="I178"/>
  <c r="J178" s="1"/>
  <c r="I192"/>
  <c r="J192" s="1"/>
  <c r="I164"/>
  <c r="J164" s="1"/>
  <c r="I150"/>
  <c r="J150" s="1"/>
  <c r="I136"/>
  <c r="J136" s="1"/>
  <c r="I122"/>
  <c r="J122" s="1"/>
  <c r="I80"/>
  <c r="J80" s="1"/>
  <c r="I94"/>
  <c r="J94" s="1"/>
  <c r="I206"/>
  <c r="J206" s="1"/>
  <c r="I38"/>
  <c r="J38" s="1"/>
  <c r="I108"/>
  <c r="J108" s="1"/>
  <c r="C164"/>
  <c r="I165" s="1"/>
  <c r="J165" s="1"/>
  <c r="D192"/>
  <c r="D66"/>
  <c r="D80"/>
  <c r="C80"/>
  <c r="I81" s="1"/>
  <c r="J81" s="1"/>
  <c r="C178"/>
  <c r="C179" s="1"/>
  <c r="I180" s="1"/>
  <c r="C192"/>
  <c r="D164"/>
  <c r="C66"/>
  <c r="D178"/>
  <c r="C206"/>
  <c r="I207" s="1"/>
  <c r="D108"/>
  <c r="C108"/>
  <c r="D150"/>
  <c r="D136"/>
  <c r="C136"/>
  <c r="H12" i="3"/>
  <c r="D38" i="1"/>
  <c r="C38"/>
  <c r="D94"/>
  <c r="D206"/>
  <c r="C94"/>
  <c r="C10"/>
  <c r="C150"/>
  <c r="D10"/>
  <c r="D122"/>
  <c r="D24"/>
  <c r="C122"/>
  <c r="C24"/>
  <c r="I25" s="1"/>
  <c r="J9" i="3"/>
  <c r="J10" s="1"/>
  <c r="J11" s="1"/>
  <c r="F13"/>
  <c r="I53" i="1" l="1"/>
  <c r="J53" s="1"/>
  <c r="D53"/>
  <c r="C53"/>
  <c r="I39"/>
  <c r="J39" s="1"/>
  <c r="D39"/>
  <c r="C39"/>
  <c r="D81"/>
  <c r="C81"/>
  <c r="I82" s="1"/>
  <c r="I54"/>
  <c r="J54" s="1"/>
  <c r="J25"/>
  <c r="I109"/>
  <c r="J109" s="1"/>
  <c r="I67"/>
  <c r="J67" s="1"/>
  <c r="I179"/>
  <c r="J179" s="1"/>
  <c r="I95"/>
  <c r="J95" s="1"/>
  <c r="I11"/>
  <c r="J11" s="1"/>
  <c r="I193"/>
  <c r="J193" s="1"/>
  <c r="I123"/>
  <c r="J123" s="1"/>
  <c r="I151"/>
  <c r="J151" s="1"/>
  <c r="I137"/>
  <c r="J137" s="1"/>
  <c r="J12" i="3"/>
  <c r="J9" i="1" s="1"/>
  <c r="J24"/>
  <c r="D165"/>
  <c r="C193"/>
  <c r="I194" s="1"/>
  <c r="J194" s="1"/>
  <c r="C165"/>
  <c r="D179"/>
  <c r="C67"/>
  <c r="C68" s="1"/>
  <c r="I69" s="1"/>
  <c r="J207"/>
  <c r="C137"/>
  <c r="D193"/>
  <c r="C207"/>
  <c r="D207"/>
  <c r="D137"/>
  <c r="C109"/>
  <c r="D67"/>
  <c r="D109"/>
  <c r="D40"/>
  <c r="D11"/>
  <c r="C11"/>
  <c r="C25"/>
  <c r="I26" s="1"/>
  <c r="J26" s="1"/>
  <c r="D95"/>
  <c r="C95"/>
  <c r="H13" i="3"/>
  <c r="C151" i="1"/>
  <c r="D151"/>
  <c r="D25"/>
  <c r="C123"/>
  <c r="D123"/>
  <c r="J82"/>
  <c r="D180"/>
  <c r="C180"/>
  <c r="I181" s="1"/>
  <c r="J180"/>
  <c r="F14" i="3"/>
  <c r="J13" l="1"/>
  <c r="J14" s="1"/>
  <c r="D82" i="1"/>
  <c r="C82"/>
  <c r="I83" s="1"/>
  <c r="D194"/>
  <c r="D54"/>
  <c r="C194"/>
  <c r="I195" s="1"/>
  <c r="J195" s="1"/>
  <c r="C54"/>
  <c r="I40"/>
  <c r="J40" s="1"/>
  <c r="I96"/>
  <c r="J96" s="1"/>
  <c r="I110"/>
  <c r="J110" s="1"/>
  <c r="I68"/>
  <c r="J68" s="1"/>
  <c r="I124"/>
  <c r="J124" s="1"/>
  <c r="I12"/>
  <c r="J12" s="1"/>
  <c r="I208"/>
  <c r="J208" s="1"/>
  <c r="I152"/>
  <c r="J152" s="1"/>
  <c r="I138"/>
  <c r="J138" s="1"/>
  <c r="I166"/>
  <c r="J166" s="1"/>
  <c r="D166"/>
  <c r="C166"/>
  <c r="I167" s="1"/>
  <c r="D68"/>
  <c r="C138"/>
  <c r="I139" s="1"/>
  <c r="J139" s="1"/>
  <c r="D138"/>
  <c r="D26"/>
  <c r="C110"/>
  <c r="D110"/>
  <c r="D12"/>
  <c r="D208"/>
  <c r="C208"/>
  <c r="C12"/>
  <c r="I13" s="1"/>
  <c r="C40"/>
  <c r="C96"/>
  <c r="D152"/>
  <c r="D96"/>
  <c r="C26"/>
  <c r="I27" s="1"/>
  <c r="C152"/>
  <c r="H14" i="3"/>
  <c r="C124" i="1"/>
  <c r="D124"/>
  <c r="C69"/>
  <c r="I70" s="1"/>
  <c r="J69"/>
  <c r="D69"/>
  <c r="C83"/>
  <c r="I84" s="1"/>
  <c r="J83"/>
  <c r="D83"/>
  <c r="J167"/>
  <c r="D167"/>
  <c r="C181"/>
  <c r="I182" s="1"/>
  <c r="J181"/>
  <c r="D181"/>
  <c r="F15" i="3"/>
  <c r="I55" i="1" l="1"/>
  <c r="J55" s="1"/>
  <c r="D55"/>
  <c r="C55"/>
  <c r="I56" s="1"/>
  <c r="C195"/>
  <c r="I196" s="1"/>
  <c r="J196" s="1"/>
  <c r="C167"/>
  <c r="I168" s="1"/>
  <c r="J168" s="1"/>
  <c r="D195"/>
  <c r="I41"/>
  <c r="J41" s="1"/>
  <c r="I153"/>
  <c r="J153" s="1"/>
  <c r="I97"/>
  <c r="J97" s="1"/>
  <c r="I209"/>
  <c r="J209" s="1"/>
  <c r="I111"/>
  <c r="J111" s="1"/>
  <c r="I125"/>
  <c r="J125" s="1"/>
  <c r="D139"/>
  <c r="C139"/>
  <c r="I140" s="1"/>
  <c r="J140" s="1"/>
  <c r="C41"/>
  <c r="C111"/>
  <c r="D41"/>
  <c r="C209"/>
  <c r="D111"/>
  <c r="D209"/>
  <c r="C27"/>
  <c r="I28" s="1"/>
  <c r="D13"/>
  <c r="C125"/>
  <c r="I126" s="1"/>
  <c r="J126" s="1"/>
  <c r="C97"/>
  <c r="D153"/>
  <c r="D97"/>
  <c r="C13"/>
  <c r="I14" s="1"/>
  <c r="D125"/>
  <c r="C153"/>
  <c r="D27"/>
  <c r="H15" i="3"/>
  <c r="C56" i="1"/>
  <c r="I57" s="1"/>
  <c r="J56"/>
  <c r="D56"/>
  <c r="C70"/>
  <c r="I71" s="1"/>
  <c r="J70"/>
  <c r="D70"/>
  <c r="C84"/>
  <c r="I85" s="1"/>
  <c r="J84"/>
  <c r="D84"/>
  <c r="C168"/>
  <c r="I169" s="1"/>
  <c r="C182"/>
  <c r="I183" s="1"/>
  <c r="J182"/>
  <c r="D182"/>
  <c r="F16" i="3"/>
  <c r="J15"/>
  <c r="I42" i="1" l="1"/>
  <c r="J42" s="1"/>
  <c r="D42"/>
  <c r="C42"/>
  <c r="D196"/>
  <c r="C196"/>
  <c r="I197" s="1"/>
  <c r="J197" s="1"/>
  <c r="D168"/>
  <c r="I154"/>
  <c r="J154" s="1"/>
  <c r="I98"/>
  <c r="J98" s="1"/>
  <c r="I112"/>
  <c r="J112" s="1"/>
  <c r="C112"/>
  <c r="I113" s="1"/>
  <c r="J113" s="1"/>
  <c r="D112"/>
  <c r="C140"/>
  <c r="I141" s="1"/>
  <c r="J141" s="1"/>
  <c r="D140"/>
  <c r="D43"/>
  <c r="D126"/>
  <c r="C28"/>
  <c r="D28"/>
  <c r="C126"/>
  <c r="C98"/>
  <c r="D98"/>
  <c r="C14"/>
  <c r="D14"/>
  <c r="D154"/>
  <c r="C154"/>
  <c r="I155" s="1"/>
  <c r="J155" s="1"/>
  <c r="H16" i="3"/>
  <c r="D57" i="1"/>
  <c r="C57"/>
  <c r="I58" s="1"/>
  <c r="J57"/>
  <c r="D71"/>
  <c r="C71"/>
  <c r="I72" s="1"/>
  <c r="J71"/>
  <c r="D85"/>
  <c r="C85"/>
  <c r="I86" s="1"/>
  <c r="J85"/>
  <c r="D169"/>
  <c r="C169"/>
  <c r="I170" s="1"/>
  <c r="J169"/>
  <c r="D183"/>
  <c r="C183"/>
  <c r="I184" s="1"/>
  <c r="J183"/>
  <c r="J16" i="3"/>
  <c r="F17"/>
  <c r="D197" i="1" l="1"/>
  <c r="C197"/>
  <c r="I198" s="1"/>
  <c r="I29"/>
  <c r="J29" s="1"/>
  <c r="D29"/>
  <c r="C29"/>
  <c r="I30" s="1"/>
  <c r="J30" s="1"/>
  <c r="D113"/>
  <c r="C113"/>
  <c r="I114" s="1"/>
  <c r="J114" s="1"/>
  <c r="D141"/>
  <c r="C141"/>
  <c r="I142" s="1"/>
  <c r="J142" s="1"/>
  <c r="I15"/>
  <c r="J15" s="1"/>
  <c r="I43"/>
  <c r="J43" s="1"/>
  <c r="I127"/>
  <c r="J127" s="1"/>
  <c r="I99"/>
  <c r="J99" s="1"/>
  <c r="C43"/>
  <c r="D127"/>
  <c r="C127"/>
  <c r="I128" s="1"/>
  <c r="J128" s="1"/>
  <c r="C99"/>
  <c r="I100" s="1"/>
  <c r="J100" s="1"/>
  <c r="C155"/>
  <c r="D155"/>
  <c r="D99"/>
  <c r="D15"/>
  <c r="C15"/>
  <c r="H17" i="3"/>
  <c r="D44" i="1"/>
  <c r="D58"/>
  <c r="C58"/>
  <c r="I59" s="1"/>
  <c r="J58"/>
  <c r="C72"/>
  <c r="I73" s="1"/>
  <c r="D72"/>
  <c r="J72"/>
  <c r="C86"/>
  <c r="I87" s="1"/>
  <c r="D86"/>
  <c r="J86"/>
  <c r="D142"/>
  <c r="C142"/>
  <c r="I143" s="1"/>
  <c r="C170"/>
  <c r="I171" s="1"/>
  <c r="D170"/>
  <c r="J170"/>
  <c r="D184"/>
  <c r="C184"/>
  <c r="I185" s="1"/>
  <c r="J184"/>
  <c r="C198"/>
  <c r="I199" s="1"/>
  <c r="J198"/>
  <c r="D198"/>
  <c r="F18" i="3"/>
  <c r="J17"/>
  <c r="C30" i="1" l="1"/>
  <c r="I31" s="1"/>
  <c r="D30"/>
  <c r="I16"/>
  <c r="J16" s="1"/>
  <c r="D16"/>
  <c r="C16"/>
  <c r="I17" s="1"/>
  <c r="D114"/>
  <c r="C114"/>
  <c r="I115" s="1"/>
  <c r="I156"/>
  <c r="J156" s="1"/>
  <c r="I44"/>
  <c r="J44" s="1"/>
  <c r="C128"/>
  <c r="I129" s="1"/>
  <c r="J129" s="1"/>
  <c r="D128"/>
  <c r="C44"/>
  <c r="D100"/>
  <c r="D156"/>
  <c r="C100"/>
  <c r="I101" s="1"/>
  <c r="J101" s="1"/>
  <c r="C156"/>
  <c r="H18" i="3"/>
  <c r="C17" i="1"/>
  <c r="I18" s="1"/>
  <c r="J17"/>
  <c r="D17"/>
  <c r="C31"/>
  <c r="I32" s="1"/>
  <c r="J31"/>
  <c r="D31"/>
  <c r="C59"/>
  <c r="I60" s="1"/>
  <c r="J59"/>
  <c r="D59"/>
  <c r="C73"/>
  <c r="I74" s="1"/>
  <c r="J73"/>
  <c r="D73"/>
  <c r="C87"/>
  <c r="I88" s="1"/>
  <c r="J87"/>
  <c r="D87"/>
  <c r="J115"/>
  <c r="D129"/>
  <c r="C143"/>
  <c r="I144" s="1"/>
  <c r="J143"/>
  <c r="D143"/>
  <c r="C171"/>
  <c r="I172" s="1"/>
  <c r="J171"/>
  <c r="D171"/>
  <c r="C185"/>
  <c r="I186" s="1"/>
  <c r="J185"/>
  <c r="D185"/>
  <c r="C199"/>
  <c r="I200" s="1"/>
  <c r="J199"/>
  <c r="D199"/>
  <c r="J18" i="3"/>
  <c r="F19"/>
  <c r="D115" i="1" l="1"/>
  <c r="C129"/>
  <c r="I130" s="1"/>
  <c r="C115"/>
  <c r="I116" s="1"/>
  <c r="J116" s="1"/>
  <c r="C101"/>
  <c r="I102" s="1"/>
  <c r="J102" s="1"/>
  <c r="D101"/>
  <c r="I45"/>
  <c r="J45" s="1"/>
  <c r="I157"/>
  <c r="J157" s="1"/>
  <c r="D45"/>
  <c r="C45"/>
  <c r="D157"/>
  <c r="C157"/>
  <c r="I158" s="1"/>
  <c r="J158" s="1"/>
  <c r="H19" i="3"/>
  <c r="D18" i="1"/>
  <c r="C18"/>
  <c r="I19" s="1"/>
  <c r="J18"/>
  <c r="C32"/>
  <c r="J32"/>
  <c r="D32"/>
  <c r="C60"/>
  <c r="I61" s="1"/>
  <c r="J60"/>
  <c r="D60"/>
  <c r="C74"/>
  <c r="I75" s="1"/>
  <c r="J74"/>
  <c r="D74"/>
  <c r="C88"/>
  <c r="I89" s="1"/>
  <c r="J88"/>
  <c r="D88"/>
  <c r="C116"/>
  <c r="I117" s="1"/>
  <c r="J130"/>
  <c r="C144"/>
  <c r="I145" s="1"/>
  <c r="J144"/>
  <c r="D144"/>
  <c r="C172"/>
  <c r="I173" s="1"/>
  <c r="J172"/>
  <c r="D172"/>
  <c r="C186"/>
  <c r="I187" s="1"/>
  <c r="J186"/>
  <c r="D186"/>
  <c r="C200"/>
  <c r="I201" s="1"/>
  <c r="J200"/>
  <c r="D200"/>
  <c r="F20" i="3"/>
  <c r="J19"/>
  <c r="J14" i="1" s="1"/>
  <c r="I33" l="1"/>
  <c r="J33" s="1"/>
  <c r="D33"/>
  <c r="C33"/>
  <c r="I46"/>
  <c r="J46" s="1"/>
  <c r="D46"/>
  <c r="C46"/>
  <c r="D130"/>
  <c r="C130"/>
  <c r="I131" s="1"/>
  <c r="D116"/>
  <c r="C158"/>
  <c r="I159" s="1"/>
  <c r="J159" s="1"/>
  <c r="D158"/>
  <c r="D102"/>
  <c r="C102"/>
  <c r="I103" s="1"/>
  <c r="H20" i="3"/>
  <c r="D19" i="1"/>
  <c r="C19"/>
  <c r="I20" s="1"/>
  <c r="D61"/>
  <c r="C61"/>
  <c r="I62" s="1"/>
  <c r="J61"/>
  <c r="D75"/>
  <c r="C75"/>
  <c r="I76" s="1"/>
  <c r="J75"/>
  <c r="D89"/>
  <c r="C89"/>
  <c r="I90" s="1"/>
  <c r="J89"/>
  <c r="J103"/>
  <c r="D117"/>
  <c r="C117"/>
  <c r="I118" s="1"/>
  <c r="J117"/>
  <c r="D131"/>
  <c r="C131"/>
  <c r="I132" s="1"/>
  <c r="J131"/>
  <c r="D145"/>
  <c r="C145"/>
  <c r="I146" s="1"/>
  <c r="J145"/>
  <c r="D173"/>
  <c r="C173"/>
  <c r="I174" s="1"/>
  <c r="J173"/>
  <c r="D187"/>
  <c r="C187"/>
  <c r="I188" s="1"/>
  <c r="J187"/>
  <c r="D201"/>
  <c r="C201"/>
  <c r="I202" s="1"/>
  <c r="J201"/>
  <c r="J20" i="3"/>
  <c r="F21"/>
  <c r="I47" i="1" l="1"/>
  <c r="J47" s="1"/>
  <c r="D47"/>
  <c r="C47"/>
  <c r="I48" s="1"/>
  <c r="I34"/>
  <c r="J34" s="1"/>
  <c r="D34"/>
  <c r="C34"/>
  <c r="C103"/>
  <c r="I104" s="1"/>
  <c r="J104" s="1"/>
  <c r="D103"/>
  <c r="D159"/>
  <c r="C159"/>
  <c r="I160" s="1"/>
  <c r="H21" i="3"/>
  <c r="C20" i="1"/>
  <c r="J20"/>
  <c r="D20"/>
  <c r="D48"/>
  <c r="C48"/>
  <c r="I49" s="1"/>
  <c r="J48"/>
  <c r="C62"/>
  <c r="I63" s="1"/>
  <c r="J62"/>
  <c r="D62"/>
  <c r="J76"/>
  <c r="D76"/>
  <c r="C76"/>
  <c r="I77" s="1"/>
  <c r="D90"/>
  <c r="C90"/>
  <c r="I91" s="1"/>
  <c r="J90"/>
  <c r="D118"/>
  <c r="C118"/>
  <c r="I119" s="1"/>
  <c r="J118"/>
  <c r="C132"/>
  <c r="I133" s="1"/>
  <c r="D132"/>
  <c r="J132"/>
  <c r="C146"/>
  <c r="I147" s="1"/>
  <c r="D146"/>
  <c r="J146"/>
  <c r="J160"/>
  <c r="D174"/>
  <c r="C174"/>
  <c r="I175" s="1"/>
  <c r="J174"/>
  <c r="D188"/>
  <c r="C188"/>
  <c r="I189" s="1"/>
  <c r="J188"/>
  <c r="C202"/>
  <c r="I203" s="1"/>
  <c r="D202"/>
  <c r="J202"/>
  <c r="J21" i="3"/>
  <c r="F22"/>
  <c r="I21" i="1" l="1"/>
  <c r="J21" s="1"/>
  <c r="D21"/>
  <c r="C21"/>
  <c r="I35"/>
  <c r="J35" s="1"/>
  <c r="D35"/>
  <c r="C35"/>
  <c r="D104"/>
  <c r="C104"/>
  <c r="I105" s="1"/>
  <c r="C160"/>
  <c r="I161" s="1"/>
  <c r="J161" s="1"/>
  <c r="D160"/>
  <c r="H22" i="3"/>
  <c r="I22" i="1"/>
  <c r="C49"/>
  <c r="J49"/>
  <c r="D49"/>
  <c r="C63"/>
  <c r="I64" s="1"/>
  <c r="J63"/>
  <c r="D63"/>
  <c r="C77"/>
  <c r="I78" s="1"/>
  <c r="J77"/>
  <c r="D77"/>
  <c r="C91"/>
  <c r="I92" s="1"/>
  <c r="J91"/>
  <c r="D91"/>
  <c r="C105"/>
  <c r="I106" s="1"/>
  <c r="J105"/>
  <c r="D105"/>
  <c r="C119"/>
  <c r="I120" s="1"/>
  <c r="J119"/>
  <c r="D119"/>
  <c r="C133"/>
  <c r="I134" s="1"/>
  <c r="J133"/>
  <c r="D133"/>
  <c r="C147"/>
  <c r="I148" s="1"/>
  <c r="J147"/>
  <c r="D147"/>
  <c r="C175"/>
  <c r="I176" s="1"/>
  <c r="J175"/>
  <c r="D175"/>
  <c r="C189"/>
  <c r="I190" s="1"/>
  <c r="J189"/>
  <c r="D189"/>
  <c r="C203"/>
  <c r="I204" s="1"/>
  <c r="J203"/>
  <c r="D203"/>
  <c r="J22" i="3"/>
  <c r="F23"/>
  <c r="I36" i="1" l="1"/>
  <c r="J36" s="1"/>
  <c r="D36"/>
  <c r="C36"/>
  <c r="I37" s="1"/>
  <c r="J37" s="1"/>
  <c r="I50"/>
  <c r="J50" s="1"/>
  <c r="D50"/>
  <c r="C50"/>
  <c r="I51" s="1"/>
  <c r="J51" s="1"/>
  <c r="D161"/>
  <c r="C161"/>
  <c r="I162" s="1"/>
  <c r="H23" i="3"/>
  <c r="D22" i="1"/>
  <c r="C22"/>
  <c r="D64"/>
  <c r="C64"/>
  <c r="J64"/>
  <c r="C78"/>
  <c r="J78"/>
  <c r="D78"/>
  <c r="D92"/>
  <c r="C92"/>
  <c r="J92"/>
  <c r="D106"/>
  <c r="C106"/>
  <c r="J106"/>
  <c r="D120"/>
  <c r="C120"/>
  <c r="J120"/>
  <c r="C134"/>
  <c r="J134"/>
  <c r="D134"/>
  <c r="C148"/>
  <c r="J148"/>
  <c r="D148"/>
  <c r="C162"/>
  <c r="J162"/>
  <c r="D162"/>
  <c r="D176"/>
  <c r="C176"/>
  <c r="J176"/>
  <c r="C190"/>
  <c r="J190"/>
  <c r="D190"/>
  <c r="D204"/>
  <c r="C204"/>
  <c r="J204"/>
  <c r="J23" i="3"/>
  <c r="F24"/>
  <c r="I163" i="1" l="1"/>
  <c r="J163" s="1"/>
  <c r="I121"/>
  <c r="J121" s="1"/>
  <c r="I65"/>
  <c r="J65" s="1"/>
  <c r="I23"/>
  <c r="J23" s="1"/>
  <c r="I149"/>
  <c r="J149" s="1"/>
  <c r="I107"/>
  <c r="J107" s="1"/>
  <c r="I177"/>
  <c r="J177" s="1"/>
  <c r="I191"/>
  <c r="J191" s="1"/>
  <c r="I135"/>
  <c r="J135" s="1"/>
  <c r="I93"/>
  <c r="J93" s="1"/>
  <c r="I79"/>
  <c r="J79" s="1"/>
  <c r="I205"/>
  <c r="J205" s="1"/>
  <c r="H24" i="3"/>
  <c r="J24"/>
  <c r="F25"/>
  <c r="H25" l="1"/>
  <c r="F26"/>
  <c r="J25"/>
  <c r="H26" l="1"/>
  <c r="J26"/>
  <c r="F27"/>
  <c r="H27" l="1"/>
  <c r="F28"/>
  <c r="J27"/>
  <c r="H28" l="1"/>
  <c r="F29"/>
  <c r="J28"/>
  <c r="J13" i="1" s="1"/>
  <c r="H29" i="3" l="1"/>
  <c r="J29"/>
  <c r="F30"/>
  <c r="J7" i="1" l="1"/>
  <c r="J28"/>
  <c r="H30" i="3"/>
  <c r="J30"/>
  <c r="J27" i="1" s="1"/>
  <c r="F31" i="3"/>
  <c r="H31" l="1"/>
  <c r="J31"/>
  <c r="F32"/>
  <c r="H32" l="1"/>
  <c r="J32"/>
  <c r="J10" i="1" s="1"/>
  <c r="F33" i="3"/>
  <c r="H33" l="1"/>
  <c r="J33"/>
  <c r="J19" i="1" s="1"/>
  <c r="F34" i="3"/>
  <c r="H34" l="1"/>
  <c r="J34"/>
  <c r="J22" i="1" s="1"/>
  <c r="F35" i="3"/>
  <c r="H35" l="1"/>
  <c r="J35"/>
  <c r="F36"/>
  <c r="F37" s="1"/>
  <c r="F38" s="1"/>
  <c r="F39" s="1"/>
  <c r="H36" l="1"/>
  <c r="H37" s="1"/>
  <c r="H38" s="1"/>
  <c r="H39" s="1"/>
  <c r="J36"/>
  <c r="J210" i="1" l="1"/>
  <c r="J212" s="1"/>
  <c r="J37" i="3"/>
  <c r="J38" s="1"/>
  <c r="J39" s="1"/>
  <c r="F40"/>
  <c r="H40" l="1"/>
  <c r="J40"/>
  <c r="F41"/>
  <c r="H41" l="1"/>
  <c r="J41"/>
  <c r="F42"/>
  <c r="H42" l="1"/>
  <c r="J42"/>
  <c r="F43"/>
  <c r="H43" l="1"/>
  <c r="J43"/>
  <c r="F44"/>
  <c r="H44" l="1"/>
  <c r="J44"/>
  <c r="F45"/>
  <c r="H45" l="1"/>
  <c r="J45"/>
  <c r="F46"/>
  <c r="H46" l="1"/>
  <c r="J46"/>
  <c r="F47"/>
  <c r="H47" l="1"/>
  <c r="J47"/>
  <c r="F48"/>
  <c r="H48" l="1"/>
  <c r="J48"/>
  <c r="F49"/>
  <c r="H49" l="1"/>
  <c r="J49"/>
  <c r="F50"/>
  <c r="H50" l="1"/>
  <c r="J50"/>
  <c r="F51"/>
  <c r="H51" l="1"/>
  <c r="J51"/>
  <c r="F52"/>
  <c r="H52" l="1"/>
  <c r="J52"/>
  <c r="F53"/>
  <c r="H53" l="1"/>
  <c r="J53"/>
  <c r="F54"/>
  <c r="H54" l="1"/>
  <c r="J54"/>
  <c r="F55"/>
  <c r="H55" l="1"/>
  <c r="J55"/>
  <c r="F56"/>
  <c r="H56" l="1"/>
  <c r="J56"/>
  <c r="F57"/>
  <c r="H57" l="1"/>
  <c r="J57"/>
  <c r="F58"/>
  <c r="H58" l="1"/>
  <c r="J58"/>
  <c r="F59"/>
  <c r="H59" l="1"/>
  <c r="J59"/>
  <c r="F60"/>
  <c r="H60" l="1"/>
  <c r="J60"/>
  <c r="F61"/>
  <c r="H61" l="1"/>
  <c r="J61"/>
  <c r="F62"/>
  <c r="H62" l="1"/>
  <c r="J62"/>
  <c r="F63"/>
  <c r="H63" l="1"/>
  <c r="J63"/>
  <c r="F64"/>
  <c r="H64" l="1"/>
  <c r="J64"/>
  <c r="F65"/>
  <c r="H65" l="1"/>
  <c r="J65"/>
  <c r="F66"/>
  <c r="H66" l="1"/>
  <c r="J66"/>
  <c r="F67"/>
  <c r="H67" l="1"/>
  <c r="J67"/>
  <c r="F68"/>
  <c r="H68" l="1"/>
  <c r="J68"/>
  <c r="F69"/>
  <c r="H69" l="1"/>
  <c r="J69"/>
  <c r="F70"/>
  <c r="H70" l="1"/>
  <c r="J70"/>
  <c r="F71"/>
  <c r="H71" l="1"/>
  <c r="J71"/>
  <c r="F72"/>
  <c r="H72" l="1"/>
  <c r="J72"/>
  <c r="F73"/>
  <c r="H73" l="1"/>
  <c r="J73"/>
  <c r="F74"/>
  <c r="H74" l="1"/>
  <c r="J74"/>
  <c r="F75"/>
  <c r="H75" l="1"/>
  <c r="J75"/>
  <c r="F76"/>
  <c r="H76" l="1"/>
  <c r="J76"/>
  <c r="F77"/>
  <c r="H77" l="1"/>
  <c r="J77"/>
  <c r="F78"/>
  <c r="H78" l="1"/>
  <c r="J78"/>
  <c r="F79"/>
  <c r="H79" l="1"/>
  <c r="J79"/>
  <c r="F80"/>
  <c r="H80" l="1"/>
  <c r="J80"/>
  <c r="F81"/>
  <c r="H81" l="1"/>
  <c r="J81"/>
  <c r="F82"/>
  <c r="H82" l="1"/>
  <c r="J82"/>
  <c r="F83"/>
  <c r="H83" l="1"/>
  <c r="J83"/>
  <c r="F84"/>
  <c r="H84" l="1"/>
  <c r="J84"/>
  <c r="F85"/>
  <c r="H85" l="1"/>
  <c r="J85"/>
  <c r="F86"/>
  <c r="H86" l="1"/>
  <c r="J86"/>
  <c r="F87"/>
  <c r="H87" l="1"/>
  <c r="J87"/>
  <c r="F88"/>
  <c r="H88" l="1"/>
  <c r="J88"/>
  <c r="F89"/>
  <c r="H89" l="1"/>
  <c r="J89"/>
  <c r="F90"/>
  <c r="H90" l="1"/>
  <c r="J90"/>
  <c r="F91"/>
  <c r="H91" l="1"/>
  <c r="J91"/>
  <c r="F92"/>
  <c r="H92" l="1"/>
  <c r="J92"/>
  <c r="F93"/>
  <c r="H93" l="1"/>
  <c r="J93"/>
  <c r="F94"/>
  <c r="H94" l="1"/>
  <c r="J94"/>
  <c r="F95"/>
  <c r="H95" l="1"/>
  <c r="J95"/>
  <c r="F96"/>
  <c r="H96" l="1"/>
  <c r="J96"/>
  <c r="F97"/>
  <c r="H97" l="1"/>
  <c r="J97"/>
  <c r="F98"/>
  <c r="H98" l="1"/>
  <c r="J98"/>
  <c r="F99"/>
  <c r="H99" l="1"/>
  <c r="J99"/>
  <c r="F100"/>
  <c r="H100" l="1"/>
  <c r="J100"/>
  <c r="F101"/>
  <c r="H101" l="1"/>
  <c r="J101"/>
  <c r="F102"/>
  <c r="H102" l="1"/>
  <c r="J102"/>
  <c r="F103"/>
  <c r="H103" l="1"/>
  <c r="J103"/>
  <c r="F104"/>
  <c r="H104" l="1"/>
  <c r="J104"/>
  <c r="F105"/>
  <c r="H105" l="1"/>
  <c r="J105"/>
  <c r="F106"/>
  <c r="H106" l="1"/>
  <c r="J106"/>
  <c r="F107"/>
  <c r="H107" l="1"/>
  <c r="J107"/>
  <c r="F108"/>
  <c r="H108" l="1"/>
  <c r="J108"/>
  <c r="F109"/>
  <c r="H109" l="1"/>
  <c r="J109"/>
  <c r="F110"/>
  <c r="H110" l="1"/>
  <c r="J110"/>
  <c r="F111"/>
  <c r="J111" l="1"/>
  <c r="H111"/>
  <c r="F112"/>
  <c r="J112" l="1"/>
  <c r="H112"/>
  <c r="F113"/>
  <c r="J113" l="1"/>
  <c r="H113"/>
  <c r="F114"/>
  <c r="J114" l="1"/>
  <c r="H114"/>
  <c r="F115"/>
  <c r="J115" l="1"/>
  <c r="H115"/>
  <c r="F116"/>
  <c r="J116" l="1"/>
  <c r="H116"/>
  <c r="F117"/>
  <c r="J117" l="1"/>
  <c r="H117"/>
  <c r="F118"/>
  <c r="J118" l="1"/>
  <c r="H118"/>
  <c r="F119"/>
  <c r="J119" l="1"/>
  <c r="H119"/>
  <c r="F120"/>
  <c r="J120" l="1"/>
  <c r="H120"/>
  <c r="F121"/>
  <c r="J121" l="1"/>
  <c r="H121"/>
  <c r="F122"/>
  <c r="J122" l="1"/>
  <c r="H122"/>
  <c r="F123"/>
  <c r="J123" l="1"/>
  <c r="H123"/>
  <c r="F124"/>
  <c r="J124" l="1"/>
  <c r="H124"/>
  <c r="F125"/>
  <c r="J125" l="1"/>
  <c r="H125"/>
  <c r="F126"/>
  <c r="J126" l="1"/>
  <c r="H126"/>
  <c r="F127"/>
  <c r="J127" l="1"/>
  <c r="H127"/>
  <c r="F128"/>
  <c r="J128" l="1"/>
  <c r="H128"/>
  <c r="F129"/>
  <c r="J129" l="1"/>
  <c r="H129"/>
  <c r="F130"/>
  <c r="J130" l="1"/>
  <c r="H130"/>
  <c r="F131"/>
  <c r="J131" l="1"/>
  <c r="H131"/>
  <c r="F132"/>
  <c r="J132" l="1"/>
  <c r="H132"/>
  <c r="F133"/>
  <c r="J133" l="1"/>
  <c r="H133"/>
  <c r="F134"/>
  <c r="J134" l="1"/>
  <c r="H134"/>
  <c r="F135"/>
  <c r="J135" l="1"/>
  <c r="H135"/>
  <c r="F136"/>
  <c r="J136" l="1"/>
  <c r="H136"/>
  <c r="F137"/>
  <c r="J137" l="1"/>
  <c r="H137"/>
  <c r="F138"/>
  <c r="J138" l="1"/>
  <c r="H138"/>
  <c r="F139"/>
  <c r="J139" l="1"/>
  <c r="H139"/>
  <c r="F140"/>
  <c r="J140" l="1"/>
  <c r="H140"/>
  <c r="F141"/>
  <c r="J141" l="1"/>
  <c r="H141"/>
  <c r="F142"/>
  <c r="J142" l="1"/>
  <c r="H142"/>
  <c r="F143"/>
  <c r="J143" l="1"/>
  <c r="H143"/>
  <c r="F144"/>
  <c r="J144" l="1"/>
  <c r="H144"/>
  <c r="F145"/>
  <c r="J145" l="1"/>
  <c r="H145"/>
  <c r="F146"/>
  <c r="J146" l="1"/>
  <c r="H146"/>
  <c r="F147"/>
  <c r="J147" l="1"/>
  <c r="H147"/>
  <c r="F148"/>
  <c r="J148" l="1"/>
  <c r="H148"/>
  <c r="F149"/>
  <c r="J149" l="1"/>
  <c r="H149"/>
  <c r="F150"/>
  <c r="J150" l="1"/>
  <c r="H150"/>
  <c r="F151"/>
  <c r="J151" l="1"/>
  <c r="H151"/>
  <c r="F152"/>
  <c r="J152" l="1"/>
  <c r="H152"/>
  <c r="F153"/>
  <c r="J153" l="1"/>
  <c r="H153"/>
  <c r="F154"/>
  <c r="H154" l="1"/>
  <c r="J154"/>
  <c r="F155"/>
  <c r="H155" l="1"/>
  <c r="J155"/>
  <c r="F156"/>
  <c r="H156" l="1"/>
  <c r="J156"/>
  <c r="F157"/>
  <c r="H157" l="1"/>
  <c r="J157"/>
  <c r="F158"/>
  <c r="H158" l="1"/>
  <c r="J158"/>
  <c r="F159"/>
  <c r="H159" l="1"/>
  <c r="J159"/>
  <c r="F160"/>
  <c r="H160" l="1"/>
  <c r="J160"/>
  <c r="F161"/>
  <c r="H161" l="1"/>
  <c r="J161"/>
  <c r="F162"/>
  <c r="H162" l="1"/>
  <c r="J162"/>
  <c r="F163"/>
  <c r="H163" l="1"/>
  <c r="J163"/>
  <c r="F164"/>
  <c r="H164" l="1"/>
  <c r="J164"/>
  <c r="F165"/>
  <c r="H165" l="1"/>
  <c r="J165"/>
  <c r="F166"/>
  <c r="H166" l="1"/>
  <c r="J166"/>
  <c r="F167"/>
  <c r="H167" l="1"/>
  <c r="J167"/>
  <c r="F168"/>
  <c r="H168" l="1"/>
  <c r="J168"/>
  <c r="F169"/>
  <c r="H169" l="1"/>
  <c r="J169"/>
  <c r="F170"/>
  <c r="H170" l="1"/>
  <c r="J170"/>
  <c r="F171"/>
  <c r="H171" l="1"/>
  <c r="J171"/>
  <c r="F172"/>
  <c r="H172" l="1"/>
  <c r="J172"/>
  <c r="F173"/>
  <c r="H173" l="1"/>
  <c r="J173"/>
  <c r="F174"/>
  <c r="H174" l="1"/>
  <c r="J174"/>
  <c r="F175"/>
  <c r="H175" l="1"/>
  <c r="J175"/>
  <c r="F176"/>
  <c r="H176" l="1"/>
  <c r="J176"/>
  <c r="F177"/>
  <c r="H177" l="1"/>
  <c r="J177"/>
  <c r="F178"/>
  <c r="H178" l="1"/>
  <c r="J178"/>
  <c r="F179"/>
  <c r="H179" l="1"/>
  <c r="J179"/>
  <c r="F180"/>
  <c r="H180" l="1"/>
  <c r="J180"/>
  <c r="F181"/>
  <c r="H181" l="1"/>
  <c r="J181"/>
  <c r="F182"/>
  <c r="H182" l="1"/>
  <c r="J182"/>
  <c r="F183"/>
  <c r="H183" l="1"/>
  <c r="J183"/>
  <c r="F184"/>
  <c r="H184" l="1"/>
  <c r="J184"/>
  <c r="F185"/>
  <c r="H185" l="1"/>
  <c r="J185"/>
  <c r="F186"/>
  <c r="H186" l="1"/>
  <c r="J186"/>
  <c r="F187"/>
  <c r="H187" l="1"/>
  <c r="J187"/>
  <c r="F188"/>
  <c r="H188" l="1"/>
  <c r="J188"/>
  <c r="F189"/>
  <c r="H189" l="1"/>
  <c r="J189"/>
  <c r="F190"/>
  <c r="H190" l="1"/>
  <c r="J190"/>
  <c r="F191"/>
  <c r="H191" l="1"/>
  <c r="J191"/>
  <c r="F192"/>
  <c r="H192" l="1"/>
  <c r="J192"/>
  <c r="F193"/>
  <c r="H193" l="1"/>
  <c r="J193"/>
  <c r="F194"/>
  <c r="H194" l="1"/>
  <c r="J194"/>
  <c r="F195"/>
  <c r="H195" l="1"/>
  <c r="J195"/>
  <c r="F196"/>
  <c r="H196" l="1"/>
  <c r="J196"/>
  <c r="F197"/>
  <c r="H197" l="1"/>
  <c r="J197"/>
  <c r="F198"/>
  <c r="H198" l="1"/>
  <c r="J198"/>
  <c r="F199"/>
  <c r="H199" l="1"/>
  <c r="J199"/>
  <c r="F200"/>
  <c r="H200" l="1"/>
  <c r="J200"/>
  <c r="F201"/>
  <c r="H201" l="1"/>
  <c r="J201"/>
  <c r="F202"/>
  <c r="H202" l="1"/>
  <c r="J202"/>
  <c r="F203"/>
  <c r="H203" l="1"/>
  <c r="J203"/>
  <c r="F204"/>
  <c r="H204" l="1"/>
  <c r="J204"/>
  <c r="F205"/>
  <c r="H205" l="1"/>
  <c r="J205"/>
  <c r="F206"/>
  <c r="H206" l="1"/>
  <c r="J206"/>
  <c r="F207"/>
  <c r="H207" l="1"/>
  <c r="F208"/>
  <c r="F209" s="1"/>
  <c r="J207"/>
  <c r="H208" l="1"/>
  <c r="H209" s="1"/>
  <c r="J208"/>
  <c r="J209" s="1"/>
  <c r="J210" l="1"/>
  <c r="J212" s="1"/>
</calcChain>
</file>

<file path=xl/sharedStrings.xml><?xml version="1.0" encoding="utf-8"?>
<sst xmlns="http://schemas.openxmlformats.org/spreadsheetml/2006/main" count="674" uniqueCount="147">
  <si>
    <t xml:space="preserve"> AP BAVA ENGINEERING FZ. LLC</t>
  </si>
  <si>
    <t>Sl No.</t>
  </si>
  <si>
    <t>Remarks</t>
  </si>
  <si>
    <t>Tools Code</t>
  </si>
  <si>
    <t>Material Description</t>
  </si>
  <si>
    <t>UOM</t>
  </si>
  <si>
    <t>MR Slip No.</t>
  </si>
  <si>
    <t>Unit Price (MWK)</t>
  </si>
  <si>
    <t>Total Cost (MWK)</t>
  </si>
  <si>
    <t>Received Qty</t>
  </si>
  <si>
    <t>ReceivedDate</t>
  </si>
  <si>
    <t>PR Slip No/ Date</t>
  </si>
  <si>
    <t>Issued Qty</t>
  </si>
  <si>
    <t>LIVE STOCK</t>
  </si>
  <si>
    <t>Total</t>
  </si>
  <si>
    <t>OPENING STOCK</t>
  </si>
  <si>
    <t>Oxygen Gas</t>
  </si>
  <si>
    <t>Acetylene Gas</t>
  </si>
  <si>
    <t>Cyl</t>
  </si>
  <si>
    <t>Oxygen Gas - Refilling</t>
  </si>
  <si>
    <t>LPG Cylinder</t>
  </si>
  <si>
    <t>Diesel</t>
  </si>
  <si>
    <t>Ltr</t>
  </si>
  <si>
    <t>Welding Rod Magnum - 3.15mm 6013</t>
  </si>
  <si>
    <t>welding Rod Magnum - 4mm 6013</t>
  </si>
  <si>
    <t>Welding Holder 600 AMPS</t>
  </si>
  <si>
    <t>Kg</t>
  </si>
  <si>
    <t>Disc-Grinding Disc AG-9</t>
  </si>
  <si>
    <t>Disc-Grinding Disc AG-4.5</t>
  </si>
  <si>
    <t>Disc-Grinding Disc AG-4</t>
  </si>
  <si>
    <t>Leather Gloves</t>
  </si>
  <si>
    <t>Welding Helmet</t>
  </si>
  <si>
    <t>Spark Lighter</t>
  </si>
  <si>
    <t>Pair</t>
  </si>
  <si>
    <t>Cutting Nozzle 1 X 16 mm</t>
  </si>
  <si>
    <t>Cutting Nozzle 1 X 32 mm</t>
  </si>
  <si>
    <t>Cutting Nozzle 3 X 64 mm</t>
  </si>
  <si>
    <t>Cutting Nozzle 3 X 32 mm</t>
  </si>
  <si>
    <t>OG100</t>
  </si>
  <si>
    <t>AG100</t>
  </si>
  <si>
    <t>OG101</t>
  </si>
  <si>
    <t>LP100</t>
  </si>
  <si>
    <t>LP101</t>
  </si>
  <si>
    <t>WR100</t>
  </si>
  <si>
    <t>WR101</t>
  </si>
  <si>
    <t>WH100</t>
  </si>
  <si>
    <t>GD100</t>
  </si>
  <si>
    <t>GD101</t>
  </si>
  <si>
    <t>GD102</t>
  </si>
  <si>
    <t>LG100</t>
  </si>
  <si>
    <t>SL100</t>
  </si>
  <si>
    <t>CN100</t>
  </si>
  <si>
    <t>CN101</t>
  </si>
  <si>
    <t>CN102</t>
  </si>
  <si>
    <t>CN103</t>
  </si>
  <si>
    <t>DL100</t>
  </si>
  <si>
    <t>WHT100</t>
  </si>
  <si>
    <t>CL100</t>
  </si>
  <si>
    <t>Cable Leg</t>
  </si>
  <si>
    <t>SG100</t>
  </si>
  <si>
    <t>Safety Google White</t>
  </si>
  <si>
    <t>SG101</t>
  </si>
  <si>
    <t>Safety Google black</t>
  </si>
  <si>
    <t>WB100</t>
  </si>
  <si>
    <t>Wire Brush</t>
  </si>
  <si>
    <t>SB100</t>
  </si>
  <si>
    <t>Sweeping Broom</t>
  </si>
  <si>
    <t>RO100</t>
  </si>
  <si>
    <t>Paint Red Oxide Primer</t>
  </si>
  <si>
    <t>Paint-Roller Brush</t>
  </si>
  <si>
    <t>RB100</t>
  </si>
  <si>
    <t>LPG Cylinder  45Kg Capacity</t>
  </si>
  <si>
    <t>Black Welding Glass</t>
  </si>
  <si>
    <t>BWG100</t>
  </si>
  <si>
    <t>FF100</t>
  </si>
  <si>
    <t>Flat File with fastener</t>
  </si>
  <si>
    <t>HB100</t>
  </si>
  <si>
    <t>Hard Cover Book A4</t>
  </si>
  <si>
    <t>CB100</t>
  </si>
  <si>
    <t>Carbon Brush for Makita Model</t>
  </si>
  <si>
    <t>Window Clear Glass 440X285</t>
  </si>
  <si>
    <t>WCG100</t>
  </si>
  <si>
    <t>TH100</t>
  </si>
  <si>
    <t>Thinner</t>
  </si>
  <si>
    <t>PB100</t>
  </si>
  <si>
    <t>Project: Shayona Cement Corporation. MALAWI.</t>
  </si>
  <si>
    <t>PB101</t>
  </si>
  <si>
    <t>AG101</t>
  </si>
  <si>
    <t>HB101</t>
  </si>
  <si>
    <t>Hard Cover Book A5</t>
  </si>
  <si>
    <t>Painting Brush 2''</t>
  </si>
  <si>
    <t>Painting Brush 6""</t>
  </si>
  <si>
    <r>
      <t>Consume Tools Received From SCC</t>
    </r>
    <r>
      <rPr>
        <b/>
        <sz val="14"/>
        <color rgb="FF7030A0"/>
        <rFont val="Wide Latin"/>
        <family val="1"/>
      </rPr>
      <t xml:space="preserve"> SEPTEMBER-2016</t>
    </r>
  </si>
  <si>
    <t>30.08.2016</t>
  </si>
  <si>
    <t>WP100</t>
  </si>
  <si>
    <t>Paint-Under Coat White 5Ltrs</t>
  </si>
  <si>
    <t>31.08.2016</t>
  </si>
  <si>
    <t>WC100</t>
  </si>
  <si>
    <t>White Chalk</t>
  </si>
  <si>
    <t>Box</t>
  </si>
  <si>
    <t>03.09.2016</t>
  </si>
  <si>
    <t>GD103</t>
  </si>
  <si>
    <t>Grinding Disc AG7</t>
  </si>
  <si>
    <t>M816</t>
  </si>
  <si>
    <t>M 8 Bolt with nut M16 x 50</t>
  </si>
  <si>
    <t>M8W</t>
  </si>
  <si>
    <t>M 8 Washer</t>
  </si>
  <si>
    <t>AR6M</t>
  </si>
  <si>
    <t>Asbestos Rope 6 mm</t>
  </si>
  <si>
    <t>Mtr</t>
  </si>
  <si>
    <t>02.09.2016</t>
  </si>
  <si>
    <t>05.09.2016</t>
  </si>
  <si>
    <t>Pcs</t>
  </si>
  <si>
    <t>11.09.2016</t>
  </si>
  <si>
    <t>12.09.2016</t>
  </si>
  <si>
    <t>13.09.2016</t>
  </si>
  <si>
    <t>14.09.2016</t>
  </si>
  <si>
    <t>06.09.2016</t>
  </si>
  <si>
    <t>16.09.2016</t>
  </si>
  <si>
    <t>15.09.2016</t>
  </si>
  <si>
    <t>M12W100</t>
  </si>
  <si>
    <t>M 12 Washer</t>
  </si>
  <si>
    <t>M16W100</t>
  </si>
  <si>
    <t>M16 Washer</t>
  </si>
  <si>
    <t>M20W100</t>
  </si>
  <si>
    <t>M 20 Washer</t>
  </si>
  <si>
    <t>19.09.2016</t>
  </si>
  <si>
    <t>21.09.2016</t>
  </si>
  <si>
    <t>09.09.2016</t>
  </si>
  <si>
    <t>EBB100</t>
  </si>
  <si>
    <t>Single Sockets</t>
  </si>
  <si>
    <t>EBB101</t>
  </si>
  <si>
    <t>PVC 3 X 3 BOX</t>
  </si>
  <si>
    <t>22.09.2016</t>
  </si>
  <si>
    <t>26.09.2016</t>
  </si>
  <si>
    <t>24.09.2016</t>
  </si>
  <si>
    <t>20.09.2016</t>
  </si>
  <si>
    <t>DS101</t>
  </si>
  <si>
    <t>D/Shackle 4.75 Tons Capacity</t>
  </si>
  <si>
    <t>COH100</t>
  </si>
  <si>
    <t>Oxygen Hose</t>
  </si>
  <si>
    <t>CAH100</t>
  </si>
  <si>
    <t>Acetylene Hose</t>
  </si>
  <si>
    <t>Welding Cable</t>
  </si>
  <si>
    <t>27.09.2016</t>
  </si>
  <si>
    <t>28.09.2016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</si>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</sst>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4" tint="-0.499984740745262"/>
      <name val="Wide Latin"/>
      <family val="1"/>
    </font>
    <font>
      <b/>
      <sz val="14"/>
      <color rgb="FFFF0000"/>
      <name val="Wide Latin"/>
      <family val="1"/>
    </font>
    <font>
      <b/>
      <sz val="14"/>
      <color rgb="FF7030A0"/>
      <name val="Wide Latin"/>
      <family val="1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/>
    </xf>
    <xf numFmtId="0" fontId="0" fillId="2" borderId="10" xfId="0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 hidden="1"/>
    </xf>
    <xf numFmtId="0" fontId="0" fillId="2" borderId="9" xfId="0" applyFill="1" applyBorder="1" applyAlignment="1" applyProtection="1">
      <alignment horizontal="center" vertical="center"/>
      <protection locked="0" hidden="1"/>
    </xf>
    <xf numFmtId="0" fontId="0" fillId="0" borderId="2" xfId="0" applyBorder="1" applyAlignment="1" applyProtection="1">
      <alignment horizontal="center" vertical="center"/>
      <protection locked="0" hidden="1"/>
    </xf>
    <xf numFmtId="0" fontId="0" fillId="0" borderId="11" xfId="0" applyBorder="1" applyProtection="1">
      <protection locked="0"/>
    </xf>
    <xf numFmtId="0" fontId="0" fillId="3" borderId="11" xfId="0" applyFill="1" applyBorder="1" applyProtection="1">
      <protection locked="0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43" fontId="0" fillId="0" borderId="0" xfId="1" applyFont="1" applyAlignment="1">
      <alignment horizontal="right"/>
    </xf>
    <xf numFmtId="43" fontId="1" fillId="0" borderId="9" xfId="1" applyFont="1" applyBorder="1" applyAlignment="1">
      <alignment horizontal="right" vertical="center" wrapText="1"/>
    </xf>
    <xf numFmtId="43" fontId="0" fillId="0" borderId="2" xfId="1" applyFont="1" applyBorder="1" applyAlignment="1" applyProtection="1">
      <alignment horizontal="right" vertical="center"/>
      <protection hidden="1"/>
    </xf>
    <xf numFmtId="43" fontId="0" fillId="0" borderId="5" xfId="1" applyFont="1" applyBorder="1" applyAlignment="1" applyProtection="1">
      <alignment horizontal="right" vertical="center"/>
      <protection hidden="1"/>
    </xf>
    <xf numFmtId="43" fontId="0" fillId="0" borderId="2" xfId="1" applyFont="1" applyBorder="1" applyAlignment="1" applyProtection="1">
      <alignment horizontal="right" vertical="center"/>
      <protection locked="0"/>
    </xf>
    <xf numFmtId="43" fontId="0" fillId="0" borderId="5" xfId="1" applyFont="1" applyBorder="1" applyAlignment="1" applyProtection="1">
      <alignment horizontal="right" vertical="center"/>
      <protection locked="0"/>
    </xf>
    <xf numFmtId="43" fontId="0" fillId="0" borderId="11" xfId="1" applyFont="1" applyBorder="1" applyAlignment="1" applyProtection="1">
      <alignment horizontal="right"/>
      <protection locked="0"/>
    </xf>
    <xf numFmtId="43" fontId="0" fillId="0" borderId="0" xfId="1" applyFont="1"/>
    <xf numFmtId="43" fontId="1" fillId="0" borderId="2" xfId="1" applyFont="1" applyBorder="1" applyAlignment="1">
      <alignment horizontal="center" vertical="center" wrapText="1"/>
    </xf>
    <xf numFmtId="43" fontId="1" fillId="0" borderId="5" xfId="1" applyFont="1" applyBorder="1" applyAlignment="1" applyProtection="1">
      <alignment horizontal="center" vertical="center"/>
    </xf>
    <xf numFmtId="43" fontId="0" fillId="0" borderId="5" xfId="1" applyFont="1" applyBorder="1" applyAlignment="1" applyProtection="1">
      <alignment horizontal="center" vertical="center"/>
    </xf>
    <xf numFmtId="43" fontId="4" fillId="2" borderId="9" xfId="0" applyNumberFormat="1" applyFont="1" applyFill="1" applyBorder="1" applyAlignment="1" applyProtection="1">
      <alignment horizontal="right" vertical="center"/>
      <protection locked="0"/>
    </xf>
    <xf numFmtId="43" fontId="4" fillId="2" borderId="9" xfId="0" applyNumberFormat="1" applyFont="1" applyFill="1" applyBorder="1" applyAlignment="1" applyProtection="1">
      <alignment horizontal="right" vertical="center"/>
      <protection hidden="1"/>
    </xf>
    <xf numFmtId="43" fontId="4" fillId="2" borderId="9" xfId="0" applyNumberFormat="1" applyFont="1" applyFill="1" applyBorder="1" applyAlignment="1" applyProtection="1">
      <alignment horizontal="center" vertical="center"/>
      <protection locked="0"/>
    </xf>
    <xf numFmtId="43" fontId="2" fillId="2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2" borderId="9" xfId="0" applyFill="1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center" wrapText="1"/>
    </xf>
    <xf numFmtId="0" fontId="0" fillId="0" borderId="5" xfId="0" applyBorder="1" applyAlignment="1" applyProtection="1">
      <alignment horizontal="right" vertical="center"/>
      <protection locked="0"/>
    </xf>
    <xf numFmtId="0" fontId="0" fillId="2" borderId="9" xfId="0" applyFill="1" applyBorder="1" applyAlignment="1">
      <alignment horizontal="right" vertical="center"/>
    </xf>
    <xf numFmtId="0" fontId="5" fillId="4" borderId="0" xfId="0" applyFont="1" applyFill="1" applyAlignment="1">
      <alignment horizont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right" vertical="center" wrapText="1"/>
    </xf>
    <xf numFmtId="0" fontId="8" fillId="6" borderId="13" xfId="0" applyFont="1" applyFill="1" applyBorder="1" applyAlignment="1">
      <alignment horizontal="center" vertical="center" wrapText="1"/>
    </xf>
    <xf numFmtId="43" fontId="8" fillId="6" borderId="1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43" fontId="0" fillId="0" borderId="11" xfId="1" applyFont="1" applyBorder="1"/>
    <xf numFmtId="43" fontId="9" fillId="0" borderId="11" xfId="1" applyFont="1" applyBorder="1"/>
    <xf numFmtId="0" fontId="0" fillId="0" borderId="11" xfId="0" applyBorder="1" applyAlignment="1">
      <alignment horizontal="left"/>
    </xf>
    <xf numFmtId="43" fontId="0" fillId="0" borderId="11" xfId="1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7" borderId="11" xfId="0" applyFont="1" applyFill="1" applyBorder="1" applyAlignment="1">
      <alignment horizontal="center" vertical="center" wrapText="1"/>
    </xf>
    <xf numFmtId="43" fontId="10" fillId="7" borderId="1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54"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numFmt numFmtId="0" formatCode="General"/>
      <border diagonalUp="0" diagonalDown="0" outline="0">
        <left/>
        <right/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font>
        <b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1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righ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alignment horizontal="right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fill>
        <patternFill patternType="solid">
          <fgColor indexed="64"/>
          <bgColor rgb="FFFFC000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general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indexed="64"/>
          <bgColor rgb="FFFFC000"/>
        </patternFill>
      </fill>
      <alignment horizontal="righ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right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indexed="64"/>
          <bgColor rgb="FFFFC000"/>
        </patternFill>
      </fill>
      <alignment horizontal="righ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right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hair">
          <color auto="1"/>
        </bottom>
        <vertical/>
        <horizontal/>
      </border>
      <protection locked="0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4:K210" totalsRowCount="1" headerRowDxfId="53" totalsRowDxfId="50" headerRowBorderDxfId="52" tableBorderDxfId="51" totalsRowBorderDxfId="49">
  <autoFilter ref="A4:K209"/>
  <tableColumns count="11">
    <tableColumn id="1" name="Sl No." totalsRowLabel="Total" dataDxfId="48" totalsRowDxfId="47"/>
    <tableColumn id="2" name="Tools Code" dataDxfId="46" totalsRowDxfId="45"/>
    <tableColumn id="3" name="Material Description" dataDxfId="44" totalsRowDxfId="43"/>
    <tableColumn id="4" name="UOM" dataDxfId="42" totalsRowDxfId="41"/>
    <tableColumn id="11" name="OPENING STOCK" dataDxfId="40" totalsRowDxfId="39"/>
    <tableColumn id="5" name="Received Qty" dataDxfId="38" totalsRowDxfId="37"/>
    <tableColumn id="6" name="Issued Qty" dataDxfId="36" totalsRowDxfId="35"/>
    <tableColumn id="7" name="LIVE STOCK" dataDxfId="34" totalsRowDxfId="33"/>
    <tableColumn id="8" name="Unit Price (MWK)" dataDxfId="32" totalsRowDxfId="31" dataCellStyle="Comma"/>
    <tableColumn id="9" name="Total Cost (MWK)" totalsRowFunction="sum" dataDxfId="30" totalsRowDxfId="29" dataCellStyle="Comma"/>
    <tableColumn id="10" name="Remarks" totalsRowFunction="count" dataDxfId="28" totalsRow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K210" totalsRowCount="1" headerRowDxfId="26" totalsRowDxfId="23" headerRowBorderDxfId="25" tableBorderDxfId="24" totalsRowBorderDxfId="22">
  <autoFilter ref="A5:K209">
    <filterColumn colId="2">
      <filters>
        <filter val="Acetylene Gas"/>
        <filter val="Disc-Grinding Disc AG-9"/>
        <filter val="Grinding Disc AG7"/>
        <filter val="Oxygen Gas"/>
        <filter val="PVC 3 X 3 BOX"/>
        <filter val="Single Sockets"/>
        <filter val="Spark Lighter"/>
        <filter val="Welding Rod Magnum - 3.15mm 6013"/>
        <filter val="White Chalk"/>
        <filter val="Window Clear Glass 440X285"/>
      </filters>
    </filterColumn>
  </autoFilter>
  <tableColumns count="11">
    <tableColumn id="1" name="Sl No." totalsRowLabel="Total" dataDxfId="21" totalsRowDxfId="20"/>
    <tableColumn id="2" name="Tools Code" dataDxfId="19" totalsRowDxfId="18"/>
    <tableColumn id="3" name="Material Description" dataDxfId="17" totalsRowDxfId="16">
      <calculatedColumnFormula>IF(LEN($C5),IFERROR(VLOOKUP($B6,'MASTER Tools List'!$B$5:$J$208,2,FALSE),0))</calculatedColumnFormula>
    </tableColumn>
    <tableColumn id="4" name="UOM" dataDxfId="15" totalsRowDxfId="14">
      <calculatedColumnFormula>IF(LEN($C5),IFERROR(VLOOKUP($B6,'MASTER Tools List'!$B$5:$J$208,3,FALSE),0))</calculatedColumnFormula>
    </tableColumn>
    <tableColumn id="5" name="Received Qty" dataDxfId="13" totalsRowDxfId="12"/>
    <tableColumn id="6" name="PR Slip No/ Date" dataDxfId="11" totalsRowDxfId="10"/>
    <tableColumn id="7" name="ReceivedDate" dataDxfId="9" totalsRowDxfId="8"/>
    <tableColumn id="8" name="MR Slip No." dataDxfId="7" totalsRowDxfId="6"/>
    <tableColumn id="9" name="Unit Price (MWK)" dataDxfId="5" totalsRowDxfId="4" dataCellStyle="Comma">
      <calculatedColumnFormula>IF(LEN($C5),IFERROR(VLOOKUP($B6,'MASTER Tools List'!$B$5:$J$208,7,FALSE),0))</calculatedColumnFormula>
    </tableColumn>
    <tableColumn id="10" name="Total Cost (MWK)" totalsRowFunction="sum" dataDxfId="3" totalsRowDxfId="2" dataCellStyle="Comma">
      <calculatedColumnFormula>Table2[[#This Row],[Unit Price (MWK)]]*Table2[[#This Row],[Received Qty]]</calculatedColumnFormula>
    </tableColumn>
    <tableColumn id="11" name="Remark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212"/>
  <sheetViews>
    <sheetView showZeros="0" view="pageBreakPreview" zoomScale="98" zoomScaleSheetLayoutView="98" workbookViewId="0">
      <pane ySplit="4" topLeftCell="A33" activePane="bottomLeft" state="frozen"/>
      <selection pane="bottomLeft" activeCell="J51" sqref="J51"/>
    </sheetView>
  </sheetViews>
  <sheetFormatPr defaultRowHeight="15"/>
  <cols>
    <col min="2" max="2" width="12.85546875" customWidth="1"/>
    <col min="3" max="3" width="34.28515625" bestFit="1" customWidth="1"/>
    <col min="5" max="5" width="16" customWidth="1"/>
    <col min="6" max="6" width="14.85546875" customWidth="1"/>
    <col min="7" max="7" width="15.85546875" customWidth="1"/>
    <col min="8" max="8" width="15.42578125" customWidth="1"/>
    <col min="9" max="10" width="18.7109375" style="34" customWidth="1"/>
    <col min="11" max="11" width="10.7109375" customWidth="1"/>
  </cols>
  <sheetData>
    <row r="1" spans="1:11" ht="18.7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>
      <c r="A2" s="74" t="s">
        <v>85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9.5" thickBot="1">
      <c r="A3" s="73" t="s">
        <v>92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24.75" customHeight="1" thickBot="1">
      <c r="A4" s="6" t="s">
        <v>1</v>
      </c>
      <c r="B4" s="7" t="s">
        <v>3</v>
      </c>
      <c r="C4" s="7" t="s">
        <v>4</v>
      </c>
      <c r="D4" s="7" t="s">
        <v>5</v>
      </c>
      <c r="E4" s="7" t="s">
        <v>15</v>
      </c>
      <c r="F4" s="8" t="s">
        <v>9</v>
      </c>
      <c r="G4" s="7" t="s">
        <v>12</v>
      </c>
      <c r="H4" s="8" t="s">
        <v>13</v>
      </c>
      <c r="I4" s="35" t="s">
        <v>7</v>
      </c>
      <c r="J4" s="35" t="s">
        <v>8</v>
      </c>
      <c r="K4" s="9" t="s">
        <v>2</v>
      </c>
    </row>
    <row r="5" spans="1:11">
      <c r="A5" s="14">
        <v>1</v>
      </c>
      <c r="B5" s="18" t="s">
        <v>38</v>
      </c>
      <c r="C5" s="24" t="s">
        <v>16</v>
      </c>
      <c r="D5" s="18" t="s">
        <v>18</v>
      </c>
      <c r="E5" s="28"/>
      <c r="F5" s="13">
        <f>SUMIF('Consume Tools Recd'!$B$6:$B$211,'MASTER Tools List'!$B5,'Consume Tools Recd'!$E$6:$E$211)</f>
        <v>27</v>
      </c>
      <c r="G5" s="13" t="e">
        <f>SUMIF(#REF!,'MASTER Tools List'!$B5,#REF!)</f>
        <v>#REF!</v>
      </c>
      <c r="H5" s="13" t="e">
        <f>(Table3[[#This Row],[OPENING STOCK]]+Table3[[#This Row],[Received Qty]])-Table3[[#This Row],[Issued Qty]]</f>
        <v>#REF!</v>
      </c>
      <c r="I5" s="38">
        <v>10500</v>
      </c>
      <c r="J5" s="36">
        <f>$F5*$I5</f>
        <v>283500</v>
      </c>
      <c r="K5" s="17"/>
    </row>
    <row r="6" spans="1:11">
      <c r="A6" s="15">
        <v>2</v>
      </c>
      <c r="B6" s="18" t="s">
        <v>39</v>
      </c>
      <c r="C6" s="24" t="s">
        <v>17</v>
      </c>
      <c r="D6" s="16" t="s">
        <v>18</v>
      </c>
      <c r="E6" s="28">
        <v>0</v>
      </c>
      <c r="F6" s="11">
        <f>IF(LEN($F5),SUMIF('Consume Tools Recd'!$B$6:$B$211,'MASTER Tools List'!$B6,'Consume Tools Recd'!$E$6:$E$211))</f>
        <v>13</v>
      </c>
      <c r="G6" s="13" t="e">
        <f>IF(LEN($G5),SUMIF(#REF!,'MASTER Tools List'!$B6,#REF!))</f>
        <v>#REF!</v>
      </c>
      <c r="H6" s="13" t="e">
        <f>IF(LEN(H5),(Table3[[#This Row],[OPENING STOCK]]+Table3[[#This Row],[Received Qty]])-Table3[[#This Row],[Issued Qty]])</f>
        <v>#REF!</v>
      </c>
      <c r="I6" s="39">
        <v>24000</v>
      </c>
      <c r="J6" s="37">
        <f>IF(LEN($J5),$F6*$I6)</f>
        <v>312000</v>
      </c>
      <c r="K6" s="19"/>
    </row>
    <row r="7" spans="1:11">
      <c r="A7" s="14">
        <v>3</v>
      </c>
      <c r="B7" s="18" t="s">
        <v>40</v>
      </c>
      <c r="C7" s="24" t="s">
        <v>19</v>
      </c>
      <c r="D7" s="18" t="s">
        <v>18</v>
      </c>
      <c r="E7" s="28">
        <v>0</v>
      </c>
      <c r="F7" s="11">
        <f>IF(LEN($F6),SUMIF('Consume Tools Recd'!$B$6:$B$211,'MASTER Tools List'!$B7,'Consume Tools Recd'!$E$6:$E$211))</f>
        <v>0</v>
      </c>
      <c r="G7" s="13" t="e">
        <f>IF(LEN($G6),SUMIF(#REF!,'MASTER Tools List'!$B7,#REF!))</f>
        <v>#REF!</v>
      </c>
      <c r="H7" s="13" t="e">
        <f>IF(LEN(H6),(Table3[[#This Row],[OPENING STOCK]]+Table3[[#This Row],[Received Qty]])-Table3[[#This Row],[Issued Qty]])</f>
        <v>#REF!</v>
      </c>
      <c r="I7" s="39">
        <v>9800</v>
      </c>
      <c r="J7" s="37">
        <f>IF(LEN($J6),$F7*$I7)</f>
        <v>0</v>
      </c>
      <c r="K7" s="19"/>
    </row>
    <row r="8" spans="1:11">
      <c r="A8" s="15">
        <v>4</v>
      </c>
      <c r="B8" s="18" t="s">
        <v>41</v>
      </c>
      <c r="C8" s="24" t="s">
        <v>20</v>
      </c>
      <c r="D8" s="16" t="s">
        <v>18</v>
      </c>
      <c r="E8" s="28">
        <v>0</v>
      </c>
      <c r="F8" s="11">
        <f>IF(LEN($F7),SUMIF('Consume Tools Recd'!$B$6:$B$211,'MASTER Tools List'!$B8,'Consume Tools Recd'!$E$6:$E$211))</f>
        <v>0</v>
      </c>
      <c r="G8" s="13" t="e">
        <f>IF(LEN($G7),SUMIF(#REF!,'MASTER Tools List'!$B8,#REF!))</f>
        <v>#REF!</v>
      </c>
      <c r="H8" s="13" t="e">
        <f>IF(LEN(H7),(Table3[[#This Row],[OPENING STOCK]]+Table3[[#This Row],[Received Qty]])-Table3[[#This Row],[Issued Qty]])</f>
        <v>#REF!</v>
      </c>
      <c r="I8" s="39">
        <v>26600</v>
      </c>
      <c r="J8" s="37">
        <f t="shared" ref="J8" si="0">IF(LEN($J7),$F8*$I8)</f>
        <v>0</v>
      </c>
      <c r="K8" s="19"/>
    </row>
    <row r="9" spans="1:11">
      <c r="A9" s="14">
        <v>5</v>
      </c>
      <c r="B9" s="18" t="s">
        <v>42</v>
      </c>
      <c r="C9" s="24" t="s">
        <v>71</v>
      </c>
      <c r="D9" s="18" t="s">
        <v>18</v>
      </c>
      <c r="E9" s="28">
        <v>0</v>
      </c>
      <c r="F9" s="11">
        <f>IF(LEN($F8),SUMIF('Consume Tools Recd'!$B$6:$B$211,'MASTER Tools List'!$B9,'Consume Tools Recd'!$E$6:$E$211))</f>
        <v>0</v>
      </c>
      <c r="G9" s="13" t="e">
        <f>IF(LEN($G8),SUMIF(#REF!,'MASTER Tools List'!$B9,#REF!))</f>
        <v>#REF!</v>
      </c>
      <c r="H9" s="13" t="e">
        <f>IF(LEN(H8),(Table3[[#This Row],[OPENING STOCK]]+Table3[[#This Row],[Received Qty]])-Table3[[#This Row],[Issued Qty]])</f>
        <v>#REF!</v>
      </c>
      <c r="I9" s="39">
        <v>77000</v>
      </c>
      <c r="J9" s="37">
        <f t="shared" ref="J9:J72" si="1">IF(LEN($J8),$F9*$I9)</f>
        <v>0</v>
      </c>
      <c r="K9" s="19"/>
    </row>
    <row r="10" spans="1:11">
      <c r="A10" s="15">
        <v>6</v>
      </c>
      <c r="B10" s="18" t="s">
        <v>55</v>
      </c>
      <c r="C10" s="29" t="s">
        <v>21</v>
      </c>
      <c r="D10" s="18" t="s">
        <v>22</v>
      </c>
      <c r="E10" s="28">
        <v>0</v>
      </c>
      <c r="F10" s="11">
        <f>IF(LEN($F9),SUMIF('Consume Tools Recd'!$B$6:$B$211,'MASTER Tools List'!$B10,'Consume Tools Recd'!$E$6:$E$211))</f>
        <v>1040</v>
      </c>
      <c r="G10" s="13" t="e">
        <f>IF(LEN($G9),SUMIF(#REF!,'MASTER Tools List'!$B10,#REF!))</f>
        <v>#REF!</v>
      </c>
      <c r="H10" s="13" t="e">
        <f>IF(LEN(H9),(Table3[[#This Row],[OPENING STOCK]]+Table3[[#This Row],[Received Qty]])-Table3[[#This Row],[Issued Qty]])</f>
        <v>#REF!</v>
      </c>
      <c r="I10" s="39">
        <v>701.05</v>
      </c>
      <c r="J10" s="37">
        <f t="shared" si="1"/>
        <v>729092</v>
      </c>
      <c r="K10" s="19"/>
    </row>
    <row r="11" spans="1:11">
      <c r="A11" s="14">
        <v>7</v>
      </c>
      <c r="B11" s="18" t="s">
        <v>43</v>
      </c>
      <c r="C11" s="24" t="s">
        <v>23</v>
      </c>
      <c r="D11" s="16" t="s">
        <v>26</v>
      </c>
      <c r="E11" s="28">
        <v>0</v>
      </c>
      <c r="F11" s="11">
        <f>IF(LEN($F10),SUMIF('Consume Tools Recd'!$B$6:$B$211,'MASTER Tools List'!$B11,'Consume Tools Recd'!$E$6:$E$211))</f>
        <v>186</v>
      </c>
      <c r="G11" s="13" t="e">
        <f>IF(LEN($G10),SUMIF(#REF!,'MASTER Tools List'!$B11,#REF!))</f>
        <v>#REF!</v>
      </c>
      <c r="H11" s="13" t="e">
        <f>IF(LEN(H10),(Table3[[#This Row],[OPENING STOCK]]+Table3[[#This Row],[Received Qty]])-Table3[[#This Row],[Issued Qty]])</f>
        <v>#REF!</v>
      </c>
      <c r="I11" s="39">
        <v>1050</v>
      </c>
      <c r="J11" s="37">
        <f t="shared" si="1"/>
        <v>195300</v>
      </c>
      <c r="K11" s="19"/>
    </row>
    <row r="12" spans="1:11">
      <c r="A12" s="15">
        <v>8</v>
      </c>
      <c r="B12" s="18" t="s">
        <v>44</v>
      </c>
      <c r="C12" s="24" t="s">
        <v>24</v>
      </c>
      <c r="D12" s="18" t="s">
        <v>26</v>
      </c>
      <c r="E12" s="28">
        <v>0</v>
      </c>
      <c r="F12" s="11">
        <f>IF(LEN($F11),SUMIF('Consume Tools Recd'!$B$6:$B$211,'MASTER Tools List'!$B12,'Consume Tools Recd'!$E$6:$E$211))</f>
        <v>0</v>
      </c>
      <c r="G12" s="13" t="e">
        <f>IF(LEN($G11),SUMIF(#REF!,'MASTER Tools List'!$B12,#REF!))</f>
        <v>#REF!</v>
      </c>
      <c r="H12" s="13" t="e">
        <f>IF(LEN(H11),(Table3[[#This Row],[OPENING STOCK]]+Table3[[#This Row],[Received Qty]])-Table3[[#This Row],[Issued Qty]])</f>
        <v>#REF!</v>
      </c>
      <c r="I12" s="39">
        <v>1250</v>
      </c>
      <c r="J12" s="37">
        <f t="shared" si="1"/>
        <v>0</v>
      </c>
      <c r="K12" s="19"/>
    </row>
    <row r="13" spans="1:11">
      <c r="A13" s="14">
        <v>9</v>
      </c>
      <c r="B13" s="18" t="s">
        <v>45</v>
      </c>
      <c r="C13" s="30" t="s">
        <v>25</v>
      </c>
      <c r="D13" s="18" t="s">
        <v>112</v>
      </c>
      <c r="E13" s="28">
        <v>0</v>
      </c>
      <c r="F13" s="11">
        <f>IF(LEN($F12),SUMIF('Consume Tools Recd'!$B$6:$B$211,'MASTER Tools List'!$B13,'Consume Tools Recd'!$E$6:$E$211))</f>
        <v>0</v>
      </c>
      <c r="G13" s="13" t="e">
        <f>IF(LEN($G12),SUMIF(#REF!,'MASTER Tools List'!$B13,#REF!))</f>
        <v>#REF!</v>
      </c>
      <c r="H13" s="13" t="e">
        <f>IF(LEN(H12),(Table3[[#This Row],[OPENING STOCK]]+Table3[[#This Row],[Received Qty]])-Table3[[#This Row],[Issued Qty]])</f>
        <v>#REF!</v>
      </c>
      <c r="I13" s="39">
        <v>3275</v>
      </c>
      <c r="J13" s="37">
        <f t="shared" si="1"/>
        <v>0</v>
      </c>
      <c r="K13" s="19"/>
    </row>
    <row r="14" spans="1:11">
      <c r="A14" s="15">
        <v>10</v>
      </c>
      <c r="B14" s="18" t="s">
        <v>46</v>
      </c>
      <c r="C14" s="29" t="s">
        <v>27</v>
      </c>
      <c r="D14" s="16" t="s">
        <v>112</v>
      </c>
      <c r="E14" s="28">
        <v>0</v>
      </c>
      <c r="F14" s="11">
        <f>IF(LEN($F13),SUMIF('Consume Tools Recd'!$B$6:$B$211,'MASTER Tools List'!$B14,'Consume Tools Recd'!$E$6:$E$211))</f>
        <v>5</v>
      </c>
      <c r="G14" s="13" t="e">
        <f>IF(LEN($G13),SUMIF(#REF!,'MASTER Tools List'!$B14,#REF!))</f>
        <v>#REF!</v>
      </c>
      <c r="H14" s="13" t="e">
        <f>IF(LEN(H13),(Table3[[#This Row],[OPENING STOCK]]+Table3[[#This Row],[Received Qty]])-Table3[[#This Row],[Issued Qty]])</f>
        <v>#REF!</v>
      </c>
      <c r="I14" s="39">
        <v>2500</v>
      </c>
      <c r="J14" s="37">
        <f t="shared" si="1"/>
        <v>12500</v>
      </c>
      <c r="K14" s="19"/>
    </row>
    <row r="15" spans="1:11">
      <c r="A15" s="14">
        <v>11</v>
      </c>
      <c r="B15" s="18" t="s">
        <v>47</v>
      </c>
      <c r="C15" s="24" t="s">
        <v>28</v>
      </c>
      <c r="D15" s="18" t="s">
        <v>112</v>
      </c>
      <c r="E15" s="28">
        <v>0</v>
      </c>
      <c r="F15" s="11">
        <f>IF(LEN($F14),SUMIF('Consume Tools Recd'!$B$6:$B$211,'MASTER Tools List'!$B15,'Consume Tools Recd'!$E$6:$E$211))</f>
        <v>0</v>
      </c>
      <c r="G15" s="13" t="e">
        <f>IF(LEN($G14),SUMIF(#REF!,'MASTER Tools List'!$B15,#REF!))</f>
        <v>#REF!</v>
      </c>
      <c r="H15" s="13" t="e">
        <f>IF(LEN(H14),(Table3[[#This Row],[OPENING STOCK]]+Table3[[#This Row],[Received Qty]])-Table3[[#This Row],[Issued Qty]])</f>
        <v>#REF!</v>
      </c>
      <c r="I15" s="39">
        <v>1090</v>
      </c>
      <c r="J15" s="37">
        <f t="shared" si="1"/>
        <v>0</v>
      </c>
      <c r="K15" s="19"/>
    </row>
    <row r="16" spans="1:11">
      <c r="A16" s="15">
        <v>12</v>
      </c>
      <c r="B16" s="18" t="s">
        <v>48</v>
      </c>
      <c r="C16" s="24" t="s">
        <v>29</v>
      </c>
      <c r="D16" s="18" t="s">
        <v>112</v>
      </c>
      <c r="E16" s="28">
        <v>0</v>
      </c>
      <c r="F16" s="11">
        <f>IF(LEN($F15),SUMIF('Consume Tools Recd'!$B$6:$B$211,'MASTER Tools List'!$B16,'Consume Tools Recd'!$E$6:$E$211))</f>
        <v>0</v>
      </c>
      <c r="G16" s="13" t="e">
        <f>IF(LEN($G15),SUMIF(#REF!,'MASTER Tools List'!$B16,#REF!))</f>
        <v>#REF!</v>
      </c>
      <c r="H16" s="13" t="e">
        <f>IF(LEN(H15),(Table3[[#This Row],[OPENING STOCK]]+Table3[[#This Row],[Received Qty]])-Table3[[#This Row],[Issued Qty]])</f>
        <v>#REF!</v>
      </c>
      <c r="I16" s="39"/>
      <c r="J16" s="37">
        <f t="shared" si="1"/>
        <v>0</v>
      </c>
      <c r="K16" s="19"/>
    </row>
    <row r="17" spans="1:11">
      <c r="A17" s="14">
        <v>13</v>
      </c>
      <c r="B17" s="18" t="s">
        <v>49</v>
      </c>
      <c r="C17" s="29" t="s">
        <v>30</v>
      </c>
      <c r="D17" s="18" t="s">
        <v>33</v>
      </c>
      <c r="E17" s="28">
        <v>0</v>
      </c>
      <c r="F17" s="11">
        <f>IF(LEN($F16),SUMIF('Consume Tools Recd'!$B$6:$B$211,'MASTER Tools List'!$B17,'Consume Tools Recd'!$E$6:$E$211))</f>
        <v>0</v>
      </c>
      <c r="G17" s="13" t="e">
        <f>IF(LEN($G16),SUMIF(#REF!,'MASTER Tools List'!$B17,#REF!))</f>
        <v>#REF!</v>
      </c>
      <c r="H17" s="13" t="e">
        <f>IF(LEN(H16),(Table3[[#This Row],[OPENING STOCK]]+Table3[[#This Row],[Received Qty]])-Table3[[#This Row],[Issued Qty]])</f>
        <v>#REF!</v>
      </c>
      <c r="I17" s="39">
        <v>2850</v>
      </c>
      <c r="J17" s="37">
        <f t="shared" si="1"/>
        <v>0</v>
      </c>
      <c r="K17" s="19"/>
    </row>
    <row r="18" spans="1:11">
      <c r="A18" s="15">
        <v>14</v>
      </c>
      <c r="B18" s="18" t="s">
        <v>56</v>
      </c>
      <c r="C18" s="29" t="s">
        <v>31</v>
      </c>
      <c r="D18" s="18" t="s">
        <v>112</v>
      </c>
      <c r="E18" s="28">
        <v>0</v>
      </c>
      <c r="F18" s="11">
        <f>IF(LEN($F17),SUMIF('Consume Tools Recd'!$B$6:$B$211,'MASTER Tools List'!$B18,'Consume Tools Recd'!$E$6:$E$211))</f>
        <v>0</v>
      </c>
      <c r="G18" s="13" t="e">
        <f>IF(LEN($G17),SUMIF(#REF!,'MASTER Tools List'!$B18,#REF!))</f>
        <v>#REF!</v>
      </c>
      <c r="H18" s="13" t="e">
        <f>IF(LEN(H17),(Table3[[#This Row],[OPENING STOCK]]+Table3[[#This Row],[Received Qty]])-Table3[[#This Row],[Issued Qty]])</f>
        <v>#REF!</v>
      </c>
      <c r="I18" s="39">
        <v>7500</v>
      </c>
      <c r="J18" s="37">
        <f t="shared" si="1"/>
        <v>0</v>
      </c>
      <c r="K18" s="19"/>
    </row>
    <row r="19" spans="1:11">
      <c r="A19" s="14">
        <v>15</v>
      </c>
      <c r="B19" s="18" t="s">
        <v>50</v>
      </c>
      <c r="C19" s="24" t="s">
        <v>32</v>
      </c>
      <c r="D19" s="18" t="s">
        <v>112</v>
      </c>
      <c r="E19" s="28">
        <v>0</v>
      </c>
      <c r="F19" s="11">
        <f>IF(LEN($F18),SUMIF('Consume Tools Recd'!$B$6:$B$211,'MASTER Tools List'!$B19,'Consume Tools Recd'!$E$6:$E$211))</f>
        <v>1</v>
      </c>
      <c r="G19" s="13" t="e">
        <f>IF(LEN($G18),SUMIF(#REF!,'MASTER Tools List'!$B19,#REF!))</f>
        <v>#REF!</v>
      </c>
      <c r="H19" s="13" t="e">
        <f>IF(LEN(H18),(Table3[[#This Row],[OPENING STOCK]]+Table3[[#This Row],[Received Qty]])-Table3[[#This Row],[Issued Qty]])</f>
        <v>#REF!</v>
      </c>
      <c r="I19" s="39">
        <v>1217.49</v>
      </c>
      <c r="J19" s="37">
        <f t="shared" si="1"/>
        <v>1217.49</v>
      </c>
      <c r="K19" s="19"/>
    </row>
    <row r="20" spans="1:11">
      <c r="A20" s="15">
        <v>16</v>
      </c>
      <c r="B20" s="18" t="s">
        <v>51</v>
      </c>
      <c r="C20" s="24" t="s">
        <v>34</v>
      </c>
      <c r="D20" s="16" t="s">
        <v>112</v>
      </c>
      <c r="E20" s="28">
        <v>0</v>
      </c>
      <c r="F20" s="11">
        <f>IF(LEN($F19),SUMIF('Consume Tools Recd'!$B$6:$B$211,'MASTER Tools List'!$B20,'Consume Tools Recd'!$E$6:$E$211))</f>
        <v>0</v>
      </c>
      <c r="G20" s="13" t="e">
        <f>IF(LEN($G19),SUMIF(#REF!,'MASTER Tools List'!$B20,#REF!))</f>
        <v>#REF!</v>
      </c>
      <c r="H20" s="13" t="e">
        <f>IF(LEN(H19),(Table3[[#This Row],[OPENING STOCK]]+Table3[[#This Row],[Received Qty]])-Table3[[#This Row],[Issued Qty]])</f>
        <v>#REF!</v>
      </c>
      <c r="I20" s="39"/>
      <c r="J20" s="37">
        <f t="shared" si="1"/>
        <v>0</v>
      </c>
      <c r="K20" s="19"/>
    </row>
    <row r="21" spans="1:11">
      <c r="A21" s="14">
        <v>17</v>
      </c>
      <c r="B21" s="18" t="s">
        <v>52</v>
      </c>
      <c r="C21" s="24" t="s">
        <v>35</v>
      </c>
      <c r="D21" s="18" t="s">
        <v>112</v>
      </c>
      <c r="E21" s="28">
        <v>0</v>
      </c>
      <c r="F21" s="11">
        <f>IF(LEN($F20),SUMIF('Consume Tools Recd'!$B$6:$B$211,'MASTER Tools List'!$B21,'Consume Tools Recd'!$E$6:$E$211))</f>
        <v>0</v>
      </c>
      <c r="G21" s="13" t="e">
        <f>IF(LEN($G20),SUMIF(#REF!,'MASTER Tools List'!$B21,#REF!))</f>
        <v>#REF!</v>
      </c>
      <c r="H21" s="13" t="e">
        <f>IF(LEN(H20),(Table3[[#This Row],[OPENING STOCK]]+Table3[[#This Row],[Received Qty]])-Table3[[#This Row],[Issued Qty]])</f>
        <v>#REF!</v>
      </c>
      <c r="I21" s="39">
        <v>1791.31</v>
      </c>
      <c r="J21" s="37">
        <f t="shared" si="1"/>
        <v>0</v>
      </c>
      <c r="K21" s="19"/>
    </row>
    <row r="22" spans="1:11">
      <c r="A22" s="15">
        <v>18</v>
      </c>
      <c r="B22" s="18" t="s">
        <v>53</v>
      </c>
      <c r="C22" s="24" t="s">
        <v>36</v>
      </c>
      <c r="D22" s="18" t="s">
        <v>112</v>
      </c>
      <c r="E22" s="28">
        <v>0</v>
      </c>
      <c r="F22" s="11">
        <f>IF(LEN($F21),SUMIF('Consume Tools Recd'!$B$6:$B$211,'MASTER Tools List'!$B22,'Consume Tools Recd'!$E$6:$E$211))</f>
        <v>0</v>
      </c>
      <c r="G22" s="13" t="e">
        <f>IF(LEN($G21),SUMIF(#REF!,'MASTER Tools List'!$B22,#REF!))</f>
        <v>#REF!</v>
      </c>
      <c r="H22" s="13" t="e">
        <f>IF(LEN(H21),(Table3[[#This Row],[OPENING STOCK]]+Table3[[#This Row],[Received Qty]])-Table3[[#This Row],[Issued Qty]])</f>
        <v>#REF!</v>
      </c>
      <c r="I22" s="39">
        <v>5302.04</v>
      </c>
      <c r="J22" s="37">
        <f t="shared" si="1"/>
        <v>0</v>
      </c>
      <c r="K22" s="19"/>
    </row>
    <row r="23" spans="1:11">
      <c r="A23" s="14">
        <v>19</v>
      </c>
      <c r="B23" s="18" t="s">
        <v>54</v>
      </c>
      <c r="C23" s="29" t="s">
        <v>37</v>
      </c>
      <c r="D23" s="18" t="s">
        <v>112</v>
      </c>
      <c r="E23" s="28">
        <v>0</v>
      </c>
      <c r="F23" s="11">
        <f>IF(LEN($F22),SUMIF('Consume Tools Recd'!$B$6:$B$211,'MASTER Tools List'!$B23,'Consume Tools Recd'!$E$6:$E$211))</f>
        <v>0</v>
      </c>
      <c r="G23" s="13" t="e">
        <f>IF(LEN($G22),SUMIF(#REF!,'MASTER Tools List'!$B23,#REF!))</f>
        <v>#REF!</v>
      </c>
      <c r="H23" s="13" t="e">
        <f>IF(LEN(H22),(Table3[[#This Row],[OPENING STOCK]]+Table3[[#This Row],[Received Qty]])-Table3[[#This Row],[Issued Qty]])</f>
        <v>#REF!</v>
      </c>
      <c r="I23" s="40">
        <v>1632.44</v>
      </c>
      <c r="J23" s="37">
        <f t="shared" si="1"/>
        <v>0</v>
      </c>
      <c r="K23" s="19"/>
    </row>
    <row r="24" spans="1:11">
      <c r="A24" s="15">
        <v>20</v>
      </c>
      <c r="B24" s="18" t="s">
        <v>57</v>
      </c>
      <c r="C24" s="24" t="s">
        <v>58</v>
      </c>
      <c r="D24" s="18" t="s">
        <v>112</v>
      </c>
      <c r="E24" s="28">
        <v>0</v>
      </c>
      <c r="F24" s="11">
        <f>IF(LEN($F23),SUMIF('Consume Tools Recd'!$B$6:$B$211,'MASTER Tools List'!$B24,'Consume Tools Recd'!$E$6:$E$211))</f>
        <v>0</v>
      </c>
      <c r="G24" s="13" t="e">
        <f>IF(LEN($G23),SUMIF(#REF!,'MASTER Tools List'!$B24,#REF!))</f>
        <v>#REF!</v>
      </c>
      <c r="H24" s="13" t="e">
        <f>IF(LEN(H23),(Table3[[#This Row],[OPENING STOCK]]+Table3[[#This Row],[Received Qty]])-Table3[[#This Row],[Issued Qty]])</f>
        <v>#REF!</v>
      </c>
      <c r="I24" s="39">
        <v>794.01</v>
      </c>
      <c r="J24" s="37">
        <f t="shared" si="1"/>
        <v>0</v>
      </c>
      <c r="K24" s="19"/>
    </row>
    <row r="25" spans="1:11">
      <c r="A25" s="14">
        <v>21</v>
      </c>
      <c r="B25" s="18" t="s">
        <v>59</v>
      </c>
      <c r="C25" s="24" t="s">
        <v>60</v>
      </c>
      <c r="D25" s="18" t="s">
        <v>112</v>
      </c>
      <c r="E25" s="28">
        <v>0</v>
      </c>
      <c r="F25" s="11">
        <f>IF(LEN($F24),SUMIF('Consume Tools Recd'!$B$6:$B$211,'MASTER Tools List'!$B25,'Consume Tools Recd'!$E$6:$E$211))</f>
        <v>0</v>
      </c>
      <c r="G25" s="13" t="e">
        <f>IF(LEN($G24),SUMIF(#REF!,'MASTER Tools List'!$B25,#REF!))</f>
        <v>#REF!</v>
      </c>
      <c r="H25" s="13" t="e">
        <f>IF(LEN(H24),(Table3[[#This Row],[OPENING STOCK]]+Table3[[#This Row],[Received Qty]])-Table3[[#This Row],[Issued Qty]])</f>
        <v>#REF!</v>
      </c>
      <c r="I25" s="39">
        <v>790</v>
      </c>
      <c r="J25" s="37">
        <f t="shared" si="1"/>
        <v>0</v>
      </c>
      <c r="K25" s="19"/>
    </row>
    <row r="26" spans="1:11">
      <c r="A26" s="15">
        <v>22</v>
      </c>
      <c r="B26" s="18" t="s">
        <v>61</v>
      </c>
      <c r="C26" s="24" t="s">
        <v>62</v>
      </c>
      <c r="D26" s="18" t="s">
        <v>112</v>
      </c>
      <c r="E26" s="28">
        <v>0</v>
      </c>
      <c r="F26" s="11">
        <f>IF(LEN($F25),SUMIF('Consume Tools Recd'!$B$6:$B$211,'MASTER Tools List'!$B26,'Consume Tools Recd'!$E$6:$E$211))</f>
        <v>0</v>
      </c>
      <c r="G26" s="13" t="e">
        <f>IF(LEN($G25),SUMIF(#REF!,'MASTER Tools List'!$B26,#REF!))</f>
        <v>#REF!</v>
      </c>
      <c r="H26" s="13" t="e">
        <f>IF(LEN(H25),(Table3[[#This Row],[OPENING STOCK]]+Table3[[#This Row],[Received Qty]])-Table3[[#This Row],[Issued Qty]])</f>
        <v>#REF!</v>
      </c>
      <c r="I26" s="39"/>
      <c r="J26" s="37">
        <f t="shared" si="1"/>
        <v>0</v>
      </c>
      <c r="K26" s="19"/>
    </row>
    <row r="27" spans="1:11">
      <c r="A27" s="14">
        <v>23</v>
      </c>
      <c r="B27" s="18" t="s">
        <v>63</v>
      </c>
      <c r="C27" s="24" t="s">
        <v>64</v>
      </c>
      <c r="D27" s="18" t="s">
        <v>112</v>
      </c>
      <c r="E27" s="28">
        <v>0</v>
      </c>
      <c r="F27" s="11">
        <f>IF(LEN($F26),SUMIF('Consume Tools Recd'!$B$6:$B$211,'MASTER Tools List'!$B27,'Consume Tools Recd'!$E$6:$E$211))</f>
        <v>0</v>
      </c>
      <c r="G27" s="13" t="e">
        <f>IF(LEN($G26),SUMIF(#REF!,'MASTER Tools List'!$B27,#REF!))</f>
        <v>#REF!</v>
      </c>
      <c r="H27" s="13" t="e">
        <f>IF(LEN(H26),(Table3[[#This Row],[OPENING STOCK]]+Table3[[#This Row],[Received Qty]])-Table3[[#This Row],[Issued Qty]])</f>
        <v>#REF!</v>
      </c>
      <c r="I27" s="39">
        <v>1084</v>
      </c>
      <c r="J27" s="37">
        <f t="shared" si="1"/>
        <v>0</v>
      </c>
      <c r="K27" s="19"/>
    </row>
    <row r="28" spans="1:11">
      <c r="A28" s="15">
        <v>24</v>
      </c>
      <c r="B28" s="18" t="s">
        <v>65</v>
      </c>
      <c r="C28" s="24" t="s">
        <v>66</v>
      </c>
      <c r="D28" s="18" t="s">
        <v>112</v>
      </c>
      <c r="E28" s="28">
        <v>0</v>
      </c>
      <c r="F28" s="11">
        <f>IF(LEN($F27),SUMIF('Consume Tools Recd'!$B$6:$B$211,'MASTER Tools List'!$B28,'Consume Tools Recd'!$E$6:$E$211))</f>
        <v>0</v>
      </c>
      <c r="G28" s="13" t="e">
        <f>IF(LEN($G27),SUMIF(#REF!,'MASTER Tools List'!$B28,#REF!))</f>
        <v>#REF!</v>
      </c>
      <c r="H28" s="13" t="e">
        <f>IF(LEN(H27),(Table3[[#This Row],[OPENING STOCK]]+Table3[[#This Row],[Received Qty]])-Table3[[#This Row],[Issued Qty]])</f>
        <v>#REF!</v>
      </c>
      <c r="I28" s="39">
        <v>850</v>
      </c>
      <c r="J28" s="37">
        <f t="shared" si="1"/>
        <v>0</v>
      </c>
      <c r="K28" s="19"/>
    </row>
    <row r="29" spans="1:11">
      <c r="A29" s="14">
        <v>25</v>
      </c>
      <c r="B29" s="31" t="s">
        <v>67</v>
      </c>
      <c r="C29" s="32" t="s">
        <v>68</v>
      </c>
      <c r="D29" s="33" t="s">
        <v>22</v>
      </c>
      <c r="E29" s="28">
        <v>0</v>
      </c>
      <c r="F29" s="11">
        <f>IF(LEN($F28),SUMIF('Consume Tools Recd'!$B$6:$B$211,'MASTER Tools List'!$B29,'Consume Tools Recd'!$E$6:$E$211))</f>
        <v>200</v>
      </c>
      <c r="G29" s="13" t="e">
        <f>IF(LEN($G28),SUMIF(#REF!,'MASTER Tools List'!$B29,#REF!))</f>
        <v>#REF!</v>
      </c>
      <c r="H29" s="13" t="e">
        <f>IF(LEN(H28),(Table3[[#This Row],[OPENING STOCK]]+Table3[[#This Row],[Received Qty]])-Table3[[#This Row],[Issued Qty]])</f>
        <v>#REF!</v>
      </c>
      <c r="I29" s="39">
        <v>1892.75</v>
      </c>
      <c r="J29" s="37">
        <f t="shared" si="1"/>
        <v>378550</v>
      </c>
      <c r="K29" s="19"/>
    </row>
    <row r="30" spans="1:11">
      <c r="A30" s="15">
        <v>26</v>
      </c>
      <c r="B30" s="18" t="s">
        <v>70</v>
      </c>
      <c r="C30" s="30" t="s">
        <v>69</v>
      </c>
      <c r="D30" s="18" t="s">
        <v>112</v>
      </c>
      <c r="E30" s="28">
        <v>0</v>
      </c>
      <c r="F30" s="11">
        <f>IF(LEN($F29),SUMIF('Consume Tools Recd'!$B$6:$B$211,'MASTER Tools List'!$B30,'Consume Tools Recd'!$E$6:$E$211))</f>
        <v>0</v>
      </c>
      <c r="G30" s="13" t="e">
        <f>IF(LEN($G29),SUMIF(#REF!,'MASTER Tools List'!$B30,#REF!))</f>
        <v>#REF!</v>
      </c>
      <c r="H30" s="13" t="e">
        <f>IF(LEN(H29),(Table3[[#This Row],[OPENING STOCK]]+Table3[[#This Row],[Received Qty]])-Table3[[#This Row],[Issued Qty]])</f>
        <v>#REF!</v>
      </c>
      <c r="I30" s="39">
        <v>1740.58</v>
      </c>
      <c r="J30" s="37">
        <f t="shared" si="1"/>
        <v>0</v>
      </c>
      <c r="K30" s="19"/>
    </row>
    <row r="31" spans="1:11">
      <c r="A31" s="14">
        <v>27</v>
      </c>
      <c r="B31" s="18" t="s">
        <v>73</v>
      </c>
      <c r="C31" s="24" t="s">
        <v>72</v>
      </c>
      <c r="D31" s="18" t="s">
        <v>112</v>
      </c>
      <c r="E31" s="28">
        <v>0</v>
      </c>
      <c r="F31" s="11">
        <f>IF(LEN($F30),SUMIF('Consume Tools Recd'!$B$6:$B$211,'MASTER Tools List'!$B31,'Consume Tools Recd'!$E$6:$E$211))</f>
        <v>0</v>
      </c>
      <c r="G31" s="13" t="e">
        <f>IF(LEN($G30),SUMIF(#REF!,'MASTER Tools List'!$B31,#REF!))</f>
        <v>#REF!</v>
      </c>
      <c r="H31" s="13" t="e">
        <f>IF(LEN(H30),(Table3[[#This Row],[OPENING STOCK]]+Table3[[#This Row],[Received Qty]])-Table3[[#This Row],[Issued Qty]])</f>
        <v>#REF!</v>
      </c>
      <c r="I31" s="39">
        <v>738.47</v>
      </c>
      <c r="J31" s="37">
        <f t="shared" si="1"/>
        <v>0</v>
      </c>
      <c r="K31" s="19"/>
    </row>
    <row r="32" spans="1:11">
      <c r="A32" s="15">
        <v>28</v>
      </c>
      <c r="B32" s="18" t="s">
        <v>74</v>
      </c>
      <c r="C32" s="24" t="s">
        <v>75</v>
      </c>
      <c r="D32" s="16" t="s">
        <v>112</v>
      </c>
      <c r="E32" s="28">
        <v>0</v>
      </c>
      <c r="F32" s="11">
        <f>IF(LEN($F31),SUMIF('Consume Tools Recd'!$B$6:$B$211,'MASTER Tools List'!$B32,'Consume Tools Recd'!$E$6:$E$211))</f>
        <v>0</v>
      </c>
      <c r="G32" s="13" t="e">
        <f>IF(LEN($G31),SUMIF(#REF!,'MASTER Tools List'!$B32,#REF!))</f>
        <v>#REF!</v>
      </c>
      <c r="H32" s="13" t="e">
        <f>IF(LEN(H31),(Table3[[#This Row],[OPENING STOCK]]+Table3[[#This Row],[Received Qty]])-Table3[[#This Row],[Issued Qty]])</f>
        <v>#REF!</v>
      </c>
      <c r="I32" s="39">
        <v>125</v>
      </c>
      <c r="J32" s="37">
        <f t="shared" si="1"/>
        <v>0</v>
      </c>
      <c r="K32" s="19"/>
    </row>
    <row r="33" spans="1:11">
      <c r="A33" s="14">
        <v>29</v>
      </c>
      <c r="B33" s="18" t="s">
        <v>76</v>
      </c>
      <c r="C33" s="24" t="s">
        <v>77</v>
      </c>
      <c r="D33" s="18" t="s">
        <v>112</v>
      </c>
      <c r="E33" s="28">
        <v>0</v>
      </c>
      <c r="F33" s="11">
        <f>IF(LEN($F32),SUMIF('Consume Tools Recd'!$B$6:$B$211,'MASTER Tools List'!$B33,'Consume Tools Recd'!$E$6:$E$211))</f>
        <v>0</v>
      </c>
      <c r="G33" s="13" t="e">
        <f>IF(LEN($G32),SUMIF(#REF!,'MASTER Tools List'!$B33,#REF!))</f>
        <v>#REF!</v>
      </c>
      <c r="H33" s="13" t="e">
        <f>IF(LEN(H32),(Table3[[#This Row],[OPENING STOCK]]+Table3[[#This Row],[Received Qty]])-Table3[[#This Row],[Issued Qty]])</f>
        <v>#REF!</v>
      </c>
      <c r="I33" s="39">
        <v>685</v>
      </c>
      <c r="J33" s="37">
        <f t="shared" si="1"/>
        <v>0</v>
      </c>
      <c r="K33" s="19"/>
    </row>
    <row r="34" spans="1:11">
      <c r="A34" s="15">
        <v>30</v>
      </c>
      <c r="B34" s="18" t="s">
        <v>78</v>
      </c>
      <c r="C34" s="24" t="s">
        <v>79</v>
      </c>
      <c r="D34" s="18" t="s">
        <v>112</v>
      </c>
      <c r="E34" s="28">
        <v>0</v>
      </c>
      <c r="F34" s="11">
        <f>IF(LEN($F33),SUMIF('Consume Tools Recd'!$B$6:$B$211,'MASTER Tools List'!$B34,'Consume Tools Recd'!$E$6:$E$211))</f>
        <v>0</v>
      </c>
      <c r="G34" s="13" t="e">
        <f>IF(LEN($G33),SUMIF(#REF!,'MASTER Tools List'!$B34,#REF!))</f>
        <v>#REF!</v>
      </c>
      <c r="H34" s="13" t="e">
        <f>IF(LEN(H33),(Table3[[#This Row],[OPENING STOCK]]+Table3[[#This Row],[Received Qty]])-Table3[[#This Row],[Issued Qty]])</f>
        <v>#REF!</v>
      </c>
      <c r="I34" s="39">
        <v>5310</v>
      </c>
      <c r="J34" s="37">
        <f t="shared" si="1"/>
        <v>0</v>
      </c>
      <c r="K34" s="19"/>
    </row>
    <row r="35" spans="1:11">
      <c r="A35" s="14">
        <v>31</v>
      </c>
      <c r="B35" s="18" t="s">
        <v>81</v>
      </c>
      <c r="C35" s="24" t="s">
        <v>80</v>
      </c>
      <c r="D35" s="16" t="s">
        <v>112</v>
      </c>
      <c r="E35" s="28">
        <v>0</v>
      </c>
      <c r="F35" s="11">
        <f>IF(LEN($F34),SUMIF('Consume Tools Recd'!$B$6:$B$211,'MASTER Tools List'!$B35,'Consume Tools Recd'!$E$6:$E$211))</f>
        <v>1</v>
      </c>
      <c r="G35" s="13" t="e">
        <f>IF(LEN($G34),SUMIF(#REF!,'MASTER Tools List'!$B35,#REF!))</f>
        <v>#REF!</v>
      </c>
      <c r="H35" s="13" t="e">
        <f>IF(LEN(H34),(Table3[[#This Row],[OPENING STOCK]]+Table3[[#This Row],[Received Qty]])-Table3[[#This Row],[Issued Qty]])</f>
        <v>#REF!</v>
      </c>
      <c r="I35" s="39">
        <v>804.7</v>
      </c>
      <c r="J35" s="37">
        <f t="shared" si="1"/>
        <v>804.7</v>
      </c>
      <c r="K35" s="19"/>
    </row>
    <row r="36" spans="1:11">
      <c r="A36" s="15">
        <v>32</v>
      </c>
      <c r="B36" s="18" t="s">
        <v>82</v>
      </c>
      <c r="C36" s="24" t="s">
        <v>83</v>
      </c>
      <c r="D36" s="18" t="s">
        <v>22</v>
      </c>
      <c r="E36" s="28">
        <v>0</v>
      </c>
      <c r="F36" s="11">
        <f>IF(LEN($F35),SUMIF('Consume Tools Recd'!$B$6:$B$211,'MASTER Tools List'!$B36,'Consume Tools Recd'!$E$6:$E$211))</f>
        <v>32</v>
      </c>
      <c r="G36" s="13" t="e">
        <f>IF(LEN($G35),SUMIF(#REF!,'MASTER Tools List'!$B36,#REF!))</f>
        <v>#REF!</v>
      </c>
      <c r="H36" s="13" t="e">
        <f>IF(LEN(H35),(Table3[[#This Row],[OPENING STOCK]]+Table3[[#This Row],[Received Qty]])-Table3[[#This Row],[Issued Qty]])</f>
        <v>#REF!</v>
      </c>
      <c r="I36" s="39">
        <v>925</v>
      </c>
      <c r="J36" s="37">
        <f t="shared" si="1"/>
        <v>29600</v>
      </c>
      <c r="K36" s="19"/>
    </row>
    <row r="37" spans="1:11">
      <c r="A37" s="14">
        <v>33</v>
      </c>
      <c r="B37" s="18" t="s">
        <v>84</v>
      </c>
      <c r="C37" s="24" t="s">
        <v>90</v>
      </c>
      <c r="D37" s="18" t="s">
        <v>112</v>
      </c>
      <c r="E37" s="28">
        <v>0</v>
      </c>
      <c r="F37" s="11">
        <f>IF(LEN($F36),SUMIF('Consume Tools Recd'!$B$6:$B$211,'MASTER Tools List'!$B37,'Consume Tools Recd'!$E$6:$E$211))</f>
        <v>0</v>
      </c>
      <c r="G37" s="13" t="e">
        <f>IF(LEN($G36),SUMIF(#REF!,'MASTER Tools List'!$B37,#REF!))</f>
        <v>#REF!</v>
      </c>
      <c r="H37" s="13" t="e">
        <f>IF(LEN(H36),(Table3[[#This Row],[OPENING STOCK]]+Table3[[#This Row],[Received Qty]])-Table3[[#This Row],[Issued Qty]])</f>
        <v>#REF!</v>
      </c>
      <c r="I37" s="39">
        <v>800</v>
      </c>
      <c r="J37" s="37">
        <f t="shared" si="1"/>
        <v>0</v>
      </c>
      <c r="K37" s="19"/>
    </row>
    <row r="38" spans="1:11">
      <c r="A38" s="15">
        <v>34</v>
      </c>
      <c r="B38" s="18" t="s">
        <v>86</v>
      </c>
      <c r="C38" s="24" t="s">
        <v>91</v>
      </c>
      <c r="D38" s="16" t="s">
        <v>112</v>
      </c>
      <c r="E38" s="28">
        <v>0</v>
      </c>
      <c r="F38" s="11">
        <f>IF(LEN($F37),SUMIF('Consume Tools Recd'!$B$6:$B$211,'MASTER Tools List'!$B38,'Consume Tools Recd'!$E$6:$E$211))</f>
        <v>0</v>
      </c>
      <c r="G38" s="13" t="e">
        <f>IF(LEN($G37),SUMIF(#REF!,'MASTER Tools List'!$B38,#REF!))</f>
        <v>#REF!</v>
      </c>
      <c r="H38" s="13" t="e">
        <f>IF(LEN(H37),(Table3[[#This Row],[OPENING STOCK]]+Table3[[#This Row],[Received Qty]])-Table3[[#This Row],[Issued Qty]])</f>
        <v>#REF!</v>
      </c>
      <c r="I38" s="39">
        <v>2699.62</v>
      </c>
      <c r="J38" s="37">
        <f t="shared" si="1"/>
        <v>0</v>
      </c>
      <c r="K38" s="19"/>
    </row>
    <row r="39" spans="1:11">
      <c r="A39" s="15">
        <v>35</v>
      </c>
      <c r="B39" s="18" t="s">
        <v>87</v>
      </c>
      <c r="C39" s="24" t="s">
        <v>17</v>
      </c>
      <c r="D39" s="18" t="s">
        <v>112</v>
      </c>
      <c r="E39" s="28">
        <v>0</v>
      </c>
      <c r="F39" s="11">
        <f>IF(LEN($F38),SUMIF('Consume Tools Recd'!$B$6:$B$211,'MASTER Tools List'!$B39,'Consume Tools Recd'!$E$6:$E$211))</f>
        <v>2</v>
      </c>
      <c r="G39" s="13" t="e">
        <f>IF(LEN($G38),SUMIF(#REF!,'MASTER Tools List'!$B39,#REF!))</f>
        <v>#REF!</v>
      </c>
      <c r="H39" s="13" t="e">
        <f>IF(LEN(H38),(Table3[[#This Row],[OPENING STOCK]]+Table3[[#This Row],[Received Qty]])-Table3[[#This Row],[Issued Qty]])</f>
        <v>#REF!</v>
      </c>
      <c r="I39" s="39">
        <v>-24000</v>
      </c>
      <c r="J39" s="37">
        <f t="shared" si="1"/>
        <v>-48000</v>
      </c>
      <c r="K39" s="19"/>
    </row>
    <row r="40" spans="1:11">
      <c r="A40" s="15">
        <v>36</v>
      </c>
      <c r="B40" s="18" t="s">
        <v>88</v>
      </c>
      <c r="C40" s="24" t="s">
        <v>89</v>
      </c>
      <c r="D40" s="18" t="s">
        <v>112</v>
      </c>
      <c r="E40" s="28">
        <v>0</v>
      </c>
      <c r="F40" s="11">
        <f>IF(LEN($F39),SUMIF('Consume Tools Recd'!$B$6:$B$211,'MASTER Tools List'!$B40,'Consume Tools Recd'!$E$6:$E$211))</f>
        <v>0</v>
      </c>
      <c r="G40" s="13" t="e">
        <f>IF(LEN($G39),SUMIF(#REF!,'MASTER Tools List'!$B40,#REF!))</f>
        <v>#REF!</v>
      </c>
      <c r="H40" s="13" t="e">
        <f>IF(LEN(H39),(Table3[[#This Row],[OPENING STOCK]]+Table3[[#This Row],[Received Qty]])-Table3[[#This Row],[Issued Qty]])</f>
        <v>#REF!</v>
      </c>
      <c r="I40" s="39">
        <v>385</v>
      </c>
      <c r="J40" s="37">
        <f>IF(LEN($J39),$F40*$I40)</f>
        <v>0</v>
      </c>
      <c r="K40" s="19"/>
    </row>
    <row r="41" spans="1:11">
      <c r="A41" s="15">
        <v>37</v>
      </c>
      <c r="B41" s="18" t="s">
        <v>94</v>
      </c>
      <c r="C41" s="24" t="s">
        <v>95</v>
      </c>
      <c r="D41" s="16" t="s">
        <v>22</v>
      </c>
      <c r="E41" s="28">
        <v>0</v>
      </c>
      <c r="F41" s="11">
        <f>IF(LEN($F40),SUMIF('Consume Tools Recd'!$B$6:$B$211,'MASTER Tools List'!$B41,'Consume Tools Recd'!$E$6:$E$211))</f>
        <v>0.2</v>
      </c>
      <c r="G41" s="13" t="e">
        <f>IF(LEN($G40),SUMIF(#REF!,'MASTER Tools List'!$B41,#REF!))</f>
        <v>#REF!</v>
      </c>
      <c r="H41" s="13" t="e">
        <f>IF(LEN(H40),(Table3[[#This Row],[OPENING STOCK]]+Table3[[#This Row],[Received Qty]])-Table3[[#This Row],[Issued Qty]])</f>
        <v>#REF!</v>
      </c>
      <c r="I41" s="39">
        <v>11568</v>
      </c>
      <c r="J41" s="37">
        <f t="shared" si="1"/>
        <v>2313.6</v>
      </c>
      <c r="K41" s="19"/>
    </row>
    <row r="42" spans="1:11">
      <c r="A42" s="15">
        <v>38</v>
      </c>
      <c r="B42" s="18" t="s">
        <v>97</v>
      </c>
      <c r="C42" s="24" t="s">
        <v>98</v>
      </c>
      <c r="D42" s="18" t="s">
        <v>99</v>
      </c>
      <c r="E42" s="28">
        <v>0</v>
      </c>
      <c r="F42" s="11">
        <f>IF(LEN($F41),SUMIF('Consume Tools Recd'!$B$6:$B$211,'MASTER Tools List'!$B42,'Consume Tools Recd'!$E$6:$E$211))</f>
        <v>2</v>
      </c>
      <c r="G42" s="13" t="e">
        <f>IF(LEN($G41),SUMIF(#REF!,'MASTER Tools List'!$B42,#REF!))</f>
        <v>#REF!</v>
      </c>
      <c r="H42" s="13" t="e">
        <f>IF(LEN(H41),(Table3[[#This Row],[OPENING STOCK]]+Table3[[#This Row],[Received Qty]])-Table3[[#This Row],[Issued Qty]])</f>
        <v>#REF!</v>
      </c>
      <c r="I42" s="39">
        <v>850</v>
      </c>
      <c r="J42" s="37">
        <f t="shared" si="1"/>
        <v>1700</v>
      </c>
      <c r="K42" s="19"/>
    </row>
    <row r="43" spans="1:11">
      <c r="A43" s="15">
        <v>39</v>
      </c>
      <c r="B43" s="18" t="s">
        <v>101</v>
      </c>
      <c r="C43" s="24" t="s">
        <v>102</v>
      </c>
      <c r="D43" s="18" t="s">
        <v>112</v>
      </c>
      <c r="E43" s="28">
        <v>0</v>
      </c>
      <c r="F43" s="11">
        <f>IF(LEN($F42),SUMIF('Consume Tools Recd'!$B$6:$B$211,'MASTER Tools List'!$B43,'Consume Tools Recd'!$E$6:$E$211))</f>
        <v>20</v>
      </c>
      <c r="G43" s="13" t="e">
        <f>IF(LEN($G42),SUMIF(#REF!,'MASTER Tools List'!$B43,#REF!))</f>
        <v>#REF!</v>
      </c>
      <c r="H43" s="13" t="e">
        <f>IF(LEN(H42),(Table3[[#This Row],[OPENING STOCK]]+Table3[[#This Row],[Received Qty]])-Table3[[#This Row],[Issued Qty]])</f>
        <v>#REF!</v>
      </c>
      <c r="I43" s="39">
        <v>2500</v>
      </c>
      <c r="J43" s="37">
        <f t="shared" si="1"/>
        <v>50000</v>
      </c>
      <c r="K43" s="19"/>
    </row>
    <row r="44" spans="1:11">
      <c r="A44" s="15">
        <v>40</v>
      </c>
      <c r="B44" s="18" t="s">
        <v>103</v>
      </c>
      <c r="C44" s="24" t="s">
        <v>104</v>
      </c>
      <c r="D44" s="16" t="s">
        <v>112</v>
      </c>
      <c r="E44" s="28">
        <v>0</v>
      </c>
      <c r="F44" s="11">
        <f>IF(LEN($F43),SUMIF('Consume Tools Recd'!$B$6:$B$211,'MASTER Tools List'!$B44,'Consume Tools Recd'!$E$6:$E$211))</f>
        <v>50</v>
      </c>
      <c r="G44" s="13" t="e">
        <f>IF(LEN($G43),SUMIF(#REF!,'MASTER Tools List'!$B44,#REF!))</f>
        <v>#REF!</v>
      </c>
      <c r="H44" s="13" t="e">
        <f>IF(LEN(H43),(Table3[[#This Row],[OPENING STOCK]]+Table3[[#This Row],[Received Qty]])-Table3[[#This Row],[Issued Qty]])</f>
        <v>#REF!</v>
      </c>
      <c r="I44" s="39">
        <v>346.89</v>
      </c>
      <c r="J44" s="37">
        <f t="shared" si="1"/>
        <v>17344.5</v>
      </c>
      <c r="K44" s="19"/>
    </row>
    <row r="45" spans="1:11" ht="15.75" thickBot="1">
      <c r="A45" s="15">
        <v>41</v>
      </c>
      <c r="B45" s="18" t="s">
        <v>105</v>
      </c>
      <c r="C45" s="24" t="s">
        <v>106</v>
      </c>
      <c r="D45" s="18" t="s">
        <v>112</v>
      </c>
      <c r="E45" s="28">
        <v>0</v>
      </c>
      <c r="F45" s="11">
        <f>IF(LEN($F44),SUMIF('Consume Tools Recd'!$B$6:$B$211,'MASTER Tools List'!$B45,'Consume Tools Recd'!$E$6:$E$211))</f>
        <v>100</v>
      </c>
      <c r="G45" s="13" t="e">
        <f>IF(LEN($G44),SUMIF(#REF!,'MASTER Tools List'!$B45,#REF!))</f>
        <v>#REF!</v>
      </c>
      <c r="H45" s="13" t="e">
        <f>IF(LEN(H44),(Table3[[#This Row],[OPENING STOCK]]+Table3[[#This Row],[Received Qty]])-Table3[[#This Row],[Issued Qty]])</f>
        <v>#REF!</v>
      </c>
      <c r="I45" s="39">
        <v>100</v>
      </c>
      <c r="J45" s="37">
        <f t="shared" si="1"/>
        <v>10000</v>
      </c>
      <c r="K45" s="19"/>
    </row>
    <row r="46" spans="1:11" ht="15.75" thickBot="1">
      <c r="A46" s="15">
        <v>42</v>
      </c>
      <c r="B46" s="18" t="s">
        <v>107</v>
      </c>
      <c r="C46" s="24" t="s">
        <v>108</v>
      </c>
      <c r="D46" s="18" t="s">
        <v>109</v>
      </c>
      <c r="E46" s="28">
        <v>0</v>
      </c>
      <c r="F46" s="11">
        <f>IF(LEN($F45),SUMIF('Consume Tools Recd'!$B$6:$B$211,'MASTER Tools List'!$B46,'Consume Tools Recd'!$E$6:$E$211))</f>
        <v>100</v>
      </c>
      <c r="G46" s="13" t="e">
        <f>IF(LEN($G45),SUMIF(#REF!,'MASTER Tools List'!$B46,#REF!))</f>
        <v>#REF!</v>
      </c>
      <c r="H46" s="13" t="e">
        <f>IF(LEN(H45),(Table3[[#This Row],[OPENING STOCK]]+Table3[[#This Row],[Received Qty]])-Table3[[#This Row],[Issued Qty]])</f>
        <v>#REF!</v>
      </c>
      <c r="I46" s="39">
        <v>2239.46</v>
      </c>
      <c r="J46" s="37">
        <f t="shared" si="1"/>
        <v>223946</v>
      </c>
      <c r="K46" s="19"/>
    </row>
    <row r="47" spans="1:11" ht="15.75" thickBot="1">
      <c r="A47" s="15">
        <v>43</v>
      </c>
      <c r="B47" s="18" t="s">
        <v>120</v>
      </c>
      <c r="C47" s="24" t="s">
        <v>121</v>
      </c>
      <c r="D47" s="16" t="s">
        <v>112</v>
      </c>
      <c r="E47" s="28">
        <v>0</v>
      </c>
      <c r="F47" s="11">
        <f>IF(LEN($F46),SUMIF('Consume Tools Recd'!$B$6:$B$211,'MASTER Tools List'!$B47,'Consume Tools Recd'!$E$6:$E$211))</f>
        <v>50</v>
      </c>
      <c r="G47" s="13" t="e">
        <f>IF(LEN($G46),SUMIF(#REF!,'MASTER Tools List'!$B47,#REF!))</f>
        <v>#REF!</v>
      </c>
      <c r="H47" s="13" t="e">
        <f>IF(LEN(H46),(Table3[[#This Row],[OPENING STOCK]]+Table3[[#This Row],[Received Qty]])-Table3[[#This Row],[Issued Qty]])</f>
        <v>#REF!</v>
      </c>
      <c r="I47" s="39">
        <v>19.09</v>
      </c>
      <c r="J47" s="37">
        <f t="shared" si="1"/>
        <v>954.5</v>
      </c>
      <c r="K47" s="19"/>
    </row>
    <row r="48" spans="1:11" ht="15.75" thickBot="1">
      <c r="A48" s="15">
        <v>44</v>
      </c>
      <c r="B48" s="18" t="s">
        <v>122</v>
      </c>
      <c r="C48" s="24" t="s">
        <v>123</v>
      </c>
      <c r="D48" s="18" t="s">
        <v>112</v>
      </c>
      <c r="E48" s="28">
        <v>0</v>
      </c>
      <c r="F48" s="11">
        <f>IF(LEN($F47),SUMIF('Consume Tools Recd'!$B$6:$B$211,'MASTER Tools List'!$B48,'Consume Tools Recd'!$E$6:$E$211))</f>
        <v>50</v>
      </c>
      <c r="G48" s="13" t="e">
        <f>IF(LEN($G47),SUMIF(#REF!,'MASTER Tools List'!$B48,#REF!))</f>
        <v>#REF!</v>
      </c>
      <c r="H48" s="13" t="e">
        <f>IF(LEN(H47),(Table3[[#This Row],[OPENING STOCK]]+Table3[[#This Row],[Received Qty]])-Table3[[#This Row],[Issued Qty]])</f>
        <v>#REF!</v>
      </c>
      <c r="I48" s="39">
        <v>86.59</v>
      </c>
      <c r="J48" s="37">
        <f t="shared" si="1"/>
        <v>4329.5</v>
      </c>
      <c r="K48" s="19"/>
    </row>
    <row r="49" spans="1:11" ht="15.75" thickBot="1">
      <c r="A49" s="15">
        <v>45</v>
      </c>
      <c r="B49" s="18" t="s">
        <v>124</v>
      </c>
      <c r="C49" s="24" t="s">
        <v>125</v>
      </c>
      <c r="D49" s="18" t="s">
        <v>112</v>
      </c>
      <c r="E49" s="28">
        <v>0</v>
      </c>
      <c r="F49" s="11">
        <f>IF(LEN($F48),SUMIF('Consume Tools Recd'!$B$6:$B$211,'MASTER Tools List'!$B49,'Consume Tools Recd'!$E$6:$E$211))</f>
        <v>50</v>
      </c>
      <c r="G49" s="13" t="e">
        <f>IF(LEN($G48),SUMIF(#REF!,'MASTER Tools List'!$B49,#REF!))</f>
        <v>#REF!</v>
      </c>
      <c r="H49" s="13" t="e">
        <f>IF(LEN(H48),(Table3[[#This Row],[OPENING STOCK]]+Table3[[#This Row],[Received Qty]])-Table3[[#This Row],[Issued Qty]])</f>
        <v>#REF!</v>
      </c>
      <c r="I49" s="39">
        <v>23.27</v>
      </c>
      <c r="J49" s="37">
        <f t="shared" si="1"/>
        <v>1163.5</v>
      </c>
      <c r="K49" s="19"/>
    </row>
    <row r="50" spans="1:11" ht="15.75" thickBot="1">
      <c r="A50" s="15">
        <v>46</v>
      </c>
      <c r="B50" s="18" t="s">
        <v>129</v>
      </c>
      <c r="C50" s="24" t="s">
        <v>130</v>
      </c>
      <c r="D50" s="16" t="s">
        <v>112</v>
      </c>
      <c r="E50" s="28">
        <v>0</v>
      </c>
      <c r="F50" s="11">
        <f>IF(LEN($F49),SUMIF('Consume Tools Recd'!$B$6:$B$211,'MASTER Tools List'!$B50,'Consume Tools Recd'!$E$6:$E$211))</f>
        <v>2</v>
      </c>
      <c r="G50" s="13" t="e">
        <f>IF(LEN($G49),SUMIF(#REF!,'MASTER Tools List'!$B50,#REF!))</f>
        <v>#REF!</v>
      </c>
      <c r="H50" s="13" t="e">
        <f>IF(LEN(H49),(Table3[[#This Row],[OPENING STOCK]]+Table3[[#This Row],[Received Qty]])-Table3[[#This Row],[Issued Qty]])</f>
        <v>#REF!</v>
      </c>
      <c r="I50" s="39">
        <v>960</v>
      </c>
      <c r="J50" s="37">
        <f t="shared" si="1"/>
        <v>1920</v>
      </c>
      <c r="K50" s="19"/>
    </row>
    <row r="51" spans="1:11" ht="15.75" thickBot="1">
      <c r="A51" s="15">
        <v>47</v>
      </c>
      <c r="B51" s="18" t="s">
        <v>131</v>
      </c>
      <c r="C51" s="24" t="s">
        <v>132</v>
      </c>
      <c r="D51" s="18" t="s">
        <v>112</v>
      </c>
      <c r="E51" s="28">
        <v>0</v>
      </c>
      <c r="F51" s="11">
        <f>IF(LEN($F50),SUMIF('Consume Tools Recd'!$B$6:$B$211,'MASTER Tools List'!$B51,'Consume Tools Recd'!$E$6:$E$211))</f>
        <v>2</v>
      </c>
      <c r="G51" s="13" t="e">
        <f>IF(LEN($G50),SUMIF(#REF!,'MASTER Tools List'!$B51,#REF!))</f>
        <v>#REF!</v>
      </c>
      <c r="H51" s="13" t="e">
        <f>IF(LEN(H50),(Table3[[#This Row],[OPENING STOCK]]+Table3[[#This Row],[Received Qty]])-Table3[[#This Row],[Issued Qty]])</f>
        <v>#REF!</v>
      </c>
      <c r="I51" s="39">
        <v>85</v>
      </c>
      <c r="J51" s="37">
        <f t="shared" si="1"/>
        <v>170</v>
      </c>
      <c r="K51" s="19"/>
    </row>
    <row r="52" spans="1:11" ht="15.75" thickBot="1">
      <c r="A52" s="15"/>
      <c r="B52" s="18"/>
      <c r="C52" s="24"/>
      <c r="D52" s="18"/>
      <c r="E52" s="28">
        <v>0</v>
      </c>
      <c r="F52" s="11">
        <f>IF(LEN($F51),SUMIF('Consume Tools Recd'!$B$6:$B$211,'MASTER Tools List'!$B52,'Consume Tools Recd'!$E$6:$E$211))</f>
        <v>0</v>
      </c>
      <c r="G52" s="13" t="e">
        <f>IF(LEN($G51),SUMIF(#REF!,'MASTER Tools List'!$B52,#REF!))</f>
        <v>#REF!</v>
      </c>
      <c r="H52" s="13" t="e">
        <f>IF(LEN(H51),(Table3[[#This Row],[OPENING STOCK]]+Table3[[#This Row],[Received Qty]])-Table3[[#This Row],[Issued Qty]])</f>
        <v>#REF!</v>
      </c>
      <c r="I52" s="39"/>
      <c r="J52" s="37">
        <f t="shared" si="1"/>
        <v>0</v>
      </c>
      <c r="K52" s="19"/>
    </row>
    <row r="53" spans="1:11" ht="15.75" thickBot="1">
      <c r="A53" s="15"/>
      <c r="B53" s="18"/>
      <c r="C53" s="24"/>
      <c r="D53" s="16"/>
      <c r="E53" s="28">
        <v>0</v>
      </c>
      <c r="F53" s="11">
        <f>IF(LEN($F52),SUMIF('Consume Tools Recd'!$B$6:$B$211,'MASTER Tools List'!$B53,'Consume Tools Recd'!$E$6:$E$211))</f>
        <v>0</v>
      </c>
      <c r="G53" s="13" t="e">
        <f>IF(LEN($G52),SUMIF(#REF!,'MASTER Tools List'!$B53,#REF!))</f>
        <v>#REF!</v>
      </c>
      <c r="H53" s="13" t="e">
        <f>IF(LEN(H52),(Table3[[#This Row],[OPENING STOCK]]+Table3[[#This Row],[Received Qty]])-Table3[[#This Row],[Issued Qty]])</f>
        <v>#REF!</v>
      </c>
      <c r="I53" s="39"/>
      <c r="J53" s="37">
        <f t="shared" si="1"/>
        <v>0</v>
      </c>
      <c r="K53" s="19"/>
    </row>
    <row r="54" spans="1:11" ht="15.75" thickBot="1">
      <c r="A54" s="15"/>
      <c r="B54" s="18"/>
      <c r="C54" s="24"/>
      <c r="D54" s="18"/>
      <c r="E54" s="28">
        <v>0</v>
      </c>
      <c r="F54" s="11">
        <f>IF(LEN($F53),SUMIF('Consume Tools Recd'!$B$6:$B$211,'MASTER Tools List'!$B54,'Consume Tools Recd'!$E$6:$E$211))</f>
        <v>0</v>
      </c>
      <c r="G54" s="13" t="e">
        <f>IF(LEN($G53),SUMIF(#REF!,'MASTER Tools List'!$B54,#REF!))</f>
        <v>#REF!</v>
      </c>
      <c r="H54" s="13" t="e">
        <f>IF(LEN(H53),(Table3[[#This Row],[OPENING STOCK]]+Table3[[#This Row],[Received Qty]])-Table3[[#This Row],[Issued Qty]])</f>
        <v>#REF!</v>
      </c>
      <c r="I54" s="39"/>
      <c r="J54" s="37">
        <f t="shared" si="1"/>
        <v>0</v>
      </c>
      <c r="K54" s="19"/>
    </row>
    <row r="55" spans="1:11" ht="15.75" thickBot="1">
      <c r="A55" s="15"/>
      <c r="B55" s="18"/>
      <c r="C55" s="24"/>
      <c r="D55" s="18"/>
      <c r="E55" s="28">
        <v>0</v>
      </c>
      <c r="F55" s="11">
        <f>IF(LEN($F54),SUMIF('Consume Tools Recd'!$B$6:$B$211,'MASTER Tools List'!$B55,'Consume Tools Recd'!$E$6:$E$211))</f>
        <v>0</v>
      </c>
      <c r="G55" s="13" t="e">
        <f>IF(LEN($G54),SUMIF(#REF!,'MASTER Tools List'!$B55,#REF!))</f>
        <v>#REF!</v>
      </c>
      <c r="H55" s="13" t="e">
        <f>IF(LEN(H54),(Table3[[#This Row],[OPENING STOCK]]+Table3[[#This Row],[Received Qty]])-Table3[[#This Row],[Issued Qty]])</f>
        <v>#REF!</v>
      </c>
      <c r="I55" s="39"/>
      <c r="J55" s="37">
        <f t="shared" si="1"/>
        <v>0</v>
      </c>
      <c r="K55" s="19"/>
    </row>
    <row r="56" spans="1:11" ht="15.75" thickBot="1">
      <c r="A56" s="15"/>
      <c r="B56" s="18"/>
      <c r="C56" s="24"/>
      <c r="D56" s="16"/>
      <c r="E56" s="28">
        <v>0</v>
      </c>
      <c r="F56" s="11">
        <f>IF(LEN($F55),SUMIF('Consume Tools Recd'!$B$6:$B$211,'MASTER Tools List'!$B56,'Consume Tools Recd'!$E$6:$E$211))</f>
        <v>0</v>
      </c>
      <c r="G56" s="13" t="e">
        <f>IF(LEN($G55),SUMIF(#REF!,'MASTER Tools List'!$B56,#REF!))</f>
        <v>#REF!</v>
      </c>
      <c r="H56" s="13" t="e">
        <f>IF(LEN(H55),(Table3[[#This Row],[OPENING STOCK]]+Table3[[#This Row],[Received Qty]])-Table3[[#This Row],[Issued Qty]])</f>
        <v>#REF!</v>
      </c>
      <c r="I56" s="39"/>
      <c r="J56" s="37">
        <f t="shared" si="1"/>
        <v>0</v>
      </c>
      <c r="K56" s="19"/>
    </row>
    <row r="57" spans="1:11" ht="15.75" thickBot="1">
      <c r="A57" s="15"/>
      <c r="B57" s="18"/>
      <c r="C57" s="24"/>
      <c r="D57" s="18"/>
      <c r="E57" s="28">
        <v>0</v>
      </c>
      <c r="F57" s="11">
        <f>IF(LEN($F56),SUMIF('Consume Tools Recd'!$B$6:$B$211,'MASTER Tools List'!$B57,'Consume Tools Recd'!$E$6:$E$211))</f>
        <v>0</v>
      </c>
      <c r="G57" s="13" t="e">
        <f>IF(LEN($G56),SUMIF(#REF!,'MASTER Tools List'!$B57,#REF!))</f>
        <v>#REF!</v>
      </c>
      <c r="H57" s="13" t="e">
        <f>IF(LEN(H56),(Table3[[#This Row],[OPENING STOCK]]+Table3[[#This Row],[Received Qty]])-Table3[[#This Row],[Issued Qty]])</f>
        <v>#REF!</v>
      </c>
      <c r="I57" s="39"/>
      <c r="J57" s="37">
        <f t="shared" si="1"/>
        <v>0</v>
      </c>
      <c r="K57" s="19"/>
    </row>
    <row r="58" spans="1:11" ht="15.75" thickBot="1">
      <c r="A58" s="15"/>
      <c r="B58" s="18"/>
      <c r="C58" s="24"/>
      <c r="D58" s="18"/>
      <c r="E58" s="28">
        <v>0</v>
      </c>
      <c r="F58" s="11">
        <f>IF(LEN($F57),SUMIF('Consume Tools Recd'!$B$6:$B$211,'MASTER Tools List'!$B58,'Consume Tools Recd'!$E$6:$E$211))</f>
        <v>0</v>
      </c>
      <c r="G58" s="13" t="e">
        <f>IF(LEN($G57),SUMIF(#REF!,'MASTER Tools List'!$B58,#REF!))</f>
        <v>#REF!</v>
      </c>
      <c r="H58" s="13" t="e">
        <f>IF(LEN(H57),(Table3[[#This Row],[OPENING STOCK]]+Table3[[#This Row],[Received Qty]])-Table3[[#This Row],[Issued Qty]])</f>
        <v>#REF!</v>
      </c>
      <c r="I58" s="39"/>
      <c r="J58" s="37">
        <f t="shared" si="1"/>
        <v>0</v>
      </c>
      <c r="K58" s="19"/>
    </row>
    <row r="59" spans="1:11" ht="15.75" thickBot="1">
      <c r="A59" s="15"/>
      <c r="B59" s="18"/>
      <c r="C59" s="24"/>
      <c r="D59" s="16"/>
      <c r="E59" s="28">
        <v>0</v>
      </c>
      <c r="F59" s="11">
        <f>IF(LEN($F58),SUMIF('Consume Tools Recd'!$B$6:$B$211,'MASTER Tools List'!$B59,'Consume Tools Recd'!$E$6:$E$211))</f>
        <v>0</v>
      </c>
      <c r="G59" s="13" t="e">
        <f>IF(LEN($G58),SUMIF(#REF!,'MASTER Tools List'!$B59,#REF!))</f>
        <v>#REF!</v>
      </c>
      <c r="H59" s="13" t="e">
        <f>IF(LEN(H58),(Table3[[#This Row],[OPENING STOCK]]+Table3[[#This Row],[Received Qty]])-Table3[[#This Row],[Issued Qty]])</f>
        <v>#REF!</v>
      </c>
      <c r="I59" s="39"/>
      <c r="J59" s="37">
        <f t="shared" si="1"/>
        <v>0</v>
      </c>
      <c r="K59" s="19"/>
    </row>
    <row r="60" spans="1:11" ht="15.75" thickBot="1">
      <c r="A60" s="15"/>
      <c r="B60" s="18"/>
      <c r="C60" s="24"/>
      <c r="D60" s="18"/>
      <c r="E60" s="28">
        <v>0</v>
      </c>
      <c r="F60" s="11">
        <f>IF(LEN($F59),SUMIF('Consume Tools Recd'!$B$6:$B$211,'MASTER Tools List'!$B60,'Consume Tools Recd'!$E$6:$E$211))</f>
        <v>0</v>
      </c>
      <c r="G60" s="13" t="e">
        <f>IF(LEN($G59),SUMIF(#REF!,'MASTER Tools List'!$B60,#REF!))</f>
        <v>#REF!</v>
      </c>
      <c r="H60" s="13" t="e">
        <f>IF(LEN(H59),(Table3[[#This Row],[OPENING STOCK]]+Table3[[#This Row],[Received Qty]])-Table3[[#This Row],[Issued Qty]])</f>
        <v>#REF!</v>
      </c>
      <c r="I60" s="39"/>
      <c r="J60" s="37">
        <f t="shared" si="1"/>
        <v>0</v>
      </c>
      <c r="K60" s="19"/>
    </row>
    <row r="61" spans="1:11" ht="15.75" thickBot="1">
      <c r="A61" s="15"/>
      <c r="B61" s="18"/>
      <c r="C61" s="24"/>
      <c r="D61" s="18"/>
      <c r="E61" s="28">
        <v>0</v>
      </c>
      <c r="F61" s="11">
        <f>IF(LEN($F60),SUMIF('Consume Tools Recd'!$B$6:$B$211,'MASTER Tools List'!$B61,'Consume Tools Recd'!$E$6:$E$211))</f>
        <v>0</v>
      </c>
      <c r="G61" s="13" t="e">
        <f>IF(LEN($G60),SUMIF(#REF!,'MASTER Tools List'!$B61,#REF!))</f>
        <v>#REF!</v>
      </c>
      <c r="H61" s="13" t="e">
        <f>IF(LEN(H60),(Table3[[#This Row],[OPENING STOCK]]+Table3[[#This Row],[Received Qty]])-Table3[[#This Row],[Issued Qty]])</f>
        <v>#REF!</v>
      </c>
      <c r="I61" s="39"/>
      <c r="J61" s="37">
        <f t="shared" si="1"/>
        <v>0</v>
      </c>
      <c r="K61" s="19"/>
    </row>
    <row r="62" spans="1:11" ht="15.75" thickBot="1">
      <c r="A62" s="15"/>
      <c r="B62" s="18"/>
      <c r="C62" s="24"/>
      <c r="D62" s="16"/>
      <c r="E62" s="28">
        <v>0</v>
      </c>
      <c r="F62" s="11">
        <f>IF(LEN($F61),SUMIF('Consume Tools Recd'!$B$6:$B$211,'MASTER Tools List'!$B62,'Consume Tools Recd'!$E$6:$E$211))</f>
        <v>0</v>
      </c>
      <c r="G62" s="13" t="e">
        <f>IF(LEN($G61),SUMIF(#REF!,'MASTER Tools List'!$B62,#REF!))</f>
        <v>#REF!</v>
      </c>
      <c r="H62" s="13" t="e">
        <f>IF(LEN(H61),(Table3[[#This Row],[OPENING STOCK]]+Table3[[#This Row],[Received Qty]])-Table3[[#This Row],[Issued Qty]])</f>
        <v>#REF!</v>
      </c>
      <c r="I62" s="39"/>
      <c r="J62" s="37">
        <f t="shared" si="1"/>
        <v>0</v>
      </c>
      <c r="K62" s="19"/>
    </row>
    <row r="63" spans="1:11" ht="15.75" thickBot="1">
      <c r="A63" s="15"/>
      <c r="B63" s="18"/>
      <c r="C63" s="24"/>
      <c r="D63" s="18"/>
      <c r="E63" s="28">
        <v>0</v>
      </c>
      <c r="F63" s="11">
        <f>IF(LEN($F62),SUMIF('Consume Tools Recd'!$B$6:$B$211,'MASTER Tools List'!$B63,'Consume Tools Recd'!$E$6:$E$211))</f>
        <v>0</v>
      </c>
      <c r="G63" s="13" t="e">
        <f>IF(LEN($G62),SUMIF(#REF!,'MASTER Tools List'!$B63,#REF!))</f>
        <v>#REF!</v>
      </c>
      <c r="H63" s="13" t="e">
        <f>IF(LEN(H62),(Table3[[#This Row],[OPENING STOCK]]+Table3[[#This Row],[Received Qty]])-Table3[[#This Row],[Issued Qty]])</f>
        <v>#REF!</v>
      </c>
      <c r="I63" s="39"/>
      <c r="J63" s="37">
        <f t="shared" si="1"/>
        <v>0</v>
      </c>
      <c r="K63" s="19"/>
    </row>
    <row r="64" spans="1:11" ht="15.75" thickBot="1">
      <c r="A64" s="15"/>
      <c r="B64" s="18"/>
      <c r="C64" s="24"/>
      <c r="D64" s="18"/>
      <c r="E64" s="28">
        <v>0</v>
      </c>
      <c r="F64" s="11">
        <f>IF(LEN($F63),SUMIF('Consume Tools Recd'!$B$6:$B$211,'MASTER Tools List'!$B64,'Consume Tools Recd'!$E$6:$E$211))</f>
        <v>0</v>
      </c>
      <c r="G64" s="13" t="e">
        <f>IF(LEN($G63),SUMIF(#REF!,'MASTER Tools List'!$B64,#REF!))</f>
        <v>#REF!</v>
      </c>
      <c r="H64" s="13" t="e">
        <f>IF(LEN(H63),(Table3[[#This Row],[OPENING STOCK]]+Table3[[#This Row],[Received Qty]])-Table3[[#This Row],[Issued Qty]])</f>
        <v>#REF!</v>
      </c>
      <c r="I64" s="39"/>
      <c r="J64" s="37">
        <f t="shared" si="1"/>
        <v>0</v>
      </c>
      <c r="K64" s="19"/>
    </row>
    <row r="65" spans="1:11" ht="15.75" thickBot="1">
      <c r="A65" s="15"/>
      <c r="B65" s="18"/>
      <c r="C65" s="24"/>
      <c r="D65" s="16"/>
      <c r="E65" s="28">
        <v>0</v>
      </c>
      <c r="F65" s="11">
        <f>IF(LEN($F64),SUMIF('Consume Tools Recd'!$B$6:$B$211,'MASTER Tools List'!$B65,'Consume Tools Recd'!$E$6:$E$211))</f>
        <v>0</v>
      </c>
      <c r="G65" s="13" t="e">
        <f>IF(LEN($G64),SUMIF(#REF!,'MASTER Tools List'!$B65,#REF!))</f>
        <v>#REF!</v>
      </c>
      <c r="H65" s="13" t="e">
        <f>IF(LEN(H64),(Table3[[#This Row],[OPENING STOCK]]+Table3[[#This Row],[Received Qty]])-Table3[[#This Row],[Issued Qty]])</f>
        <v>#REF!</v>
      </c>
      <c r="I65" s="39"/>
      <c r="J65" s="37">
        <f t="shared" si="1"/>
        <v>0</v>
      </c>
      <c r="K65" s="19"/>
    </row>
    <row r="66" spans="1:11" ht="15.75" thickBot="1">
      <c r="A66" s="15"/>
      <c r="B66" s="18"/>
      <c r="C66" s="24"/>
      <c r="D66" s="18"/>
      <c r="E66" s="28">
        <v>0</v>
      </c>
      <c r="F66" s="11">
        <f>IF(LEN($F65),SUMIF('Consume Tools Recd'!$B$6:$B$211,'MASTER Tools List'!$B66,'Consume Tools Recd'!$E$6:$E$211))</f>
        <v>0</v>
      </c>
      <c r="G66" s="13" t="e">
        <f>IF(LEN($G65),SUMIF(#REF!,'MASTER Tools List'!$B66,#REF!))</f>
        <v>#REF!</v>
      </c>
      <c r="H66" s="13" t="e">
        <f>IF(LEN(H65),(Table3[[#This Row],[OPENING STOCK]]+Table3[[#This Row],[Received Qty]])-Table3[[#This Row],[Issued Qty]])</f>
        <v>#REF!</v>
      </c>
      <c r="I66" s="39"/>
      <c r="J66" s="37">
        <f t="shared" si="1"/>
        <v>0</v>
      </c>
      <c r="K66" s="19"/>
    </row>
    <row r="67" spans="1:11" ht="15.75" thickBot="1">
      <c r="A67" s="15"/>
      <c r="B67" s="18"/>
      <c r="C67" s="24"/>
      <c r="D67" s="18"/>
      <c r="E67" s="28">
        <v>0</v>
      </c>
      <c r="F67" s="11">
        <f>IF(LEN($F66),SUMIF('Consume Tools Recd'!$B$6:$B$211,'MASTER Tools List'!$B67,'Consume Tools Recd'!$E$6:$E$211))</f>
        <v>0</v>
      </c>
      <c r="G67" s="13" t="e">
        <f>IF(LEN($G66),SUMIF(#REF!,'MASTER Tools List'!$B67,#REF!))</f>
        <v>#REF!</v>
      </c>
      <c r="H67" s="13" t="e">
        <f>IF(LEN(H66),(Table3[[#This Row],[OPENING STOCK]]+Table3[[#This Row],[Received Qty]])-Table3[[#This Row],[Issued Qty]])</f>
        <v>#REF!</v>
      </c>
      <c r="I67" s="39"/>
      <c r="J67" s="37">
        <f t="shared" si="1"/>
        <v>0</v>
      </c>
      <c r="K67" s="19"/>
    </row>
    <row r="68" spans="1:11" ht="15.75" thickBot="1">
      <c r="A68" s="15"/>
      <c r="B68" s="18"/>
      <c r="C68" s="24"/>
      <c r="D68" s="16"/>
      <c r="E68" s="28">
        <v>0</v>
      </c>
      <c r="F68" s="11">
        <f>IF(LEN($F67),SUMIF('Consume Tools Recd'!$B$6:$B$211,'MASTER Tools List'!$B68,'Consume Tools Recd'!$E$6:$E$211))</f>
        <v>0</v>
      </c>
      <c r="G68" s="13" t="e">
        <f>IF(LEN($G67),SUMIF(#REF!,'MASTER Tools List'!$B68,#REF!))</f>
        <v>#REF!</v>
      </c>
      <c r="H68" s="13" t="e">
        <f>IF(LEN(H67),(Table3[[#This Row],[OPENING STOCK]]+Table3[[#This Row],[Received Qty]])-Table3[[#This Row],[Issued Qty]])</f>
        <v>#REF!</v>
      </c>
      <c r="I68" s="39"/>
      <c r="J68" s="37">
        <f t="shared" si="1"/>
        <v>0</v>
      </c>
      <c r="K68" s="19"/>
    </row>
    <row r="69" spans="1:11" ht="15.75" thickBot="1">
      <c r="A69" s="15"/>
      <c r="B69" s="18"/>
      <c r="C69" s="24"/>
      <c r="D69" s="18"/>
      <c r="E69" s="28">
        <v>0</v>
      </c>
      <c r="F69" s="11">
        <f>IF(LEN($F68),SUMIF('Consume Tools Recd'!$B$6:$B$211,'MASTER Tools List'!$B69,'Consume Tools Recd'!$E$6:$E$211))</f>
        <v>0</v>
      </c>
      <c r="G69" s="13" t="e">
        <f>IF(LEN($G68),SUMIF(#REF!,'MASTER Tools List'!$B69,#REF!))</f>
        <v>#REF!</v>
      </c>
      <c r="H69" s="13" t="e">
        <f>IF(LEN(H68),(Table3[[#This Row],[OPENING STOCK]]+Table3[[#This Row],[Received Qty]])-Table3[[#This Row],[Issued Qty]])</f>
        <v>#REF!</v>
      </c>
      <c r="I69" s="39"/>
      <c r="J69" s="37">
        <f t="shared" si="1"/>
        <v>0</v>
      </c>
      <c r="K69" s="19"/>
    </row>
    <row r="70" spans="1:11" ht="15.75" thickBot="1">
      <c r="A70" s="15"/>
      <c r="B70" s="18"/>
      <c r="C70" s="24"/>
      <c r="D70" s="18"/>
      <c r="E70" s="28">
        <v>0</v>
      </c>
      <c r="F70" s="11">
        <f>IF(LEN($F69),SUMIF('Consume Tools Recd'!$B$6:$B$211,'MASTER Tools List'!$B70,'Consume Tools Recd'!$E$6:$E$211))</f>
        <v>0</v>
      </c>
      <c r="G70" s="13" t="e">
        <f>IF(LEN($G69),SUMIF(#REF!,'MASTER Tools List'!$B70,#REF!))</f>
        <v>#REF!</v>
      </c>
      <c r="H70" s="13" t="e">
        <f>IF(LEN(H69),(Table3[[#This Row],[OPENING STOCK]]+Table3[[#This Row],[Received Qty]])-Table3[[#This Row],[Issued Qty]])</f>
        <v>#REF!</v>
      </c>
      <c r="I70" s="39"/>
      <c r="J70" s="37">
        <f t="shared" si="1"/>
        <v>0</v>
      </c>
      <c r="K70" s="19"/>
    </row>
    <row r="71" spans="1:11" ht="15.75" thickBot="1">
      <c r="A71" s="15"/>
      <c r="B71" s="18"/>
      <c r="C71" s="24"/>
      <c r="D71" s="16"/>
      <c r="E71" s="28">
        <v>0</v>
      </c>
      <c r="F71" s="11">
        <f>IF(LEN($F70),SUMIF('Consume Tools Recd'!$B$6:$B$211,'MASTER Tools List'!$B71,'Consume Tools Recd'!$E$6:$E$211))</f>
        <v>0</v>
      </c>
      <c r="G71" s="13" t="e">
        <f>IF(LEN($G70),SUMIF(#REF!,'MASTER Tools List'!$B71,#REF!))</f>
        <v>#REF!</v>
      </c>
      <c r="H71" s="13" t="e">
        <f>IF(LEN(H70),(Table3[[#This Row],[OPENING STOCK]]+Table3[[#This Row],[Received Qty]])-Table3[[#This Row],[Issued Qty]])</f>
        <v>#REF!</v>
      </c>
      <c r="I71" s="39"/>
      <c r="J71" s="37">
        <f t="shared" si="1"/>
        <v>0</v>
      </c>
      <c r="K71" s="19"/>
    </row>
    <row r="72" spans="1:11" ht="15.75" thickBot="1">
      <c r="A72" s="15"/>
      <c r="B72" s="18"/>
      <c r="C72" s="24"/>
      <c r="D72" s="18"/>
      <c r="E72" s="28">
        <v>0</v>
      </c>
      <c r="F72" s="11">
        <f>IF(LEN($F71),SUMIF('Consume Tools Recd'!$B$6:$B$211,'MASTER Tools List'!$B72,'Consume Tools Recd'!$E$6:$E$211))</f>
        <v>0</v>
      </c>
      <c r="G72" s="13" t="e">
        <f>IF(LEN($G71),SUMIF(#REF!,'MASTER Tools List'!$B72,#REF!))</f>
        <v>#REF!</v>
      </c>
      <c r="H72" s="13" t="e">
        <f>IF(LEN(H71),(Table3[[#This Row],[OPENING STOCK]]+Table3[[#This Row],[Received Qty]])-Table3[[#This Row],[Issued Qty]])</f>
        <v>#REF!</v>
      </c>
      <c r="I72" s="39"/>
      <c r="J72" s="37">
        <f t="shared" si="1"/>
        <v>0</v>
      </c>
      <c r="K72" s="19"/>
    </row>
    <row r="73" spans="1:11" ht="15.75" thickBot="1">
      <c r="A73" s="15"/>
      <c r="B73" s="18"/>
      <c r="C73" s="24"/>
      <c r="D73" s="18"/>
      <c r="E73" s="28">
        <v>0</v>
      </c>
      <c r="F73" s="11">
        <f>IF(LEN($F72),SUMIF('Consume Tools Recd'!$B$6:$B$211,'MASTER Tools List'!$B73,'Consume Tools Recd'!$E$6:$E$211))</f>
        <v>0</v>
      </c>
      <c r="G73" s="13" t="e">
        <f>IF(LEN($G72),SUMIF(#REF!,'MASTER Tools List'!$B73,#REF!))</f>
        <v>#REF!</v>
      </c>
      <c r="H73" s="13" t="e">
        <f>IF(LEN(H72),(Table3[[#This Row],[OPENING STOCK]]+Table3[[#This Row],[Received Qty]])-Table3[[#This Row],[Issued Qty]])</f>
        <v>#REF!</v>
      </c>
      <c r="I73" s="39"/>
      <c r="J73" s="37">
        <f t="shared" ref="J73:J136" si="2">IF(LEN($J72),$F73*$I73)</f>
        <v>0</v>
      </c>
      <c r="K73" s="19"/>
    </row>
    <row r="74" spans="1:11" ht="15.75" thickBot="1">
      <c r="A74" s="15"/>
      <c r="B74" s="18"/>
      <c r="C74" s="24"/>
      <c r="D74" s="16"/>
      <c r="E74" s="28">
        <v>0</v>
      </c>
      <c r="F74" s="11">
        <f>IF(LEN($F73),SUMIF('Consume Tools Recd'!$B$6:$B$211,'MASTER Tools List'!$B74,'Consume Tools Recd'!$E$6:$E$211))</f>
        <v>0</v>
      </c>
      <c r="G74" s="13" t="e">
        <f>IF(LEN($G73),SUMIF(#REF!,'MASTER Tools List'!$B74,#REF!))</f>
        <v>#REF!</v>
      </c>
      <c r="H74" s="13" t="e">
        <f>IF(LEN(H73),(Table3[[#This Row],[OPENING STOCK]]+Table3[[#This Row],[Received Qty]])-Table3[[#This Row],[Issued Qty]])</f>
        <v>#REF!</v>
      </c>
      <c r="I74" s="39"/>
      <c r="J74" s="37">
        <f t="shared" si="2"/>
        <v>0</v>
      </c>
      <c r="K74" s="19"/>
    </row>
    <row r="75" spans="1:11" ht="15.75" thickBot="1">
      <c r="A75" s="15"/>
      <c r="B75" s="18"/>
      <c r="C75" s="24"/>
      <c r="D75" s="18"/>
      <c r="E75" s="28">
        <v>0</v>
      </c>
      <c r="F75" s="11">
        <f>IF(LEN($F74),SUMIF('Consume Tools Recd'!$B$6:$B$211,'MASTER Tools List'!$B75,'Consume Tools Recd'!$E$6:$E$211))</f>
        <v>0</v>
      </c>
      <c r="G75" s="13" t="e">
        <f>IF(LEN($G74),SUMIF(#REF!,'MASTER Tools List'!$B75,#REF!))</f>
        <v>#REF!</v>
      </c>
      <c r="H75" s="13" t="e">
        <f>IF(LEN(H74),(Table3[[#This Row],[OPENING STOCK]]+Table3[[#This Row],[Received Qty]])-Table3[[#This Row],[Issued Qty]])</f>
        <v>#REF!</v>
      </c>
      <c r="I75" s="39"/>
      <c r="J75" s="37">
        <f t="shared" si="2"/>
        <v>0</v>
      </c>
      <c r="K75" s="19"/>
    </row>
    <row r="76" spans="1:11" ht="15.75" thickBot="1">
      <c r="A76" s="15"/>
      <c r="B76" s="18"/>
      <c r="C76" s="24"/>
      <c r="D76" s="18"/>
      <c r="E76" s="28">
        <v>0</v>
      </c>
      <c r="F76" s="11">
        <f>IF(LEN($F75),SUMIF('Consume Tools Recd'!$B$6:$B$211,'MASTER Tools List'!$B76,'Consume Tools Recd'!$E$6:$E$211))</f>
        <v>0</v>
      </c>
      <c r="G76" s="13" t="e">
        <f>IF(LEN($G75),SUMIF(#REF!,'MASTER Tools List'!$B76,#REF!))</f>
        <v>#REF!</v>
      </c>
      <c r="H76" s="13" t="e">
        <f>IF(LEN(H75),(Table3[[#This Row],[OPENING STOCK]]+Table3[[#This Row],[Received Qty]])-Table3[[#This Row],[Issued Qty]])</f>
        <v>#REF!</v>
      </c>
      <c r="I76" s="39"/>
      <c r="J76" s="37">
        <f t="shared" si="2"/>
        <v>0</v>
      </c>
      <c r="K76" s="19"/>
    </row>
    <row r="77" spans="1:11" ht="15.75" thickBot="1">
      <c r="A77" s="15"/>
      <c r="B77" s="18"/>
      <c r="C77" s="24"/>
      <c r="D77" s="16"/>
      <c r="E77" s="28">
        <v>0</v>
      </c>
      <c r="F77" s="11">
        <f>IF(LEN($F76),SUMIF('Consume Tools Recd'!$B$6:$B$211,'MASTER Tools List'!$B77,'Consume Tools Recd'!$E$6:$E$211))</f>
        <v>0</v>
      </c>
      <c r="G77" s="13" t="e">
        <f>IF(LEN($G76),SUMIF(#REF!,'MASTER Tools List'!$B77,#REF!))</f>
        <v>#REF!</v>
      </c>
      <c r="H77" s="13" t="e">
        <f>IF(LEN(H76),(Table3[[#This Row],[OPENING STOCK]]+Table3[[#This Row],[Received Qty]])-Table3[[#This Row],[Issued Qty]])</f>
        <v>#REF!</v>
      </c>
      <c r="I77" s="39"/>
      <c r="J77" s="37">
        <f t="shared" si="2"/>
        <v>0</v>
      </c>
      <c r="K77" s="19"/>
    </row>
    <row r="78" spans="1:11" ht="15.75" thickBot="1">
      <c r="A78" s="15"/>
      <c r="B78" s="18"/>
      <c r="C78" s="24"/>
      <c r="D78" s="18"/>
      <c r="E78" s="28">
        <v>0</v>
      </c>
      <c r="F78" s="11">
        <f>IF(LEN($F77),SUMIF('Consume Tools Recd'!$B$6:$B$211,'MASTER Tools List'!$B78,'Consume Tools Recd'!$E$6:$E$211))</f>
        <v>0</v>
      </c>
      <c r="G78" s="13" t="e">
        <f>IF(LEN($G77),SUMIF(#REF!,'MASTER Tools List'!$B78,#REF!))</f>
        <v>#REF!</v>
      </c>
      <c r="H78" s="13" t="e">
        <f>IF(LEN(H77),(Table3[[#This Row],[OPENING STOCK]]+Table3[[#This Row],[Received Qty]])-Table3[[#This Row],[Issued Qty]])</f>
        <v>#REF!</v>
      </c>
      <c r="I78" s="39"/>
      <c r="J78" s="37">
        <f t="shared" si="2"/>
        <v>0</v>
      </c>
      <c r="K78" s="19"/>
    </row>
    <row r="79" spans="1:11" ht="15.75" thickBot="1">
      <c r="A79" s="15"/>
      <c r="B79" s="18"/>
      <c r="C79" s="24"/>
      <c r="D79" s="18"/>
      <c r="E79" s="28">
        <v>0</v>
      </c>
      <c r="F79" s="11">
        <f>IF(LEN($F78),SUMIF('Consume Tools Recd'!$B$6:$B$211,'MASTER Tools List'!$B79,'Consume Tools Recd'!$E$6:$E$211))</f>
        <v>0</v>
      </c>
      <c r="G79" s="13" t="e">
        <f>IF(LEN($G78),SUMIF(#REF!,'MASTER Tools List'!$B79,#REF!))</f>
        <v>#REF!</v>
      </c>
      <c r="H79" s="13" t="e">
        <f>IF(LEN(H78),(Table3[[#This Row],[OPENING STOCK]]+Table3[[#This Row],[Received Qty]])-Table3[[#This Row],[Issued Qty]])</f>
        <v>#REF!</v>
      </c>
      <c r="I79" s="39"/>
      <c r="J79" s="37">
        <f t="shared" si="2"/>
        <v>0</v>
      </c>
      <c r="K79" s="19"/>
    </row>
    <row r="80" spans="1:11" ht="15.75" thickBot="1">
      <c r="A80" s="15"/>
      <c r="B80" s="18"/>
      <c r="C80" s="24"/>
      <c r="D80" s="16"/>
      <c r="E80" s="28">
        <v>0</v>
      </c>
      <c r="F80" s="11">
        <f>IF(LEN($F79),SUMIF('Consume Tools Recd'!$B$6:$B$211,'MASTER Tools List'!$B80,'Consume Tools Recd'!$E$6:$E$211))</f>
        <v>0</v>
      </c>
      <c r="G80" s="13" t="e">
        <f>IF(LEN($G79),SUMIF(#REF!,'MASTER Tools List'!$B80,#REF!))</f>
        <v>#REF!</v>
      </c>
      <c r="H80" s="13" t="e">
        <f>IF(LEN(H79),(Table3[[#This Row],[OPENING STOCK]]+Table3[[#This Row],[Received Qty]])-Table3[[#This Row],[Issued Qty]])</f>
        <v>#REF!</v>
      </c>
      <c r="I80" s="39"/>
      <c r="J80" s="37">
        <f t="shared" si="2"/>
        <v>0</v>
      </c>
      <c r="K80" s="19"/>
    </row>
    <row r="81" spans="1:11" ht="15.75" thickBot="1">
      <c r="A81" s="15"/>
      <c r="B81" s="18"/>
      <c r="C81" s="24"/>
      <c r="D81" s="18"/>
      <c r="E81" s="28">
        <v>0</v>
      </c>
      <c r="F81" s="11">
        <f>IF(LEN($F80),SUMIF('Consume Tools Recd'!$B$6:$B$211,'MASTER Tools List'!$B81,'Consume Tools Recd'!$E$6:$E$211))</f>
        <v>0</v>
      </c>
      <c r="G81" s="13" t="e">
        <f>IF(LEN($G80),SUMIF(#REF!,'MASTER Tools List'!$B81,#REF!))</f>
        <v>#REF!</v>
      </c>
      <c r="H81" s="13" t="e">
        <f>IF(LEN(H80),(Table3[[#This Row],[OPENING STOCK]]+Table3[[#This Row],[Received Qty]])-Table3[[#This Row],[Issued Qty]])</f>
        <v>#REF!</v>
      </c>
      <c r="I81" s="39"/>
      <c r="J81" s="37">
        <f t="shared" si="2"/>
        <v>0</v>
      </c>
      <c r="K81" s="19"/>
    </row>
    <row r="82" spans="1:11" ht="15.75" thickBot="1">
      <c r="A82" s="15"/>
      <c r="B82" s="18"/>
      <c r="C82" s="24"/>
      <c r="D82" s="18"/>
      <c r="E82" s="28">
        <v>0</v>
      </c>
      <c r="F82" s="11">
        <f>IF(LEN($F81),SUMIF('Consume Tools Recd'!$B$6:$B$211,'MASTER Tools List'!$B82,'Consume Tools Recd'!$E$6:$E$211))</f>
        <v>0</v>
      </c>
      <c r="G82" s="13" t="e">
        <f>IF(LEN($G81),SUMIF(#REF!,'MASTER Tools List'!$B82,#REF!))</f>
        <v>#REF!</v>
      </c>
      <c r="H82" s="13" t="e">
        <f>IF(LEN(H81),(Table3[[#This Row],[OPENING STOCK]]+Table3[[#This Row],[Received Qty]])-Table3[[#This Row],[Issued Qty]])</f>
        <v>#REF!</v>
      </c>
      <c r="I82" s="39"/>
      <c r="J82" s="37">
        <f t="shared" si="2"/>
        <v>0</v>
      </c>
      <c r="K82" s="19"/>
    </row>
    <row r="83" spans="1:11" ht="15.75" thickBot="1">
      <c r="A83" s="15"/>
      <c r="B83" s="18"/>
      <c r="C83" s="24"/>
      <c r="D83" s="16"/>
      <c r="E83" s="28">
        <v>0</v>
      </c>
      <c r="F83" s="11">
        <f>IF(LEN($F82),SUMIF('Consume Tools Recd'!$B$6:$B$211,'MASTER Tools List'!$B83,'Consume Tools Recd'!$E$6:$E$211))</f>
        <v>0</v>
      </c>
      <c r="G83" s="13" t="e">
        <f>IF(LEN($G82),SUMIF(#REF!,'MASTER Tools List'!$B83,#REF!))</f>
        <v>#REF!</v>
      </c>
      <c r="H83" s="13" t="e">
        <f>IF(LEN(H82),(Table3[[#This Row],[OPENING STOCK]]+Table3[[#This Row],[Received Qty]])-Table3[[#This Row],[Issued Qty]])</f>
        <v>#REF!</v>
      </c>
      <c r="I83" s="39"/>
      <c r="J83" s="37">
        <f t="shared" si="2"/>
        <v>0</v>
      </c>
      <c r="K83" s="19"/>
    </row>
    <row r="84" spans="1:11" ht="15.75" thickBot="1">
      <c r="A84" s="15"/>
      <c r="B84" s="18"/>
      <c r="C84" s="24"/>
      <c r="D84" s="18"/>
      <c r="E84" s="28">
        <v>0</v>
      </c>
      <c r="F84" s="11">
        <f>IF(LEN($F83),SUMIF('Consume Tools Recd'!$B$6:$B$211,'MASTER Tools List'!$B84,'Consume Tools Recd'!$E$6:$E$211))</f>
        <v>0</v>
      </c>
      <c r="G84" s="13" t="e">
        <f>IF(LEN($G83),SUMIF(#REF!,'MASTER Tools List'!$B84,#REF!))</f>
        <v>#REF!</v>
      </c>
      <c r="H84" s="13" t="e">
        <f>IF(LEN(H83),(Table3[[#This Row],[OPENING STOCK]]+Table3[[#This Row],[Received Qty]])-Table3[[#This Row],[Issued Qty]])</f>
        <v>#REF!</v>
      </c>
      <c r="I84" s="39"/>
      <c r="J84" s="37">
        <f t="shared" si="2"/>
        <v>0</v>
      </c>
      <c r="K84" s="19"/>
    </row>
    <row r="85" spans="1:11" ht="15.75" thickBot="1">
      <c r="A85" s="15"/>
      <c r="B85" s="18"/>
      <c r="C85" s="24"/>
      <c r="D85" s="18"/>
      <c r="E85" s="28">
        <v>0</v>
      </c>
      <c r="F85" s="11">
        <f>IF(LEN($F84),SUMIF('Consume Tools Recd'!$B$6:$B$211,'MASTER Tools List'!$B85,'Consume Tools Recd'!$E$6:$E$211))</f>
        <v>0</v>
      </c>
      <c r="G85" s="13" t="e">
        <f>IF(LEN($G84),SUMIF(#REF!,'MASTER Tools List'!$B85,#REF!))</f>
        <v>#REF!</v>
      </c>
      <c r="H85" s="13" t="e">
        <f>IF(LEN(H84),(Table3[[#This Row],[OPENING STOCK]]+Table3[[#This Row],[Received Qty]])-Table3[[#This Row],[Issued Qty]])</f>
        <v>#REF!</v>
      </c>
      <c r="I85" s="39"/>
      <c r="J85" s="37">
        <f t="shared" si="2"/>
        <v>0</v>
      </c>
      <c r="K85" s="19"/>
    </row>
    <row r="86" spans="1:11" ht="15.75" thickBot="1">
      <c r="A86" s="15"/>
      <c r="B86" s="18"/>
      <c r="C86" s="24"/>
      <c r="D86" s="16"/>
      <c r="E86" s="28">
        <v>0</v>
      </c>
      <c r="F86" s="11">
        <f>IF(LEN($F85),SUMIF('Consume Tools Recd'!$B$6:$B$211,'MASTER Tools List'!$B86,'Consume Tools Recd'!$E$6:$E$211))</f>
        <v>0</v>
      </c>
      <c r="G86" s="13" t="e">
        <f>IF(LEN($G85),SUMIF(#REF!,'MASTER Tools List'!$B86,#REF!))</f>
        <v>#REF!</v>
      </c>
      <c r="H86" s="13" t="e">
        <f>IF(LEN(H85),(Table3[[#This Row],[OPENING STOCK]]+Table3[[#This Row],[Received Qty]])-Table3[[#This Row],[Issued Qty]])</f>
        <v>#REF!</v>
      </c>
      <c r="I86" s="39"/>
      <c r="J86" s="37">
        <f t="shared" si="2"/>
        <v>0</v>
      </c>
      <c r="K86" s="19"/>
    </row>
    <row r="87" spans="1:11" ht="15.75" thickBot="1">
      <c r="A87" s="15"/>
      <c r="B87" s="18"/>
      <c r="C87" s="24"/>
      <c r="D87" s="18"/>
      <c r="E87" s="28">
        <v>0</v>
      </c>
      <c r="F87" s="11">
        <f>IF(LEN($F86),SUMIF('Consume Tools Recd'!$B$6:$B$211,'MASTER Tools List'!$B87,'Consume Tools Recd'!$E$6:$E$211))</f>
        <v>0</v>
      </c>
      <c r="G87" s="13" t="e">
        <f>IF(LEN($G86),SUMIF(#REF!,'MASTER Tools List'!$B87,#REF!))</f>
        <v>#REF!</v>
      </c>
      <c r="H87" s="13" t="e">
        <f>IF(LEN(H86),(Table3[[#This Row],[OPENING STOCK]]+Table3[[#This Row],[Received Qty]])-Table3[[#This Row],[Issued Qty]])</f>
        <v>#REF!</v>
      </c>
      <c r="I87" s="39"/>
      <c r="J87" s="37">
        <f t="shared" si="2"/>
        <v>0</v>
      </c>
      <c r="K87" s="19"/>
    </row>
    <row r="88" spans="1:11" ht="15.75" thickBot="1">
      <c r="A88" s="15"/>
      <c r="B88" s="18"/>
      <c r="C88" s="24"/>
      <c r="D88" s="18"/>
      <c r="E88" s="28">
        <v>0</v>
      </c>
      <c r="F88" s="11">
        <f>IF(LEN($F87),SUMIF('Consume Tools Recd'!$B$6:$B$211,'MASTER Tools List'!$B88,'Consume Tools Recd'!$E$6:$E$211))</f>
        <v>0</v>
      </c>
      <c r="G88" s="13" t="e">
        <f>IF(LEN($G87),SUMIF(#REF!,'MASTER Tools List'!$B88,#REF!))</f>
        <v>#REF!</v>
      </c>
      <c r="H88" s="13" t="e">
        <f>IF(LEN(H87),(Table3[[#This Row],[OPENING STOCK]]+Table3[[#This Row],[Received Qty]])-Table3[[#This Row],[Issued Qty]])</f>
        <v>#REF!</v>
      </c>
      <c r="I88" s="39"/>
      <c r="J88" s="37">
        <f t="shared" si="2"/>
        <v>0</v>
      </c>
      <c r="K88" s="19"/>
    </row>
    <row r="89" spans="1:11" ht="15.75" thickBot="1">
      <c r="A89" s="15"/>
      <c r="B89" s="18"/>
      <c r="C89" s="24"/>
      <c r="D89" s="16"/>
      <c r="E89" s="28">
        <v>0</v>
      </c>
      <c r="F89" s="11">
        <f>IF(LEN($F88),SUMIF('Consume Tools Recd'!$B$6:$B$211,'MASTER Tools List'!$B89,'Consume Tools Recd'!$E$6:$E$211))</f>
        <v>0</v>
      </c>
      <c r="G89" s="13" t="e">
        <f>IF(LEN($G88),SUMIF(#REF!,'MASTER Tools List'!$B89,#REF!))</f>
        <v>#REF!</v>
      </c>
      <c r="H89" s="13" t="e">
        <f>IF(LEN(H88),(Table3[[#This Row],[OPENING STOCK]]+Table3[[#This Row],[Received Qty]])-Table3[[#This Row],[Issued Qty]])</f>
        <v>#REF!</v>
      </c>
      <c r="I89" s="39"/>
      <c r="J89" s="37">
        <f t="shared" si="2"/>
        <v>0</v>
      </c>
      <c r="K89" s="19"/>
    </row>
    <row r="90" spans="1:11" ht="15.75" thickBot="1">
      <c r="A90" s="15"/>
      <c r="B90" s="18"/>
      <c r="C90" s="24"/>
      <c r="D90" s="18"/>
      <c r="E90" s="28">
        <v>0</v>
      </c>
      <c r="F90" s="11">
        <f>IF(LEN($F89),SUMIF('Consume Tools Recd'!$B$6:$B$211,'MASTER Tools List'!$B90,'Consume Tools Recd'!$E$6:$E$211))</f>
        <v>0</v>
      </c>
      <c r="G90" s="13" t="e">
        <f>IF(LEN($G89),SUMIF(#REF!,'MASTER Tools List'!$B90,#REF!))</f>
        <v>#REF!</v>
      </c>
      <c r="H90" s="13" t="e">
        <f>IF(LEN(H89),(Table3[[#This Row],[OPENING STOCK]]+Table3[[#This Row],[Received Qty]])-Table3[[#This Row],[Issued Qty]])</f>
        <v>#REF!</v>
      </c>
      <c r="I90" s="39"/>
      <c r="J90" s="37">
        <f t="shared" si="2"/>
        <v>0</v>
      </c>
      <c r="K90" s="19"/>
    </row>
    <row r="91" spans="1:11" ht="15.75" thickBot="1">
      <c r="A91" s="15"/>
      <c r="B91" s="18"/>
      <c r="C91" s="24"/>
      <c r="D91" s="18"/>
      <c r="E91" s="28">
        <v>0</v>
      </c>
      <c r="F91" s="11">
        <f>IF(LEN($F90),SUMIF('Consume Tools Recd'!$B$6:$B$211,'MASTER Tools List'!$B91,'Consume Tools Recd'!$E$6:$E$211))</f>
        <v>0</v>
      </c>
      <c r="G91" s="13" t="e">
        <f>IF(LEN($G90),SUMIF(#REF!,'MASTER Tools List'!$B91,#REF!))</f>
        <v>#REF!</v>
      </c>
      <c r="H91" s="13" t="e">
        <f>IF(LEN(H90),(Table3[[#This Row],[OPENING STOCK]]+Table3[[#This Row],[Received Qty]])-Table3[[#This Row],[Issued Qty]])</f>
        <v>#REF!</v>
      </c>
      <c r="I91" s="39"/>
      <c r="J91" s="37">
        <f t="shared" si="2"/>
        <v>0</v>
      </c>
      <c r="K91" s="19"/>
    </row>
    <row r="92" spans="1:11" ht="15.75" thickBot="1">
      <c r="A92" s="15"/>
      <c r="B92" s="18"/>
      <c r="C92" s="24"/>
      <c r="D92" s="16"/>
      <c r="E92" s="28">
        <v>0</v>
      </c>
      <c r="F92" s="11">
        <f>IF(LEN($F91),SUMIF('Consume Tools Recd'!$B$6:$B$211,'MASTER Tools List'!$B92,'Consume Tools Recd'!$E$6:$E$211))</f>
        <v>0</v>
      </c>
      <c r="G92" s="13" t="e">
        <f>IF(LEN($G91),SUMIF(#REF!,'MASTER Tools List'!$B92,#REF!))</f>
        <v>#REF!</v>
      </c>
      <c r="H92" s="13" t="e">
        <f>IF(LEN(H91),(Table3[[#This Row],[OPENING STOCK]]+Table3[[#This Row],[Received Qty]])-Table3[[#This Row],[Issued Qty]])</f>
        <v>#REF!</v>
      </c>
      <c r="I92" s="39"/>
      <c r="J92" s="37">
        <f t="shared" si="2"/>
        <v>0</v>
      </c>
      <c r="K92" s="19"/>
    </row>
    <row r="93" spans="1:11" ht="15.75" thickBot="1">
      <c r="A93" s="15"/>
      <c r="B93" s="18"/>
      <c r="C93" s="24"/>
      <c r="D93" s="18"/>
      <c r="E93" s="28">
        <v>0</v>
      </c>
      <c r="F93" s="11">
        <f>IF(LEN($F92),SUMIF('Consume Tools Recd'!$B$6:$B$211,'MASTER Tools List'!$B93,'Consume Tools Recd'!$E$6:$E$211))</f>
        <v>0</v>
      </c>
      <c r="G93" s="13" t="e">
        <f>IF(LEN($G92),SUMIF(#REF!,'MASTER Tools List'!$B93,#REF!))</f>
        <v>#REF!</v>
      </c>
      <c r="H93" s="13" t="e">
        <f>IF(LEN(H92),(Table3[[#This Row],[OPENING STOCK]]+Table3[[#This Row],[Received Qty]])-Table3[[#This Row],[Issued Qty]])</f>
        <v>#REF!</v>
      </c>
      <c r="I93" s="39"/>
      <c r="J93" s="37">
        <f t="shared" si="2"/>
        <v>0</v>
      </c>
      <c r="K93" s="19"/>
    </row>
    <row r="94" spans="1:11" ht="15.75" thickBot="1">
      <c r="A94" s="15"/>
      <c r="B94" s="18"/>
      <c r="C94" s="24"/>
      <c r="D94" s="18"/>
      <c r="E94" s="28">
        <v>0</v>
      </c>
      <c r="F94" s="11">
        <f>IF(LEN($F93),SUMIF('Consume Tools Recd'!$B$6:$B$211,'MASTER Tools List'!$B94,'Consume Tools Recd'!$E$6:$E$211))</f>
        <v>0</v>
      </c>
      <c r="G94" s="13" t="e">
        <f>IF(LEN($G93),SUMIF(#REF!,'MASTER Tools List'!$B94,#REF!))</f>
        <v>#REF!</v>
      </c>
      <c r="H94" s="13" t="e">
        <f>IF(LEN(H93),(Table3[[#This Row],[OPENING STOCK]]+Table3[[#This Row],[Received Qty]])-Table3[[#This Row],[Issued Qty]])</f>
        <v>#REF!</v>
      </c>
      <c r="I94" s="39"/>
      <c r="J94" s="37">
        <f t="shared" si="2"/>
        <v>0</v>
      </c>
      <c r="K94" s="19"/>
    </row>
    <row r="95" spans="1:11" ht="15.75" thickBot="1">
      <c r="A95" s="15"/>
      <c r="B95" s="18"/>
      <c r="C95" s="24"/>
      <c r="D95" s="16"/>
      <c r="E95" s="28">
        <v>0</v>
      </c>
      <c r="F95" s="11">
        <f>IF(LEN($F94),SUMIF('Consume Tools Recd'!$B$6:$B$211,'MASTER Tools List'!$B95,'Consume Tools Recd'!$E$6:$E$211))</f>
        <v>0</v>
      </c>
      <c r="G95" s="13" t="e">
        <f>IF(LEN($G94),SUMIF(#REF!,'MASTER Tools List'!$B95,#REF!))</f>
        <v>#REF!</v>
      </c>
      <c r="H95" s="13" t="e">
        <f>IF(LEN(H94),(Table3[[#This Row],[OPENING STOCK]]+Table3[[#This Row],[Received Qty]])-Table3[[#This Row],[Issued Qty]])</f>
        <v>#REF!</v>
      </c>
      <c r="I95" s="39"/>
      <c r="J95" s="37">
        <f t="shared" si="2"/>
        <v>0</v>
      </c>
      <c r="K95" s="19"/>
    </row>
    <row r="96" spans="1:11" ht="15.75" thickBot="1">
      <c r="A96" s="15"/>
      <c r="B96" s="18"/>
      <c r="C96" s="24"/>
      <c r="D96" s="18"/>
      <c r="E96" s="28">
        <v>0</v>
      </c>
      <c r="F96" s="11">
        <f>IF(LEN($F95),SUMIF('Consume Tools Recd'!$B$6:$B$211,'MASTER Tools List'!$B96,'Consume Tools Recd'!$E$6:$E$211))</f>
        <v>0</v>
      </c>
      <c r="G96" s="13" t="e">
        <f>IF(LEN($G95),SUMIF(#REF!,'MASTER Tools List'!$B96,#REF!))</f>
        <v>#REF!</v>
      </c>
      <c r="H96" s="13" t="e">
        <f>IF(LEN(H95),(Table3[[#This Row],[OPENING STOCK]]+Table3[[#This Row],[Received Qty]])-Table3[[#This Row],[Issued Qty]])</f>
        <v>#REF!</v>
      </c>
      <c r="I96" s="39"/>
      <c r="J96" s="37">
        <f t="shared" si="2"/>
        <v>0</v>
      </c>
      <c r="K96" s="19"/>
    </row>
    <row r="97" spans="1:11" ht="15.75" thickBot="1">
      <c r="A97" s="15"/>
      <c r="B97" s="18"/>
      <c r="C97" s="24"/>
      <c r="D97" s="18"/>
      <c r="E97" s="28">
        <v>0</v>
      </c>
      <c r="F97" s="11">
        <f>IF(LEN($F96),SUMIF('Consume Tools Recd'!$B$6:$B$211,'MASTER Tools List'!$B97,'Consume Tools Recd'!$E$6:$E$211))</f>
        <v>0</v>
      </c>
      <c r="G97" s="13" t="e">
        <f>IF(LEN($G96),SUMIF(#REF!,'MASTER Tools List'!$B97,#REF!))</f>
        <v>#REF!</v>
      </c>
      <c r="H97" s="13" t="e">
        <f>IF(LEN(H96),(Table3[[#This Row],[OPENING STOCK]]+Table3[[#This Row],[Received Qty]])-Table3[[#This Row],[Issued Qty]])</f>
        <v>#REF!</v>
      </c>
      <c r="I97" s="39"/>
      <c r="J97" s="37">
        <f t="shared" si="2"/>
        <v>0</v>
      </c>
      <c r="K97" s="19"/>
    </row>
    <row r="98" spans="1:11" ht="15.75" thickBot="1">
      <c r="A98" s="15"/>
      <c r="B98" s="18"/>
      <c r="C98" s="24"/>
      <c r="D98" s="16"/>
      <c r="E98" s="28">
        <v>0</v>
      </c>
      <c r="F98" s="11">
        <f>IF(LEN($F97),SUMIF('Consume Tools Recd'!$B$6:$B$211,'MASTER Tools List'!$B98,'Consume Tools Recd'!$E$6:$E$211))</f>
        <v>0</v>
      </c>
      <c r="G98" s="13" t="e">
        <f>IF(LEN($G97),SUMIF(#REF!,'MASTER Tools List'!$B98,#REF!))</f>
        <v>#REF!</v>
      </c>
      <c r="H98" s="13" t="e">
        <f>IF(LEN(H97),(Table3[[#This Row],[OPENING STOCK]]+Table3[[#This Row],[Received Qty]])-Table3[[#This Row],[Issued Qty]])</f>
        <v>#REF!</v>
      </c>
      <c r="I98" s="39"/>
      <c r="J98" s="37">
        <f t="shared" si="2"/>
        <v>0</v>
      </c>
      <c r="K98" s="19"/>
    </row>
    <row r="99" spans="1:11" ht="15.75" thickBot="1">
      <c r="A99" s="15"/>
      <c r="B99" s="18"/>
      <c r="C99" s="24"/>
      <c r="D99" s="18"/>
      <c r="E99" s="28">
        <v>0</v>
      </c>
      <c r="F99" s="11">
        <f>IF(LEN($F98),SUMIF('Consume Tools Recd'!$B$6:$B$211,'MASTER Tools List'!$B99,'Consume Tools Recd'!$E$6:$E$211))</f>
        <v>0</v>
      </c>
      <c r="G99" s="13" t="e">
        <f>IF(LEN($G98),SUMIF(#REF!,'MASTER Tools List'!$B99,#REF!))</f>
        <v>#REF!</v>
      </c>
      <c r="H99" s="13" t="e">
        <f>IF(LEN(H98),(Table3[[#This Row],[OPENING STOCK]]+Table3[[#This Row],[Received Qty]])-Table3[[#This Row],[Issued Qty]])</f>
        <v>#REF!</v>
      </c>
      <c r="I99" s="39"/>
      <c r="J99" s="37">
        <f t="shared" si="2"/>
        <v>0</v>
      </c>
      <c r="K99" s="19"/>
    </row>
    <row r="100" spans="1:11" ht="15.75" thickBot="1">
      <c r="A100" s="15"/>
      <c r="B100" s="18"/>
      <c r="C100" s="24"/>
      <c r="D100" s="18"/>
      <c r="E100" s="28">
        <v>0</v>
      </c>
      <c r="F100" s="11">
        <f>IF(LEN($F99),SUMIF('Consume Tools Recd'!$B$6:$B$211,'MASTER Tools List'!$B100,'Consume Tools Recd'!$E$6:$E$211))</f>
        <v>0</v>
      </c>
      <c r="G100" s="13" t="e">
        <f>IF(LEN($G99),SUMIF(#REF!,'MASTER Tools List'!$B100,#REF!))</f>
        <v>#REF!</v>
      </c>
      <c r="H100" s="13" t="e">
        <f>IF(LEN(H99),(Table3[[#This Row],[OPENING STOCK]]+Table3[[#This Row],[Received Qty]])-Table3[[#This Row],[Issued Qty]])</f>
        <v>#REF!</v>
      </c>
      <c r="I100" s="39"/>
      <c r="J100" s="37">
        <f t="shared" si="2"/>
        <v>0</v>
      </c>
      <c r="K100" s="19"/>
    </row>
    <row r="101" spans="1:11" ht="15.75" thickBot="1">
      <c r="A101" s="15"/>
      <c r="B101" s="18"/>
      <c r="C101" s="24"/>
      <c r="D101" s="16"/>
      <c r="E101" s="28">
        <v>0</v>
      </c>
      <c r="F101" s="11">
        <f>IF(LEN($F100),SUMIF('Consume Tools Recd'!$B$6:$B$211,'MASTER Tools List'!$B101,'Consume Tools Recd'!$E$6:$E$211))</f>
        <v>0</v>
      </c>
      <c r="G101" s="13" t="e">
        <f>IF(LEN($G100),SUMIF(#REF!,'MASTER Tools List'!$B101,#REF!))</f>
        <v>#REF!</v>
      </c>
      <c r="H101" s="13" t="e">
        <f>IF(LEN(H100),(Table3[[#This Row],[OPENING STOCK]]+Table3[[#This Row],[Received Qty]])-Table3[[#This Row],[Issued Qty]])</f>
        <v>#REF!</v>
      </c>
      <c r="I101" s="39"/>
      <c r="J101" s="37">
        <f t="shared" si="2"/>
        <v>0</v>
      </c>
      <c r="K101" s="19"/>
    </row>
    <row r="102" spans="1:11" ht="15.75" thickBot="1">
      <c r="A102" s="15"/>
      <c r="B102" s="18"/>
      <c r="C102" s="24"/>
      <c r="D102" s="18"/>
      <c r="E102" s="28">
        <v>0</v>
      </c>
      <c r="F102" s="11">
        <f>IF(LEN($F101),SUMIF('Consume Tools Recd'!$B$6:$B$211,'MASTER Tools List'!$B102,'Consume Tools Recd'!$E$6:$E$211))</f>
        <v>0</v>
      </c>
      <c r="G102" s="13" t="e">
        <f>IF(LEN($G101),SUMIF(#REF!,'MASTER Tools List'!$B102,#REF!))</f>
        <v>#REF!</v>
      </c>
      <c r="H102" s="13" t="e">
        <f>IF(LEN(H101),(Table3[[#This Row],[OPENING STOCK]]+Table3[[#This Row],[Received Qty]])-Table3[[#This Row],[Issued Qty]])</f>
        <v>#REF!</v>
      </c>
      <c r="I102" s="39"/>
      <c r="J102" s="37">
        <f t="shared" si="2"/>
        <v>0</v>
      </c>
      <c r="K102" s="19"/>
    </row>
    <row r="103" spans="1:11" ht="15.75" thickBot="1">
      <c r="A103" s="15"/>
      <c r="B103" s="18"/>
      <c r="C103" s="24"/>
      <c r="D103" s="18"/>
      <c r="E103" s="28">
        <v>0</v>
      </c>
      <c r="F103" s="11">
        <f>IF(LEN($F102),SUMIF('Consume Tools Recd'!$B$6:$B$211,'MASTER Tools List'!$B103,'Consume Tools Recd'!$E$6:$E$211))</f>
        <v>0</v>
      </c>
      <c r="G103" s="13" t="e">
        <f>IF(LEN($G102),SUMIF(#REF!,'MASTER Tools List'!$B103,#REF!))</f>
        <v>#REF!</v>
      </c>
      <c r="H103" s="13" t="e">
        <f>IF(LEN(H102),(Table3[[#This Row],[OPENING STOCK]]+Table3[[#This Row],[Received Qty]])-Table3[[#This Row],[Issued Qty]])</f>
        <v>#REF!</v>
      </c>
      <c r="I103" s="39"/>
      <c r="J103" s="37">
        <f t="shared" si="2"/>
        <v>0</v>
      </c>
      <c r="K103" s="19"/>
    </row>
    <row r="104" spans="1:11" ht="15.75" thickBot="1">
      <c r="A104" s="15"/>
      <c r="B104" s="18"/>
      <c r="C104" s="24"/>
      <c r="D104" s="16"/>
      <c r="E104" s="28">
        <v>0</v>
      </c>
      <c r="F104" s="11">
        <f>IF(LEN($F103),SUMIF('Consume Tools Recd'!$B$6:$B$211,'MASTER Tools List'!$B104,'Consume Tools Recd'!$E$6:$E$211))</f>
        <v>0</v>
      </c>
      <c r="G104" s="13" t="e">
        <f>IF(LEN($G103),SUMIF(#REF!,'MASTER Tools List'!$B104,#REF!))</f>
        <v>#REF!</v>
      </c>
      <c r="H104" s="13" t="e">
        <f>IF(LEN(H103),(Table3[[#This Row],[OPENING STOCK]]+Table3[[#This Row],[Received Qty]])-Table3[[#This Row],[Issued Qty]])</f>
        <v>#REF!</v>
      </c>
      <c r="I104" s="39"/>
      <c r="J104" s="37">
        <f t="shared" si="2"/>
        <v>0</v>
      </c>
      <c r="K104" s="19"/>
    </row>
    <row r="105" spans="1:11" ht="15.75" thickBot="1">
      <c r="A105" s="15"/>
      <c r="B105" s="18"/>
      <c r="C105" s="24"/>
      <c r="D105" s="18"/>
      <c r="E105" s="28">
        <v>0</v>
      </c>
      <c r="F105" s="11">
        <f>IF(LEN($F104),SUMIF('Consume Tools Recd'!$B$6:$B$211,'MASTER Tools List'!$B105,'Consume Tools Recd'!$E$6:$E$211))</f>
        <v>0</v>
      </c>
      <c r="G105" s="13" t="e">
        <f>IF(LEN($G104),SUMIF(#REF!,'MASTER Tools List'!$B105,#REF!))</f>
        <v>#REF!</v>
      </c>
      <c r="H105" s="13" t="e">
        <f>IF(LEN(H104),(Table3[[#This Row],[OPENING STOCK]]+Table3[[#This Row],[Received Qty]])-Table3[[#This Row],[Issued Qty]])</f>
        <v>#REF!</v>
      </c>
      <c r="I105" s="39"/>
      <c r="J105" s="37">
        <f t="shared" si="2"/>
        <v>0</v>
      </c>
      <c r="K105" s="19"/>
    </row>
    <row r="106" spans="1:11" ht="15.75" thickBot="1">
      <c r="A106" s="15"/>
      <c r="B106" s="18"/>
      <c r="C106" s="24"/>
      <c r="D106" s="18"/>
      <c r="E106" s="28">
        <v>0</v>
      </c>
      <c r="F106" s="11">
        <f>IF(LEN($F105),SUMIF('Consume Tools Recd'!$B$6:$B$211,'MASTER Tools List'!$B106,'Consume Tools Recd'!$E$6:$E$211))</f>
        <v>0</v>
      </c>
      <c r="G106" s="13" t="e">
        <f>IF(LEN($G105),SUMIF(#REF!,'MASTER Tools List'!$B106,#REF!))</f>
        <v>#REF!</v>
      </c>
      <c r="H106" s="13" t="e">
        <f>IF(LEN(H105),(Table3[[#This Row],[OPENING STOCK]]+Table3[[#This Row],[Received Qty]])-Table3[[#This Row],[Issued Qty]])</f>
        <v>#REF!</v>
      </c>
      <c r="I106" s="39"/>
      <c r="J106" s="37">
        <f t="shared" si="2"/>
        <v>0</v>
      </c>
      <c r="K106" s="19"/>
    </row>
    <row r="107" spans="1:11" ht="15.75" thickBot="1">
      <c r="A107" s="15"/>
      <c r="B107" s="18"/>
      <c r="C107" s="24"/>
      <c r="D107" s="16"/>
      <c r="E107" s="28">
        <v>0</v>
      </c>
      <c r="F107" s="11">
        <f>IF(LEN($F106),SUMIF('Consume Tools Recd'!$B$6:$B$211,'MASTER Tools List'!$B107,'Consume Tools Recd'!$E$6:$E$211))</f>
        <v>0</v>
      </c>
      <c r="G107" s="13" t="e">
        <f>IF(LEN($G106),SUMIF(#REF!,'MASTER Tools List'!$B107,#REF!))</f>
        <v>#REF!</v>
      </c>
      <c r="H107" s="13" t="e">
        <f>IF(LEN(H106),(Table3[[#This Row],[OPENING STOCK]]+Table3[[#This Row],[Received Qty]])-Table3[[#This Row],[Issued Qty]])</f>
        <v>#REF!</v>
      </c>
      <c r="I107" s="39"/>
      <c r="J107" s="37">
        <f t="shared" si="2"/>
        <v>0</v>
      </c>
      <c r="K107" s="19"/>
    </row>
    <row r="108" spans="1:11" ht="15.75" thickBot="1">
      <c r="A108" s="15"/>
      <c r="B108" s="18"/>
      <c r="C108" s="24"/>
      <c r="D108" s="18"/>
      <c r="E108" s="28">
        <v>0</v>
      </c>
      <c r="F108" s="11">
        <f>IF(LEN($F107),SUMIF('Consume Tools Recd'!$B$6:$B$211,'MASTER Tools List'!$B108,'Consume Tools Recd'!$E$6:$E$211))</f>
        <v>0</v>
      </c>
      <c r="G108" s="13" t="e">
        <f>IF(LEN($G107),SUMIF(#REF!,'MASTER Tools List'!$B108,#REF!))</f>
        <v>#REF!</v>
      </c>
      <c r="H108" s="13" t="e">
        <f>IF(LEN(H107),(Table3[[#This Row],[OPENING STOCK]]+Table3[[#This Row],[Received Qty]])-Table3[[#This Row],[Issued Qty]])</f>
        <v>#REF!</v>
      </c>
      <c r="I108" s="39"/>
      <c r="J108" s="37">
        <f t="shared" si="2"/>
        <v>0</v>
      </c>
      <c r="K108" s="19"/>
    </row>
    <row r="109" spans="1:11" ht="15.75" thickBot="1">
      <c r="A109" s="15"/>
      <c r="B109" s="18"/>
      <c r="C109" s="24"/>
      <c r="D109" s="18"/>
      <c r="E109" s="28">
        <v>0</v>
      </c>
      <c r="F109" s="11">
        <f>IF(LEN($F108),SUMIF('Consume Tools Recd'!$B$6:$B$211,'MASTER Tools List'!$B109,'Consume Tools Recd'!$E$6:$E$211))</f>
        <v>0</v>
      </c>
      <c r="G109" s="13" t="e">
        <f>IF(LEN($G108),SUMIF(#REF!,'MASTER Tools List'!$B109,#REF!))</f>
        <v>#REF!</v>
      </c>
      <c r="H109" s="13" t="e">
        <f>IF(LEN(H108),(Table3[[#This Row],[OPENING STOCK]]+Table3[[#This Row],[Received Qty]])-Table3[[#This Row],[Issued Qty]])</f>
        <v>#REF!</v>
      </c>
      <c r="I109" s="39"/>
      <c r="J109" s="37">
        <f t="shared" si="2"/>
        <v>0</v>
      </c>
      <c r="K109" s="19"/>
    </row>
    <row r="110" spans="1:11" ht="15.75" thickBot="1">
      <c r="A110" s="15"/>
      <c r="B110" s="18"/>
      <c r="C110" s="24"/>
      <c r="D110" s="16"/>
      <c r="E110" s="28">
        <v>0</v>
      </c>
      <c r="F110" s="11">
        <f>IF(LEN($F109),SUMIF('Consume Tools Recd'!$B$6:$B$211,'MASTER Tools List'!$B110,'Consume Tools Recd'!$E$6:$E$211))</f>
        <v>0</v>
      </c>
      <c r="G110" s="13" t="e">
        <f>IF(LEN($G109),SUMIF(#REF!,'MASTER Tools List'!$B110,#REF!))</f>
        <v>#REF!</v>
      </c>
      <c r="H110" s="13" t="e">
        <f>IF(LEN(H109),(Table3[[#This Row],[OPENING STOCK]]+Table3[[#This Row],[Received Qty]])-Table3[[#This Row],[Issued Qty]])</f>
        <v>#REF!</v>
      </c>
      <c r="I110" s="39"/>
      <c r="J110" s="37">
        <f t="shared" si="2"/>
        <v>0</v>
      </c>
      <c r="K110" s="19"/>
    </row>
    <row r="111" spans="1:11" ht="15.75" thickBot="1">
      <c r="A111" s="15"/>
      <c r="B111" s="18"/>
      <c r="C111" s="24"/>
      <c r="D111" s="18"/>
      <c r="E111" s="28">
        <v>0</v>
      </c>
      <c r="F111" s="11">
        <f>IF(LEN($F110),SUMIF('Consume Tools Recd'!$B$6:$B$211,'MASTER Tools List'!$B111,'Consume Tools Recd'!$E$6:$E$211))</f>
        <v>0</v>
      </c>
      <c r="G111" s="13" t="e">
        <f>IF(LEN($G110),SUMIF(#REF!,'MASTER Tools List'!$B111,#REF!))</f>
        <v>#REF!</v>
      </c>
      <c r="H111" s="13" t="e">
        <f>IF(LEN(H110),(Table3[[#This Row],[OPENING STOCK]]+Table3[[#This Row],[Received Qty]])-Table3[[#This Row],[Issued Qty]])</f>
        <v>#REF!</v>
      </c>
      <c r="I111" s="39"/>
      <c r="J111" s="37">
        <f t="shared" si="2"/>
        <v>0</v>
      </c>
      <c r="K111" s="19"/>
    </row>
    <row r="112" spans="1:11" ht="15.75" thickBot="1">
      <c r="A112" s="15"/>
      <c r="B112" s="18"/>
      <c r="C112" s="24"/>
      <c r="D112" s="18"/>
      <c r="E112" s="28">
        <v>0</v>
      </c>
      <c r="F112" s="11">
        <f>IF(LEN($F111),SUMIF('Consume Tools Recd'!$B$6:$B$211,'MASTER Tools List'!$B112,'Consume Tools Recd'!$E$6:$E$211))</f>
        <v>0</v>
      </c>
      <c r="G112" s="13" t="e">
        <f>IF(LEN($G111),SUMIF(#REF!,'MASTER Tools List'!$B112,#REF!))</f>
        <v>#REF!</v>
      </c>
      <c r="H112" s="13" t="e">
        <f>IF(LEN(H111),(Table3[[#This Row],[OPENING STOCK]]+Table3[[#This Row],[Received Qty]])-Table3[[#This Row],[Issued Qty]])</f>
        <v>#REF!</v>
      </c>
      <c r="I112" s="39"/>
      <c r="J112" s="37">
        <f t="shared" si="2"/>
        <v>0</v>
      </c>
      <c r="K112" s="19"/>
    </row>
    <row r="113" spans="1:11" ht="15.75" thickBot="1">
      <c r="A113" s="15"/>
      <c r="B113" s="18"/>
      <c r="C113" s="24"/>
      <c r="D113" s="16"/>
      <c r="E113" s="28">
        <v>0</v>
      </c>
      <c r="F113" s="11">
        <f>IF(LEN($F112),SUMIF('Consume Tools Recd'!$B$6:$B$211,'MASTER Tools List'!$B113,'Consume Tools Recd'!$E$6:$E$211))</f>
        <v>0</v>
      </c>
      <c r="G113" s="13" t="e">
        <f>IF(LEN($G112),SUMIF(#REF!,'MASTER Tools List'!$B113,#REF!))</f>
        <v>#REF!</v>
      </c>
      <c r="H113" s="13" t="e">
        <f>IF(LEN(H112),(Table3[[#This Row],[OPENING STOCK]]+Table3[[#This Row],[Received Qty]])-Table3[[#This Row],[Issued Qty]])</f>
        <v>#REF!</v>
      </c>
      <c r="I113" s="39"/>
      <c r="J113" s="37">
        <f t="shared" si="2"/>
        <v>0</v>
      </c>
      <c r="K113" s="19"/>
    </row>
    <row r="114" spans="1:11" ht="15.75" thickBot="1">
      <c r="A114" s="15"/>
      <c r="B114" s="18"/>
      <c r="C114" s="24"/>
      <c r="D114" s="18"/>
      <c r="E114" s="28">
        <v>0</v>
      </c>
      <c r="F114" s="11">
        <f>IF(LEN($F113),SUMIF('Consume Tools Recd'!$B$6:$B$211,'MASTER Tools List'!$B114,'Consume Tools Recd'!$E$6:$E$211))</f>
        <v>0</v>
      </c>
      <c r="G114" s="13" t="e">
        <f>IF(LEN($G113),SUMIF(#REF!,'MASTER Tools List'!$B114,#REF!))</f>
        <v>#REF!</v>
      </c>
      <c r="H114" s="13" t="e">
        <f>IF(LEN(H113),(Table3[[#This Row],[OPENING STOCK]]+Table3[[#This Row],[Received Qty]])-Table3[[#This Row],[Issued Qty]])</f>
        <v>#REF!</v>
      </c>
      <c r="I114" s="39"/>
      <c r="J114" s="37">
        <f t="shared" si="2"/>
        <v>0</v>
      </c>
      <c r="K114" s="19"/>
    </row>
    <row r="115" spans="1:11" ht="15.75" thickBot="1">
      <c r="A115" s="15"/>
      <c r="B115" s="18"/>
      <c r="C115" s="24"/>
      <c r="D115" s="18"/>
      <c r="E115" s="28">
        <v>0</v>
      </c>
      <c r="F115" s="11">
        <f>IF(LEN($F114),SUMIF('Consume Tools Recd'!$B$6:$B$211,'MASTER Tools List'!$B115,'Consume Tools Recd'!$E$6:$E$211))</f>
        <v>0</v>
      </c>
      <c r="G115" s="13" t="e">
        <f>IF(LEN($G114),SUMIF(#REF!,'MASTER Tools List'!$B115,#REF!))</f>
        <v>#REF!</v>
      </c>
      <c r="H115" s="13" t="e">
        <f>IF(LEN(H114),(Table3[[#This Row],[OPENING STOCK]]+Table3[[#This Row],[Received Qty]])-Table3[[#This Row],[Issued Qty]])</f>
        <v>#REF!</v>
      </c>
      <c r="I115" s="39"/>
      <c r="J115" s="37">
        <f t="shared" si="2"/>
        <v>0</v>
      </c>
      <c r="K115" s="19"/>
    </row>
    <row r="116" spans="1:11" ht="15.75" thickBot="1">
      <c r="A116" s="15"/>
      <c r="B116" s="18"/>
      <c r="C116" s="24"/>
      <c r="D116" s="16"/>
      <c r="E116" s="28">
        <v>0</v>
      </c>
      <c r="F116" s="11">
        <f>IF(LEN($F115),SUMIF('Consume Tools Recd'!$B$6:$B$211,'MASTER Tools List'!$B116,'Consume Tools Recd'!$E$6:$E$211))</f>
        <v>0</v>
      </c>
      <c r="G116" s="13" t="e">
        <f>IF(LEN($G115),SUMIF(#REF!,'MASTER Tools List'!$B116,#REF!))</f>
        <v>#REF!</v>
      </c>
      <c r="H116" s="13" t="e">
        <f>IF(LEN(H115),(Table3[[#This Row],[OPENING STOCK]]+Table3[[#This Row],[Received Qty]])-Table3[[#This Row],[Issued Qty]])</f>
        <v>#REF!</v>
      </c>
      <c r="I116" s="39"/>
      <c r="J116" s="37">
        <f t="shared" si="2"/>
        <v>0</v>
      </c>
      <c r="K116" s="19"/>
    </row>
    <row r="117" spans="1:11" ht="15.75" thickBot="1">
      <c r="A117" s="15"/>
      <c r="B117" s="18"/>
      <c r="C117" s="24"/>
      <c r="D117" s="18"/>
      <c r="E117" s="28">
        <v>0</v>
      </c>
      <c r="F117" s="11">
        <f>IF(LEN($F116),SUMIF('Consume Tools Recd'!$B$6:$B$211,'MASTER Tools List'!$B117,'Consume Tools Recd'!$E$6:$E$211))</f>
        <v>0</v>
      </c>
      <c r="G117" s="13" t="e">
        <f>IF(LEN($G116),SUMIF(#REF!,'MASTER Tools List'!$B117,#REF!))</f>
        <v>#REF!</v>
      </c>
      <c r="H117" s="13" t="e">
        <f>IF(LEN(H116),(Table3[[#This Row],[OPENING STOCK]]+Table3[[#This Row],[Received Qty]])-Table3[[#This Row],[Issued Qty]])</f>
        <v>#REF!</v>
      </c>
      <c r="I117" s="39"/>
      <c r="J117" s="37">
        <f t="shared" si="2"/>
        <v>0</v>
      </c>
      <c r="K117" s="19"/>
    </row>
    <row r="118" spans="1:11" ht="15.75" thickBot="1">
      <c r="A118" s="15"/>
      <c r="B118" s="18"/>
      <c r="C118" s="24"/>
      <c r="D118" s="18"/>
      <c r="E118" s="28">
        <v>0</v>
      </c>
      <c r="F118" s="11">
        <f>IF(LEN($F117),SUMIF('Consume Tools Recd'!$B$6:$B$211,'MASTER Tools List'!$B118,'Consume Tools Recd'!$E$6:$E$211))</f>
        <v>0</v>
      </c>
      <c r="G118" s="13" t="e">
        <f>IF(LEN($G117),SUMIF(#REF!,'MASTER Tools List'!$B118,#REF!))</f>
        <v>#REF!</v>
      </c>
      <c r="H118" s="13" t="e">
        <f>IF(LEN(H117),(Table3[[#This Row],[OPENING STOCK]]+Table3[[#This Row],[Received Qty]])-Table3[[#This Row],[Issued Qty]])</f>
        <v>#REF!</v>
      </c>
      <c r="I118" s="39"/>
      <c r="J118" s="37">
        <f t="shared" si="2"/>
        <v>0</v>
      </c>
      <c r="K118" s="19"/>
    </row>
    <row r="119" spans="1:11" ht="15.75" thickBot="1">
      <c r="A119" s="15"/>
      <c r="B119" s="18"/>
      <c r="C119" s="24"/>
      <c r="D119" s="16"/>
      <c r="E119" s="28">
        <v>0</v>
      </c>
      <c r="F119" s="11">
        <f>IF(LEN($F118),SUMIF('Consume Tools Recd'!$B$6:$B$211,'MASTER Tools List'!$B119,'Consume Tools Recd'!$E$6:$E$211))</f>
        <v>0</v>
      </c>
      <c r="G119" s="13" t="e">
        <f>IF(LEN($G118),SUMIF(#REF!,'MASTER Tools List'!$B119,#REF!))</f>
        <v>#REF!</v>
      </c>
      <c r="H119" s="13" t="e">
        <f>IF(LEN(H118),(Table3[[#This Row],[OPENING STOCK]]+Table3[[#This Row],[Received Qty]])-Table3[[#This Row],[Issued Qty]])</f>
        <v>#REF!</v>
      </c>
      <c r="I119" s="39"/>
      <c r="J119" s="37">
        <f t="shared" si="2"/>
        <v>0</v>
      </c>
      <c r="K119" s="19"/>
    </row>
    <row r="120" spans="1:11" ht="15.75" thickBot="1">
      <c r="A120" s="15"/>
      <c r="B120" s="18"/>
      <c r="C120" s="24"/>
      <c r="D120" s="18"/>
      <c r="E120" s="28">
        <v>0</v>
      </c>
      <c r="F120" s="11">
        <f>IF(LEN($F119),SUMIF('Consume Tools Recd'!$B$6:$B$211,'MASTER Tools List'!$B120,'Consume Tools Recd'!$E$6:$E$211))</f>
        <v>0</v>
      </c>
      <c r="G120" s="13" t="e">
        <f>IF(LEN($G119),SUMIF(#REF!,'MASTER Tools List'!$B120,#REF!))</f>
        <v>#REF!</v>
      </c>
      <c r="H120" s="13" t="e">
        <f>IF(LEN(H119),(Table3[[#This Row],[OPENING STOCK]]+Table3[[#This Row],[Received Qty]])-Table3[[#This Row],[Issued Qty]])</f>
        <v>#REF!</v>
      </c>
      <c r="I120" s="39"/>
      <c r="J120" s="37">
        <f t="shared" si="2"/>
        <v>0</v>
      </c>
      <c r="K120" s="19"/>
    </row>
    <row r="121" spans="1:11" ht="15.75" thickBot="1">
      <c r="A121" s="15"/>
      <c r="B121" s="18"/>
      <c r="C121" s="24"/>
      <c r="D121" s="18"/>
      <c r="E121" s="28">
        <v>0</v>
      </c>
      <c r="F121" s="11">
        <f>IF(LEN($F120),SUMIF('Consume Tools Recd'!$B$6:$B$211,'MASTER Tools List'!$B121,'Consume Tools Recd'!$E$6:$E$211))</f>
        <v>0</v>
      </c>
      <c r="G121" s="13" t="e">
        <f>IF(LEN($G120),SUMIF(#REF!,'MASTER Tools List'!$B121,#REF!))</f>
        <v>#REF!</v>
      </c>
      <c r="H121" s="13" t="e">
        <f>IF(LEN(H120),(Table3[[#This Row],[OPENING STOCK]]+Table3[[#This Row],[Received Qty]])-Table3[[#This Row],[Issued Qty]])</f>
        <v>#REF!</v>
      </c>
      <c r="I121" s="39"/>
      <c r="J121" s="37">
        <f t="shared" si="2"/>
        <v>0</v>
      </c>
      <c r="K121" s="19"/>
    </row>
    <row r="122" spans="1:11" ht="15.75" thickBot="1">
      <c r="A122" s="15"/>
      <c r="B122" s="18"/>
      <c r="C122" s="24"/>
      <c r="D122" s="16"/>
      <c r="E122" s="28">
        <v>0</v>
      </c>
      <c r="F122" s="11">
        <f>IF(LEN($F121),SUMIF('Consume Tools Recd'!$B$6:$B$211,'MASTER Tools List'!$B122,'Consume Tools Recd'!$E$6:$E$211))</f>
        <v>0</v>
      </c>
      <c r="G122" s="13" t="e">
        <f>IF(LEN($G121),SUMIF(#REF!,'MASTER Tools List'!$B122,#REF!))</f>
        <v>#REF!</v>
      </c>
      <c r="H122" s="13" t="e">
        <f>IF(LEN(H121),(Table3[[#This Row],[OPENING STOCK]]+Table3[[#This Row],[Received Qty]])-Table3[[#This Row],[Issued Qty]])</f>
        <v>#REF!</v>
      </c>
      <c r="I122" s="39"/>
      <c r="J122" s="37">
        <f t="shared" si="2"/>
        <v>0</v>
      </c>
      <c r="K122" s="19"/>
    </row>
    <row r="123" spans="1:11" ht="15.75" thickBot="1">
      <c r="A123" s="15"/>
      <c r="B123" s="18"/>
      <c r="C123" s="24"/>
      <c r="D123" s="18"/>
      <c r="E123" s="28">
        <v>0</v>
      </c>
      <c r="F123" s="11">
        <f>IF(LEN($F122),SUMIF('Consume Tools Recd'!$B$6:$B$211,'MASTER Tools List'!$B123,'Consume Tools Recd'!$E$6:$E$211))</f>
        <v>0</v>
      </c>
      <c r="G123" s="13" t="e">
        <f>IF(LEN($G122),SUMIF(#REF!,'MASTER Tools List'!$B123,#REF!))</f>
        <v>#REF!</v>
      </c>
      <c r="H123" s="13" t="e">
        <f>IF(LEN(H122),(Table3[[#This Row],[OPENING STOCK]]+Table3[[#This Row],[Received Qty]])-Table3[[#This Row],[Issued Qty]])</f>
        <v>#REF!</v>
      </c>
      <c r="I123" s="39"/>
      <c r="J123" s="37">
        <f t="shared" si="2"/>
        <v>0</v>
      </c>
      <c r="K123" s="19"/>
    </row>
    <row r="124" spans="1:11" ht="15.75" thickBot="1">
      <c r="A124" s="15"/>
      <c r="B124" s="18"/>
      <c r="C124" s="24"/>
      <c r="D124" s="18"/>
      <c r="E124" s="28">
        <v>0</v>
      </c>
      <c r="F124" s="11">
        <f>IF(LEN($F123),SUMIF('Consume Tools Recd'!$B$6:$B$211,'MASTER Tools List'!$B124,'Consume Tools Recd'!$E$6:$E$211))</f>
        <v>0</v>
      </c>
      <c r="G124" s="13" t="e">
        <f>IF(LEN($G123),SUMIF(#REF!,'MASTER Tools List'!$B124,#REF!))</f>
        <v>#REF!</v>
      </c>
      <c r="H124" s="13" t="e">
        <f>IF(LEN(H123),(Table3[[#This Row],[OPENING STOCK]]+Table3[[#This Row],[Received Qty]])-Table3[[#This Row],[Issued Qty]])</f>
        <v>#REF!</v>
      </c>
      <c r="I124" s="39"/>
      <c r="J124" s="37">
        <f t="shared" si="2"/>
        <v>0</v>
      </c>
      <c r="K124" s="19"/>
    </row>
    <row r="125" spans="1:11" ht="15.75" thickBot="1">
      <c r="A125" s="15"/>
      <c r="B125" s="18"/>
      <c r="C125" s="24"/>
      <c r="D125" s="16"/>
      <c r="E125" s="28">
        <v>0</v>
      </c>
      <c r="F125" s="11">
        <f>IF(LEN($F124),SUMIF('Consume Tools Recd'!$B$6:$B$211,'MASTER Tools List'!$B125,'Consume Tools Recd'!$E$6:$E$211))</f>
        <v>0</v>
      </c>
      <c r="G125" s="13" t="e">
        <f>IF(LEN($G124),SUMIF(#REF!,'MASTER Tools List'!$B125,#REF!))</f>
        <v>#REF!</v>
      </c>
      <c r="H125" s="13" t="e">
        <f>IF(LEN(H124),(Table3[[#This Row],[OPENING STOCK]]+Table3[[#This Row],[Received Qty]])-Table3[[#This Row],[Issued Qty]])</f>
        <v>#REF!</v>
      </c>
      <c r="I125" s="39"/>
      <c r="J125" s="37">
        <f t="shared" si="2"/>
        <v>0</v>
      </c>
      <c r="K125" s="19"/>
    </row>
    <row r="126" spans="1:11" ht="15.75" thickBot="1">
      <c r="A126" s="15"/>
      <c r="B126" s="18"/>
      <c r="C126" s="24"/>
      <c r="D126" s="18"/>
      <c r="E126" s="28">
        <v>0</v>
      </c>
      <c r="F126" s="11">
        <f>IF(LEN($F125),SUMIF('Consume Tools Recd'!$B$6:$B$211,'MASTER Tools List'!$B126,'Consume Tools Recd'!$E$6:$E$211))</f>
        <v>0</v>
      </c>
      <c r="G126" s="13" t="e">
        <f>IF(LEN($G125),SUMIF(#REF!,'MASTER Tools List'!$B126,#REF!))</f>
        <v>#REF!</v>
      </c>
      <c r="H126" s="13" t="e">
        <f>IF(LEN(H125),(Table3[[#This Row],[OPENING STOCK]]+Table3[[#This Row],[Received Qty]])-Table3[[#This Row],[Issued Qty]])</f>
        <v>#REF!</v>
      </c>
      <c r="I126" s="39"/>
      <c r="J126" s="37">
        <f t="shared" si="2"/>
        <v>0</v>
      </c>
      <c r="K126" s="19"/>
    </row>
    <row r="127" spans="1:11" ht="15.75" thickBot="1">
      <c r="A127" s="15"/>
      <c r="B127" s="18"/>
      <c r="C127" s="24"/>
      <c r="D127" s="18"/>
      <c r="E127" s="28">
        <v>0</v>
      </c>
      <c r="F127" s="11">
        <f>IF(LEN($F126),SUMIF('Consume Tools Recd'!$B$6:$B$211,'MASTER Tools List'!$B127,'Consume Tools Recd'!$E$6:$E$211))</f>
        <v>0</v>
      </c>
      <c r="G127" s="13" t="e">
        <f>IF(LEN($G126),SUMIF(#REF!,'MASTER Tools List'!$B127,#REF!))</f>
        <v>#REF!</v>
      </c>
      <c r="H127" s="13" t="e">
        <f>IF(LEN(H126),(Table3[[#This Row],[OPENING STOCK]]+Table3[[#This Row],[Received Qty]])-Table3[[#This Row],[Issued Qty]])</f>
        <v>#REF!</v>
      </c>
      <c r="I127" s="39"/>
      <c r="J127" s="37">
        <f t="shared" si="2"/>
        <v>0</v>
      </c>
      <c r="K127" s="19"/>
    </row>
    <row r="128" spans="1:11" ht="15.75" thickBot="1">
      <c r="A128" s="15"/>
      <c r="B128" s="18"/>
      <c r="C128" s="24"/>
      <c r="D128" s="16"/>
      <c r="E128" s="28">
        <v>0</v>
      </c>
      <c r="F128" s="11">
        <f>IF(LEN($F127),SUMIF('Consume Tools Recd'!$B$6:$B$211,'MASTER Tools List'!$B128,'Consume Tools Recd'!$E$6:$E$211))</f>
        <v>0</v>
      </c>
      <c r="G128" s="13" t="e">
        <f>IF(LEN($G127),SUMIF(#REF!,'MASTER Tools List'!$B128,#REF!))</f>
        <v>#REF!</v>
      </c>
      <c r="H128" s="13" t="e">
        <f>IF(LEN(H127),(Table3[[#This Row],[OPENING STOCK]]+Table3[[#This Row],[Received Qty]])-Table3[[#This Row],[Issued Qty]])</f>
        <v>#REF!</v>
      </c>
      <c r="I128" s="39"/>
      <c r="J128" s="37">
        <f t="shared" si="2"/>
        <v>0</v>
      </c>
      <c r="K128" s="19"/>
    </row>
    <row r="129" spans="1:11" ht="15.75" thickBot="1">
      <c r="A129" s="15"/>
      <c r="B129" s="18"/>
      <c r="C129" s="24"/>
      <c r="D129" s="18"/>
      <c r="E129" s="28">
        <v>0</v>
      </c>
      <c r="F129" s="11">
        <f>IF(LEN($F128),SUMIF('Consume Tools Recd'!$B$6:$B$211,'MASTER Tools List'!$B129,'Consume Tools Recd'!$E$6:$E$211))</f>
        <v>0</v>
      </c>
      <c r="G129" s="13" t="e">
        <f>IF(LEN($G128),SUMIF(#REF!,'MASTER Tools List'!$B129,#REF!))</f>
        <v>#REF!</v>
      </c>
      <c r="H129" s="13" t="e">
        <f>IF(LEN(H128),(Table3[[#This Row],[OPENING STOCK]]+Table3[[#This Row],[Received Qty]])-Table3[[#This Row],[Issued Qty]])</f>
        <v>#REF!</v>
      </c>
      <c r="I129" s="39"/>
      <c r="J129" s="37">
        <f t="shared" si="2"/>
        <v>0</v>
      </c>
      <c r="K129" s="19"/>
    </row>
    <row r="130" spans="1:11" ht="15.75" thickBot="1">
      <c r="A130" s="15"/>
      <c r="B130" s="18"/>
      <c r="C130" s="24"/>
      <c r="D130" s="18"/>
      <c r="E130" s="28">
        <v>0</v>
      </c>
      <c r="F130" s="11">
        <f>IF(LEN($F129),SUMIF('Consume Tools Recd'!$B$6:$B$211,'MASTER Tools List'!$B130,'Consume Tools Recd'!$E$6:$E$211))</f>
        <v>0</v>
      </c>
      <c r="G130" s="13" t="e">
        <f>IF(LEN($G129),SUMIF(#REF!,'MASTER Tools List'!$B130,#REF!))</f>
        <v>#REF!</v>
      </c>
      <c r="H130" s="13" t="e">
        <f>IF(LEN(H129),(Table3[[#This Row],[OPENING STOCK]]+Table3[[#This Row],[Received Qty]])-Table3[[#This Row],[Issued Qty]])</f>
        <v>#REF!</v>
      </c>
      <c r="I130" s="39"/>
      <c r="J130" s="37">
        <f t="shared" si="2"/>
        <v>0</v>
      </c>
      <c r="K130" s="19"/>
    </row>
    <row r="131" spans="1:11" ht="15.75" thickBot="1">
      <c r="A131" s="15"/>
      <c r="B131" s="18"/>
      <c r="C131" s="24"/>
      <c r="D131" s="16"/>
      <c r="E131" s="28">
        <v>0</v>
      </c>
      <c r="F131" s="11">
        <f>IF(LEN($F130),SUMIF('Consume Tools Recd'!$B$6:$B$211,'MASTER Tools List'!$B131,'Consume Tools Recd'!$E$6:$E$211))</f>
        <v>0</v>
      </c>
      <c r="G131" s="13" t="e">
        <f>IF(LEN($G130),SUMIF(#REF!,'MASTER Tools List'!$B131,#REF!))</f>
        <v>#REF!</v>
      </c>
      <c r="H131" s="13" t="e">
        <f>IF(LEN(H130),(Table3[[#This Row],[OPENING STOCK]]+Table3[[#This Row],[Received Qty]])-Table3[[#This Row],[Issued Qty]])</f>
        <v>#REF!</v>
      </c>
      <c r="I131" s="39"/>
      <c r="J131" s="37">
        <f t="shared" si="2"/>
        <v>0</v>
      </c>
      <c r="K131" s="19"/>
    </row>
    <row r="132" spans="1:11" ht="15.75" thickBot="1">
      <c r="A132" s="15"/>
      <c r="B132" s="18"/>
      <c r="C132" s="24"/>
      <c r="D132" s="18"/>
      <c r="E132" s="28">
        <v>0</v>
      </c>
      <c r="F132" s="11">
        <f>IF(LEN($F131),SUMIF('Consume Tools Recd'!$B$6:$B$211,'MASTER Tools List'!$B132,'Consume Tools Recd'!$E$6:$E$211))</f>
        <v>0</v>
      </c>
      <c r="G132" s="13" t="e">
        <f>IF(LEN($G131),SUMIF(#REF!,'MASTER Tools List'!$B132,#REF!))</f>
        <v>#REF!</v>
      </c>
      <c r="H132" s="13" t="e">
        <f>IF(LEN(H131),(Table3[[#This Row],[OPENING STOCK]]+Table3[[#This Row],[Received Qty]])-Table3[[#This Row],[Issued Qty]])</f>
        <v>#REF!</v>
      </c>
      <c r="I132" s="39"/>
      <c r="J132" s="37">
        <f t="shared" si="2"/>
        <v>0</v>
      </c>
      <c r="K132" s="19"/>
    </row>
    <row r="133" spans="1:11" ht="15.75" thickBot="1">
      <c r="A133" s="15"/>
      <c r="B133" s="18"/>
      <c r="C133" s="24"/>
      <c r="D133" s="18"/>
      <c r="E133" s="28">
        <v>0</v>
      </c>
      <c r="F133" s="11">
        <f>IF(LEN($F132),SUMIF('Consume Tools Recd'!$B$6:$B$211,'MASTER Tools List'!$B133,'Consume Tools Recd'!$E$6:$E$211))</f>
        <v>0</v>
      </c>
      <c r="G133" s="13" t="e">
        <f>IF(LEN($G132),SUMIF(#REF!,'MASTER Tools List'!$B133,#REF!))</f>
        <v>#REF!</v>
      </c>
      <c r="H133" s="13" t="e">
        <f>IF(LEN(H132),(Table3[[#This Row],[OPENING STOCK]]+Table3[[#This Row],[Received Qty]])-Table3[[#This Row],[Issued Qty]])</f>
        <v>#REF!</v>
      </c>
      <c r="I133" s="39"/>
      <c r="J133" s="37">
        <f t="shared" si="2"/>
        <v>0</v>
      </c>
      <c r="K133" s="19"/>
    </row>
    <row r="134" spans="1:11" ht="15.75" thickBot="1">
      <c r="A134" s="15"/>
      <c r="B134" s="18"/>
      <c r="C134" s="24"/>
      <c r="D134" s="16"/>
      <c r="E134" s="28">
        <v>0</v>
      </c>
      <c r="F134" s="11">
        <f>IF(LEN($F133),SUMIF('Consume Tools Recd'!$B$6:$B$211,'MASTER Tools List'!$B134,'Consume Tools Recd'!$E$6:$E$211))</f>
        <v>0</v>
      </c>
      <c r="G134" s="13" t="e">
        <f>IF(LEN($G133),SUMIF(#REF!,'MASTER Tools List'!$B134,#REF!))</f>
        <v>#REF!</v>
      </c>
      <c r="H134" s="13" t="e">
        <f>IF(LEN(H133),(Table3[[#This Row],[OPENING STOCK]]+Table3[[#This Row],[Received Qty]])-Table3[[#This Row],[Issued Qty]])</f>
        <v>#REF!</v>
      </c>
      <c r="I134" s="39"/>
      <c r="J134" s="37">
        <f t="shared" si="2"/>
        <v>0</v>
      </c>
      <c r="K134" s="19"/>
    </row>
    <row r="135" spans="1:11" ht="15.75" thickBot="1">
      <c r="A135" s="15"/>
      <c r="B135" s="18"/>
      <c r="C135" s="24"/>
      <c r="D135" s="18"/>
      <c r="E135" s="28">
        <v>0</v>
      </c>
      <c r="F135" s="11">
        <f>IF(LEN($F134),SUMIF('Consume Tools Recd'!$B$6:$B$211,'MASTER Tools List'!$B135,'Consume Tools Recd'!$E$6:$E$211))</f>
        <v>0</v>
      </c>
      <c r="G135" s="13" t="e">
        <f>IF(LEN($G134),SUMIF(#REF!,'MASTER Tools List'!$B135,#REF!))</f>
        <v>#REF!</v>
      </c>
      <c r="H135" s="13" t="e">
        <f>IF(LEN(H134),(Table3[[#This Row],[OPENING STOCK]]+Table3[[#This Row],[Received Qty]])-Table3[[#This Row],[Issued Qty]])</f>
        <v>#REF!</v>
      </c>
      <c r="I135" s="39"/>
      <c r="J135" s="37">
        <f t="shared" si="2"/>
        <v>0</v>
      </c>
      <c r="K135" s="19"/>
    </row>
    <row r="136" spans="1:11" ht="15.75" thickBot="1">
      <c r="A136" s="15"/>
      <c r="B136" s="18"/>
      <c r="C136" s="24"/>
      <c r="D136" s="18"/>
      <c r="E136" s="28">
        <v>0</v>
      </c>
      <c r="F136" s="11">
        <f>IF(LEN($F135),SUMIF('Consume Tools Recd'!$B$6:$B$211,'MASTER Tools List'!$B136,'Consume Tools Recd'!$E$6:$E$211))</f>
        <v>0</v>
      </c>
      <c r="G136" s="13" t="e">
        <f>IF(LEN($G135),SUMIF(#REF!,'MASTER Tools List'!$B136,#REF!))</f>
        <v>#REF!</v>
      </c>
      <c r="H136" s="13" t="e">
        <f>IF(LEN(H135),(Table3[[#This Row],[OPENING STOCK]]+Table3[[#This Row],[Received Qty]])-Table3[[#This Row],[Issued Qty]])</f>
        <v>#REF!</v>
      </c>
      <c r="I136" s="39"/>
      <c r="J136" s="37">
        <f t="shared" si="2"/>
        <v>0</v>
      </c>
      <c r="K136" s="19"/>
    </row>
    <row r="137" spans="1:11" ht="15.75" thickBot="1">
      <c r="A137" s="15"/>
      <c r="B137" s="18"/>
      <c r="C137" s="24"/>
      <c r="D137" s="16"/>
      <c r="E137" s="28">
        <v>0</v>
      </c>
      <c r="F137" s="11">
        <f>IF(LEN($F136),SUMIF('Consume Tools Recd'!$B$6:$B$211,'MASTER Tools List'!$B137,'Consume Tools Recd'!$E$6:$E$211))</f>
        <v>0</v>
      </c>
      <c r="G137" s="13" t="e">
        <f>IF(LEN($G136),SUMIF(#REF!,'MASTER Tools List'!$B137,#REF!))</f>
        <v>#REF!</v>
      </c>
      <c r="H137" s="13" t="e">
        <f>IF(LEN(H136),(Table3[[#This Row],[OPENING STOCK]]+Table3[[#This Row],[Received Qty]])-Table3[[#This Row],[Issued Qty]])</f>
        <v>#REF!</v>
      </c>
      <c r="I137" s="39"/>
      <c r="J137" s="37">
        <f t="shared" ref="J137:J200" si="3">IF(LEN($J136),$F137*$I137)</f>
        <v>0</v>
      </c>
      <c r="K137" s="19"/>
    </row>
    <row r="138" spans="1:11" ht="15.75" thickBot="1">
      <c r="A138" s="15"/>
      <c r="B138" s="18"/>
      <c r="C138" s="24"/>
      <c r="D138" s="18"/>
      <c r="E138" s="28">
        <v>0</v>
      </c>
      <c r="F138" s="11">
        <f>IF(LEN($F137),SUMIF('Consume Tools Recd'!$B$6:$B$211,'MASTER Tools List'!$B138,'Consume Tools Recd'!$E$6:$E$211))</f>
        <v>0</v>
      </c>
      <c r="G138" s="13" t="e">
        <f>IF(LEN($G137),SUMIF(#REF!,'MASTER Tools List'!$B138,#REF!))</f>
        <v>#REF!</v>
      </c>
      <c r="H138" s="13" t="e">
        <f>IF(LEN(H137),(Table3[[#This Row],[OPENING STOCK]]+Table3[[#This Row],[Received Qty]])-Table3[[#This Row],[Issued Qty]])</f>
        <v>#REF!</v>
      </c>
      <c r="I138" s="39"/>
      <c r="J138" s="37">
        <f t="shared" si="3"/>
        <v>0</v>
      </c>
      <c r="K138" s="19"/>
    </row>
    <row r="139" spans="1:11" ht="15.75" thickBot="1">
      <c r="A139" s="15"/>
      <c r="B139" s="18"/>
      <c r="C139" s="24"/>
      <c r="D139" s="18"/>
      <c r="E139" s="28">
        <v>0</v>
      </c>
      <c r="F139" s="11">
        <f>IF(LEN($F138),SUMIF('Consume Tools Recd'!$B$6:$B$211,'MASTER Tools List'!$B139,'Consume Tools Recd'!$E$6:$E$211))</f>
        <v>0</v>
      </c>
      <c r="G139" s="13" t="e">
        <f>IF(LEN($G138),SUMIF(#REF!,'MASTER Tools List'!$B139,#REF!))</f>
        <v>#REF!</v>
      </c>
      <c r="H139" s="13" t="e">
        <f>IF(LEN(H138),(Table3[[#This Row],[OPENING STOCK]]+Table3[[#This Row],[Received Qty]])-Table3[[#This Row],[Issued Qty]])</f>
        <v>#REF!</v>
      </c>
      <c r="I139" s="39"/>
      <c r="J139" s="37">
        <f t="shared" si="3"/>
        <v>0</v>
      </c>
      <c r="K139" s="19"/>
    </row>
    <row r="140" spans="1:11" ht="15.75" thickBot="1">
      <c r="A140" s="15"/>
      <c r="B140" s="18"/>
      <c r="C140" s="24"/>
      <c r="D140" s="16"/>
      <c r="E140" s="28">
        <v>0</v>
      </c>
      <c r="F140" s="11">
        <f>IF(LEN($F139),SUMIF('Consume Tools Recd'!$B$6:$B$211,'MASTER Tools List'!$B140,'Consume Tools Recd'!$E$6:$E$211))</f>
        <v>0</v>
      </c>
      <c r="G140" s="13" t="e">
        <f>IF(LEN($G139),SUMIF(#REF!,'MASTER Tools List'!$B140,#REF!))</f>
        <v>#REF!</v>
      </c>
      <c r="H140" s="13" t="e">
        <f>IF(LEN(H139),(Table3[[#This Row],[OPENING STOCK]]+Table3[[#This Row],[Received Qty]])-Table3[[#This Row],[Issued Qty]])</f>
        <v>#REF!</v>
      </c>
      <c r="I140" s="39"/>
      <c r="J140" s="37">
        <f t="shared" si="3"/>
        <v>0</v>
      </c>
      <c r="K140" s="19"/>
    </row>
    <row r="141" spans="1:11" ht="15.75" thickBot="1">
      <c r="A141" s="15"/>
      <c r="B141" s="18"/>
      <c r="C141" s="24"/>
      <c r="D141" s="18"/>
      <c r="E141" s="28">
        <v>0</v>
      </c>
      <c r="F141" s="11">
        <f>IF(LEN($F140),SUMIF('Consume Tools Recd'!$B$6:$B$211,'MASTER Tools List'!$B141,'Consume Tools Recd'!$E$6:$E$211))</f>
        <v>0</v>
      </c>
      <c r="G141" s="13" t="e">
        <f>IF(LEN($G140),SUMIF(#REF!,'MASTER Tools List'!$B141,#REF!))</f>
        <v>#REF!</v>
      </c>
      <c r="H141" s="13" t="e">
        <f>IF(LEN(H140),(Table3[[#This Row],[OPENING STOCK]]+Table3[[#This Row],[Received Qty]])-Table3[[#This Row],[Issued Qty]])</f>
        <v>#REF!</v>
      </c>
      <c r="I141" s="39"/>
      <c r="J141" s="37">
        <f t="shared" si="3"/>
        <v>0</v>
      </c>
      <c r="K141" s="19"/>
    </row>
    <row r="142" spans="1:11" ht="15.75" thickBot="1">
      <c r="A142" s="15"/>
      <c r="B142" s="18"/>
      <c r="C142" s="24"/>
      <c r="D142" s="18"/>
      <c r="E142" s="28">
        <v>0</v>
      </c>
      <c r="F142" s="11">
        <f>IF(LEN($F141),SUMIF('Consume Tools Recd'!$B$6:$B$211,'MASTER Tools List'!$B142,'Consume Tools Recd'!$E$6:$E$211))</f>
        <v>0</v>
      </c>
      <c r="G142" s="13" t="e">
        <f>IF(LEN($G141),SUMIF(#REF!,'MASTER Tools List'!$B142,#REF!))</f>
        <v>#REF!</v>
      </c>
      <c r="H142" s="13" t="e">
        <f>IF(LEN(H141),(Table3[[#This Row],[OPENING STOCK]]+Table3[[#This Row],[Received Qty]])-Table3[[#This Row],[Issued Qty]])</f>
        <v>#REF!</v>
      </c>
      <c r="I142" s="39"/>
      <c r="J142" s="37">
        <f t="shared" si="3"/>
        <v>0</v>
      </c>
      <c r="K142" s="19"/>
    </row>
    <row r="143" spans="1:11" ht="15.75" thickBot="1">
      <c r="A143" s="15"/>
      <c r="B143" s="18"/>
      <c r="C143" s="24"/>
      <c r="D143" s="16"/>
      <c r="E143" s="28">
        <v>0</v>
      </c>
      <c r="F143" s="11">
        <f>IF(LEN($F142),SUMIF('Consume Tools Recd'!$B$6:$B$211,'MASTER Tools List'!$B143,'Consume Tools Recd'!$E$6:$E$211))</f>
        <v>0</v>
      </c>
      <c r="G143" s="13" t="e">
        <f>IF(LEN($G142),SUMIF(#REF!,'MASTER Tools List'!$B143,#REF!))</f>
        <v>#REF!</v>
      </c>
      <c r="H143" s="13" t="e">
        <f>IF(LEN(H142),(Table3[[#This Row],[OPENING STOCK]]+Table3[[#This Row],[Received Qty]])-Table3[[#This Row],[Issued Qty]])</f>
        <v>#REF!</v>
      </c>
      <c r="I143" s="39"/>
      <c r="J143" s="37">
        <f t="shared" si="3"/>
        <v>0</v>
      </c>
      <c r="K143" s="19"/>
    </row>
    <row r="144" spans="1:11" ht="15.75" thickBot="1">
      <c r="A144" s="15"/>
      <c r="B144" s="18"/>
      <c r="C144" s="24"/>
      <c r="D144" s="18"/>
      <c r="E144" s="28">
        <v>0</v>
      </c>
      <c r="F144" s="11">
        <f>IF(LEN($F143),SUMIF('Consume Tools Recd'!$B$6:$B$211,'MASTER Tools List'!$B144,'Consume Tools Recd'!$E$6:$E$211))</f>
        <v>0</v>
      </c>
      <c r="G144" s="13" t="e">
        <f>IF(LEN($G143),SUMIF(#REF!,'MASTER Tools List'!$B144,#REF!))</f>
        <v>#REF!</v>
      </c>
      <c r="H144" s="13" t="e">
        <f>IF(LEN(H143),(Table3[[#This Row],[OPENING STOCK]]+Table3[[#This Row],[Received Qty]])-Table3[[#This Row],[Issued Qty]])</f>
        <v>#REF!</v>
      </c>
      <c r="I144" s="39"/>
      <c r="J144" s="37">
        <f t="shared" si="3"/>
        <v>0</v>
      </c>
      <c r="K144" s="19"/>
    </row>
    <row r="145" spans="1:11" ht="15.75" thickBot="1">
      <c r="A145" s="15"/>
      <c r="B145" s="18"/>
      <c r="C145" s="24"/>
      <c r="D145" s="18"/>
      <c r="E145" s="28">
        <v>0</v>
      </c>
      <c r="F145" s="11">
        <f>IF(LEN($F144),SUMIF('Consume Tools Recd'!$B$6:$B$211,'MASTER Tools List'!$B145,'Consume Tools Recd'!$E$6:$E$211))</f>
        <v>0</v>
      </c>
      <c r="G145" s="13" t="e">
        <f>IF(LEN($G144),SUMIF(#REF!,'MASTER Tools List'!$B145,#REF!))</f>
        <v>#REF!</v>
      </c>
      <c r="H145" s="13" t="e">
        <f>IF(LEN(H144),(Table3[[#This Row],[OPENING STOCK]]+Table3[[#This Row],[Received Qty]])-Table3[[#This Row],[Issued Qty]])</f>
        <v>#REF!</v>
      </c>
      <c r="I145" s="39"/>
      <c r="J145" s="37">
        <f t="shared" si="3"/>
        <v>0</v>
      </c>
      <c r="K145" s="19"/>
    </row>
    <row r="146" spans="1:11" ht="15.75" thickBot="1">
      <c r="A146" s="15"/>
      <c r="B146" s="18"/>
      <c r="C146" s="24"/>
      <c r="D146" s="16"/>
      <c r="E146" s="28">
        <v>0</v>
      </c>
      <c r="F146" s="11">
        <f>IF(LEN($F145),SUMIF('Consume Tools Recd'!$B$6:$B$211,'MASTER Tools List'!$B146,'Consume Tools Recd'!$E$6:$E$211))</f>
        <v>0</v>
      </c>
      <c r="G146" s="13" t="e">
        <f>IF(LEN($G145),SUMIF(#REF!,'MASTER Tools List'!$B146,#REF!))</f>
        <v>#REF!</v>
      </c>
      <c r="H146" s="13" t="e">
        <f>IF(LEN(H145),(Table3[[#This Row],[OPENING STOCK]]+Table3[[#This Row],[Received Qty]])-Table3[[#This Row],[Issued Qty]])</f>
        <v>#REF!</v>
      </c>
      <c r="I146" s="39"/>
      <c r="J146" s="37">
        <f t="shared" si="3"/>
        <v>0</v>
      </c>
      <c r="K146" s="19"/>
    </row>
    <row r="147" spans="1:11" ht="15.75" thickBot="1">
      <c r="A147" s="15"/>
      <c r="B147" s="18"/>
      <c r="C147" s="24"/>
      <c r="D147" s="18"/>
      <c r="E147" s="28">
        <v>0</v>
      </c>
      <c r="F147" s="11">
        <f>IF(LEN($F146),SUMIF('Consume Tools Recd'!$B$6:$B$211,'MASTER Tools List'!$B147,'Consume Tools Recd'!$E$6:$E$211))</f>
        <v>0</v>
      </c>
      <c r="G147" s="13" t="e">
        <f>IF(LEN($G146),SUMIF(#REF!,'MASTER Tools List'!$B147,#REF!))</f>
        <v>#REF!</v>
      </c>
      <c r="H147" s="13" t="e">
        <f>IF(LEN(H146),(Table3[[#This Row],[OPENING STOCK]]+Table3[[#This Row],[Received Qty]])-Table3[[#This Row],[Issued Qty]])</f>
        <v>#REF!</v>
      </c>
      <c r="I147" s="39"/>
      <c r="J147" s="37">
        <f t="shared" si="3"/>
        <v>0</v>
      </c>
      <c r="K147" s="19"/>
    </row>
    <row r="148" spans="1:11" ht="15.75" thickBot="1">
      <c r="A148" s="15"/>
      <c r="B148" s="18"/>
      <c r="C148" s="24"/>
      <c r="D148" s="18"/>
      <c r="E148" s="28">
        <v>0</v>
      </c>
      <c r="F148" s="11">
        <f>IF(LEN($F147),SUMIF('Consume Tools Recd'!$B$6:$B$211,'MASTER Tools List'!$B148,'Consume Tools Recd'!$E$6:$E$211))</f>
        <v>0</v>
      </c>
      <c r="G148" s="13" t="e">
        <f>IF(LEN($G147),SUMIF(#REF!,'MASTER Tools List'!$B148,#REF!))</f>
        <v>#REF!</v>
      </c>
      <c r="H148" s="13" t="e">
        <f>IF(LEN(H147),(Table3[[#This Row],[OPENING STOCK]]+Table3[[#This Row],[Received Qty]])-Table3[[#This Row],[Issued Qty]])</f>
        <v>#REF!</v>
      </c>
      <c r="I148" s="39"/>
      <c r="J148" s="37">
        <f t="shared" si="3"/>
        <v>0</v>
      </c>
      <c r="K148" s="19"/>
    </row>
    <row r="149" spans="1:11" ht="15.75" thickBot="1">
      <c r="A149" s="15"/>
      <c r="B149" s="18"/>
      <c r="C149" s="24"/>
      <c r="D149" s="16"/>
      <c r="E149" s="28">
        <v>0</v>
      </c>
      <c r="F149" s="11">
        <f>IF(LEN($F148),SUMIF('Consume Tools Recd'!$B$6:$B$211,'MASTER Tools List'!$B149,'Consume Tools Recd'!$E$6:$E$211))</f>
        <v>0</v>
      </c>
      <c r="G149" s="13" t="e">
        <f>IF(LEN($G148),SUMIF(#REF!,'MASTER Tools List'!$B149,#REF!))</f>
        <v>#REF!</v>
      </c>
      <c r="H149" s="13" t="e">
        <f>IF(LEN(H148),(Table3[[#This Row],[OPENING STOCK]]+Table3[[#This Row],[Received Qty]])-Table3[[#This Row],[Issued Qty]])</f>
        <v>#REF!</v>
      </c>
      <c r="I149" s="39"/>
      <c r="J149" s="37">
        <f t="shared" si="3"/>
        <v>0</v>
      </c>
      <c r="K149" s="19"/>
    </row>
    <row r="150" spans="1:11" ht="15.75" thickBot="1">
      <c r="A150" s="15"/>
      <c r="B150" s="18"/>
      <c r="C150" s="24"/>
      <c r="D150" s="18"/>
      <c r="E150" s="28">
        <v>0</v>
      </c>
      <c r="F150" s="11">
        <f>IF(LEN($F149),SUMIF('Consume Tools Recd'!$B$6:$B$211,'MASTER Tools List'!$B150,'Consume Tools Recd'!$E$6:$E$211))</f>
        <v>0</v>
      </c>
      <c r="G150" s="13" t="e">
        <f>IF(LEN($G149),SUMIF(#REF!,'MASTER Tools List'!$B150,#REF!))</f>
        <v>#REF!</v>
      </c>
      <c r="H150" s="13" t="e">
        <f>IF(LEN(H149),(Table3[[#This Row],[OPENING STOCK]]+Table3[[#This Row],[Received Qty]])-Table3[[#This Row],[Issued Qty]])</f>
        <v>#REF!</v>
      </c>
      <c r="I150" s="39"/>
      <c r="J150" s="37">
        <f t="shared" si="3"/>
        <v>0</v>
      </c>
      <c r="K150" s="19"/>
    </row>
    <row r="151" spans="1:11" ht="15.75" thickBot="1">
      <c r="A151" s="15"/>
      <c r="B151" s="18"/>
      <c r="C151" s="24"/>
      <c r="D151" s="18"/>
      <c r="E151" s="28">
        <v>0</v>
      </c>
      <c r="F151" s="11">
        <f>IF(LEN($F150),SUMIF('Consume Tools Recd'!$B$6:$B$211,'MASTER Tools List'!$B151,'Consume Tools Recd'!$E$6:$E$211))</f>
        <v>0</v>
      </c>
      <c r="G151" s="13" t="e">
        <f>IF(LEN($G150),SUMIF(#REF!,'MASTER Tools List'!$B151,#REF!))</f>
        <v>#REF!</v>
      </c>
      <c r="H151" s="13" t="e">
        <f>IF(LEN(H150),(Table3[[#This Row],[OPENING STOCK]]+Table3[[#This Row],[Received Qty]])-Table3[[#This Row],[Issued Qty]])</f>
        <v>#REF!</v>
      </c>
      <c r="I151" s="39"/>
      <c r="J151" s="37">
        <f t="shared" si="3"/>
        <v>0</v>
      </c>
      <c r="K151" s="19"/>
    </row>
    <row r="152" spans="1:11" ht="15.75" thickBot="1">
      <c r="A152" s="15"/>
      <c r="B152" s="18"/>
      <c r="C152" s="24"/>
      <c r="D152" s="16"/>
      <c r="E152" s="28">
        <v>0</v>
      </c>
      <c r="F152" s="11">
        <f>IF(LEN($F151),SUMIF('Consume Tools Recd'!$B$6:$B$211,'MASTER Tools List'!$B152,'Consume Tools Recd'!$E$6:$E$211))</f>
        <v>0</v>
      </c>
      <c r="G152" s="13" t="e">
        <f>IF(LEN($G151),SUMIF(#REF!,'MASTER Tools List'!$B152,#REF!))</f>
        <v>#REF!</v>
      </c>
      <c r="H152" s="13" t="e">
        <f>IF(LEN(H151),(Table3[[#This Row],[OPENING STOCK]]+Table3[[#This Row],[Received Qty]])-Table3[[#This Row],[Issued Qty]])</f>
        <v>#REF!</v>
      </c>
      <c r="I152" s="39"/>
      <c r="J152" s="37">
        <f t="shared" si="3"/>
        <v>0</v>
      </c>
      <c r="K152" s="19"/>
    </row>
    <row r="153" spans="1:11" ht="15.75" thickBot="1">
      <c r="A153" s="15"/>
      <c r="B153" s="18"/>
      <c r="C153" s="24"/>
      <c r="D153" s="18"/>
      <c r="E153" s="28">
        <v>0</v>
      </c>
      <c r="F153" s="11">
        <f>IF(LEN($F152),SUMIF('Consume Tools Recd'!$B$6:$B$211,'MASTER Tools List'!$B153,'Consume Tools Recd'!$E$6:$E$211))</f>
        <v>0</v>
      </c>
      <c r="G153" s="13" t="e">
        <f>IF(LEN($G152),SUMIF(#REF!,'MASTER Tools List'!$B153,#REF!))</f>
        <v>#REF!</v>
      </c>
      <c r="H153" s="13" t="e">
        <f>IF(LEN(H152),(Table3[[#This Row],[OPENING STOCK]]+Table3[[#This Row],[Received Qty]])-Table3[[#This Row],[Issued Qty]])</f>
        <v>#REF!</v>
      </c>
      <c r="I153" s="39"/>
      <c r="J153" s="37">
        <f t="shared" si="3"/>
        <v>0</v>
      </c>
      <c r="K153" s="19"/>
    </row>
    <row r="154" spans="1:11" ht="15.75" thickBot="1">
      <c r="A154" s="15"/>
      <c r="B154" s="18"/>
      <c r="C154" s="24"/>
      <c r="D154" s="18"/>
      <c r="E154" s="28">
        <v>0</v>
      </c>
      <c r="F154" s="11">
        <f>IF(LEN($F153),SUMIF('Consume Tools Recd'!$B$6:$B$211,'MASTER Tools List'!$B154,'Consume Tools Recd'!$E$6:$E$211))</f>
        <v>0</v>
      </c>
      <c r="G154" s="13" t="e">
        <f>IF(LEN($G153),SUMIF(#REF!,'MASTER Tools List'!$B154,#REF!))</f>
        <v>#REF!</v>
      </c>
      <c r="H154" s="13" t="e">
        <f>IF(LEN(H153),(Table3[[#This Row],[OPENING STOCK]]+Table3[[#This Row],[Received Qty]])-Table3[[#This Row],[Issued Qty]])</f>
        <v>#REF!</v>
      </c>
      <c r="I154" s="39"/>
      <c r="J154" s="37">
        <f t="shared" si="3"/>
        <v>0</v>
      </c>
      <c r="K154" s="19"/>
    </row>
    <row r="155" spans="1:11" ht="15.75" thickBot="1">
      <c r="A155" s="15"/>
      <c r="B155" s="18"/>
      <c r="C155" s="24"/>
      <c r="D155" s="16"/>
      <c r="E155" s="28">
        <v>0</v>
      </c>
      <c r="F155" s="11">
        <f>IF(LEN($F154),SUMIF('Consume Tools Recd'!$B$6:$B$211,'MASTER Tools List'!$B155,'Consume Tools Recd'!$E$6:$E$211))</f>
        <v>0</v>
      </c>
      <c r="G155" s="13" t="e">
        <f>IF(LEN($G154),SUMIF(#REF!,'MASTER Tools List'!$B155,#REF!))</f>
        <v>#REF!</v>
      </c>
      <c r="H155" s="13" t="e">
        <f>IF(LEN(H154),(Table3[[#This Row],[OPENING STOCK]]+Table3[[#This Row],[Received Qty]])-Table3[[#This Row],[Issued Qty]])</f>
        <v>#REF!</v>
      </c>
      <c r="I155" s="39"/>
      <c r="J155" s="37">
        <f t="shared" si="3"/>
        <v>0</v>
      </c>
      <c r="K155" s="19"/>
    </row>
    <row r="156" spans="1:11" ht="15.75" thickBot="1">
      <c r="A156" s="15"/>
      <c r="B156" s="18"/>
      <c r="C156" s="24"/>
      <c r="D156" s="18"/>
      <c r="E156" s="28">
        <v>0</v>
      </c>
      <c r="F156" s="11">
        <f>IF(LEN($F155),SUMIF('Consume Tools Recd'!$B$6:$B$211,'MASTER Tools List'!$B156,'Consume Tools Recd'!$E$6:$E$211))</f>
        <v>0</v>
      </c>
      <c r="G156" s="13" t="e">
        <f>IF(LEN($G155),SUMIF(#REF!,'MASTER Tools List'!$B156,#REF!))</f>
        <v>#REF!</v>
      </c>
      <c r="H156" s="13" t="e">
        <f>IF(LEN(H155),(Table3[[#This Row],[OPENING STOCK]]+Table3[[#This Row],[Received Qty]])-Table3[[#This Row],[Issued Qty]])</f>
        <v>#REF!</v>
      </c>
      <c r="I156" s="39"/>
      <c r="J156" s="37">
        <f t="shared" si="3"/>
        <v>0</v>
      </c>
      <c r="K156" s="19"/>
    </row>
    <row r="157" spans="1:11" ht="15.75" thickBot="1">
      <c r="A157" s="15"/>
      <c r="B157" s="18"/>
      <c r="C157" s="24"/>
      <c r="D157" s="18"/>
      <c r="E157" s="28">
        <v>0</v>
      </c>
      <c r="F157" s="11">
        <f>IF(LEN($F156),SUMIF('Consume Tools Recd'!$B$6:$B$211,'MASTER Tools List'!$B157,'Consume Tools Recd'!$E$6:$E$211))</f>
        <v>0</v>
      </c>
      <c r="G157" s="13" t="e">
        <f>IF(LEN($G156),SUMIF(#REF!,'MASTER Tools List'!$B157,#REF!))</f>
        <v>#REF!</v>
      </c>
      <c r="H157" s="13" t="e">
        <f>IF(LEN(H156),(Table3[[#This Row],[OPENING STOCK]]+Table3[[#This Row],[Received Qty]])-Table3[[#This Row],[Issued Qty]])</f>
        <v>#REF!</v>
      </c>
      <c r="I157" s="39"/>
      <c r="J157" s="37">
        <f t="shared" si="3"/>
        <v>0</v>
      </c>
      <c r="K157" s="19"/>
    </row>
    <row r="158" spans="1:11" ht="15.75" thickBot="1">
      <c r="A158" s="15"/>
      <c r="B158" s="18"/>
      <c r="C158" s="24"/>
      <c r="D158" s="16"/>
      <c r="E158" s="28">
        <v>0</v>
      </c>
      <c r="F158" s="11">
        <f>IF(LEN($F157),SUMIF('Consume Tools Recd'!$B$6:$B$211,'MASTER Tools List'!$B158,'Consume Tools Recd'!$E$6:$E$211))</f>
        <v>0</v>
      </c>
      <c r="G158" s="13" t="e">
        <f>IF(LEN($G157),SUMIF(#REF!,'MASTER Tools List'!$B158,#REF!))</f>
        <v>#REF!</v>
      </c>
      <c r="H158" s="13" t="e">
        <f>IF(LEN(H157),(Table3[[#This Row],[OPENING STOCK]]+Table3[[#This Row],[Received Qty]])-Table3[[#This Row],[Issued Qty]])</f>
        <v>#REF!</v>
      </c>
      <c r="I158" s="39"/>
      <c r="J158" s="37">
        <f t="shared" si="3"/>
        <v>0</v>
      </c>
      <c r="K158" s="19"/>
    </row>
    <row r="159" spans="1:11" ht="15.75" thickBot="1">
      <c r="A159" s="15"/>
      <c r="B159" s="18"/>
      <c r="C159" s="24"/>
      <c r="D159" s="18"/>
      <c r="E159" s="28">
        <v>0</v>
      </c>
      <c r="F159" s="11">
        <f>IF(LEN($F158),SUMIF('Consume Tools Recd'!$B$6:$B$211,'MASTER Tools List'!$B159,'Consume Tools Recd'!$E$6:$E$211))</f>
        <v>0</v>
      </c>
      <c r="G159" s="13" t="e">
        <f>IF(LEN($G158),SUMIF(#REF!,'MASTER Tools List'!$B159,#REF!))</f>
        <v>#REF!</v>
      </c>
      <c r="H159" s="13" t="e">
        <f>IF(LEN(H158),(Table3[[#This Row],[OPENING STOCK]]+Table3[[#This Row],[Received Qty]])-Table3[[#This Row],[Issued Qty]])</f>
        <v>#REF!</v>
      </c>
      <c r="I159" s="39"/>
      <c r="J159" s="37">
        <f t="shared" si="3"/>
        <v>0</v>
      </c>
      <c r="K159" s="19"/>
    </row>
    <row r="160" spans="1:11" ht="15.75" thickBot="1">
      <c r="A160" s="15"/>
      <c r="B160" s="18"/>
      <c r="C160" s="24"/>
      <c r="D160" s="18"/>
      <c r="E160" s="28">
        <v>0</v>
      </c>
      <c r="F160" s="11">
        <f>IF(LEN($F159),SUMIF('Consume Tools Recd'!$B$6:$B$211,'MASTER Tools List'!$B160,'Consume Tools Recd'!$E$6:$E$211))</f>
        <v>0</v>
      </c>
      <c r="G160" s="13" t="e">
        <f>IF(LEN($G159),SUMIF(#REF!,'MASTER Tools List'!$B160,#REF!))</f>
        <v>#REF!</v>
      </c>
      <c r="H160" s="13" t="e">
        <f>IF(LEN(H159),(Table3[[#This Row],[OPENING STOCK]]+Table3[[#This Row],[Received Qty]])-Table3[[#This Row],[Issued Qty]])</f>
        <v>#REF!</v>
      </c>
      <c r="I160" s="39"/>
      <c r="J160" s="37">
        <f t="shared" si="3"/>
        <v>0</v>
      </c>
      <c r="K160" s="19"/>
    </row>
    <row r="161" spans="1:11" ht="15.75" thickBot="1">
      <c r="A161" s="15"/>
      <c r="B161" s="18"/>
      <c r="C161" s="24"/>
      <c r="D161" s="16"/>
      <c r="E161" s="28">
        <v>0</v>
      </c>
      <c r="F161" s="11">
        <f>IF(LEN($F160),SUMIF('Consume Tools Recd'!$B$6:$B$211,'MASTER Tools List'!$B161,'Consume Tools Recd'!$E$6:$E$211))</f>
        <v>0</v>
      </c>
      <c r="G161" s="13" t="e">
        <f>IF(LEN($G160),SUMIF(#REF!,'MASTER Tools List'!$B161,#REF!))</f>
        <v>#REF!</v>
      </c>
      <c r="H161" s="13" t="e">
        <f>IF(LEN(H160),(Table3[[#This Row],[OPENING STOCK]]+Table3[[#This Row],[Received Qty]])-Table3[[#This Row],[Issued Qty]])</f>
        <v>#REF!</v>
      </c>
      <c r="I161" s="39"/>
      <c r="J161" s="37">
        <f t="shared" si="3"/>
        <v>0</v>
      </c>
      <c r="K161" s="19"/>
    </row>
    <row r="162" spans="1:11" ht="15.75" thickBot="1">
      <c r="A162" s="15"/>
      <c r="B162" s="18"/>
      <c r="C162" s="24"/>
      <c r="D162" s="18"/>
      <c r="E162" s="28">
        <v>0</v>
      </c>
      <c r="F162" s="11">
        <f>IF(LEN($F161),SUMIF('Consume Tools Recd'!$B$6:$B$211,'MASTER Tools List'!$B162,'Consume Tools Recd'!$E$6:$E$211))</f>
        <v>0</v>
      </c>
      <c r="G162" s="13" t="e">
        <f>IF(LEN($G161),SUMIF(#REF!,'MASTER Tools List'!$B162,#REF!))</f>
        <v>#REF!</v>
      </c>
      <c r="H162" s="13" t="e">
        <f>IF(LEN(H161),(Table3[[#This Row],[OPENING STOCK]]+Table3[[#This Row],[Received Qty]])-Table3[[#This Row],[Issued Qty]])</f>
        <v>#REF!</v>
      </c>
      <c r="I162" s="39"/>
      <c r="J162" s="37">
        <f t="shared" si="3"/>
        <v>0</v>
      </c>
      <c r="K162" s="19"/>
    </row>
    <row r="163" spans="1:11" ht="15.75" thickBot="1">
      <c r="A163" s="15"/>
      <c r="B163" s="18"/>
      <c r="C163" s="24"/>
      <c r="D163" s="18"/>
      <c r="E163" s="28">
        <v>0</v>
      </c>
      <c r="F163" s="11">
        <f>IF(LEN($F162),SUMIF('Consume Tools Recd'!$B$6:$B$211,'MASTER Tools List'!$B163,'Consume Tools Recd'!$E$6:$E$211))</f>
        <v>0</v>
      </c>
      <c r="G163" s="13" t="e">
        <f>IF(LEN($G162),SUMIF(#REF!,'MASTER Tools List'!$B163,#REF!))</f>
        <v>#REF!</v>
      </c>
      <c r="H163" s="13" t="e">
        <f>IF(LEN(H162),(Table3[[#This Row],[OPENING STOCK]]+Table3[[#This Row],[Received Qty]])-Table3[[#This Row],[Issued Qty]])</f>
        <v>#REF!</v>
      </c>
      <c r="I163" s="39"/>
      <c r="J163" s="37">
        <f t="shared" si="3"/>
        <v>0</v>
      </c>
      <c r="K163" s="19"/>
    </row>
    <row r="164" spans="1:11" ht="15.75" thickBot="1">
      <c r="A164" s="15"/>
      <c r="B164" s="18"/>
      <c r="C164" s="24"/>
      <c r="D164" s="16"/>
      <c r="E164" s="28">
        <v>0</v>
      </c>
      <c r="F164" s="11">
        <f>IF(LEN($F163),SUMIF('Consume Tools Recd'!$B$6:$B$211,'MASTER Tools List'!$B164,'Consume Tools Recd'!$E$6:$E$211))</f>
        <v>0</v>
      </c>
      <c r="G164" s="13" t="e">
        <f>IF(LEN($G163),SUMIF(#REF!,'MASTER Tools List'!$B164,#REF!))</f>
        <v>#REF!</v>
      </c>
      <c r="H164" s="13" t="e">
        <f>IF(LEN(H163),(Table3[[#This Row],[OPENING STOCK]]+Table3[[#This Row],[Received Qty]])-Table3[[#This Row],[Issued Qty]])</f>
        <v>#REF!</v>
      </c>
      <c r="I164" s="39"/>
      <c r="J164" s="37">
        <f t="shared" si="3"/>
        <v>0</v>
      </c>
      <c r="K164" s="19"/>
    </row>
    <row r="165" spans="1:11" ht="15.75" thickBot="1">
      <c r="A165" s="15"/>
      <c r="B165" s="18"/>
      <c r="C165" s="24"/>
      <c r="D165" s="18"/>
      <c r="E165" s="28">
        <v>0</v>
      </c>
      <c r="F165" s="11">
        <f>IF(LEN($F164),SUMIF('Consume Tools Recd'!$B$6:$B$211,'MASTER Tools List'!$B165,'Consume Tools Recd'!$E$6:$E$211))</f>
        <v>0</v>
      </c>
      <c r="G165" s="13" t="e">
        <f>IF(LEN($G164),SUMIF(#REF!,'MASTER Tools List'!$B165,#REF!))</f>
        <v>#REF!</v>
      </c>
      <c r="H165" s="13" t="e">
        <f>IF(LEN(H164),(Table3[[#This Row],[OPENING STOCK]]+Table3[[#This Row],[Received Qty]])-Table3[[#This Row],[Issued Qty]])</f>
        <v>#REF!</v>
      </c>
      <c r="I165" s="39"/>
      <c r="J165" s="37">
        <f t="shared" si="3"/>
        <v>0</v>
      </c>
      <c r="K165" s="19"/>
    </row>
    <row r="166" spans="1:11" ht="15.75" thickBot="1">
      <c r="A166" s="15"/>
      <c r="B166" s="18"/>
      <c r="C166" s="24"/>
      <c r="D166" s="18"/>
      <c r="E166" s="28">
        <v>0</v>
      </c>
      <c r="F166" s="11">
        <f>IF(LEN($F165),SUMIF('Consume Tools Recd'!$B$6:$B$211,'MASTER Tools List'!$B166,'Consume Tools Recd'!$E$6:$E$211))</f>
        <v>0</v>
      </c>
      <c r="G166" s="13" t="e">
        <f>IF(LEN($G165),SUMIF(#REF!,'MASTER Tools List'!$B166,#REF!))</f>
        <v>#REF!</v>
      </c>
      <c r="H166" s="13" t="e">
        <f>IF(LEN(H165),(Table3[[#This Row],[OPENING STOCK]]+Table3[[#This Row],[Received Qty]])-Table3[[#This Row],[Issued Qty]])</f>
        <v>#REF!</v>
      </c>
      <c r="I166" s="39"/>
      <c r="J166" s="37">
        <f t="shared" si="3"/>
        <v>0</v>
      </c>
      <c r="K166" s="19"/>
    </row>
    <row r="167" spans="1:11" ht="15.75" thickBot="1">
      <c r="A167" s="15"/>
      <c r="B167" s="18"/>
      <c r="C167" s="24"/>
      <c r="D167" s="16"/>
      <c r="E167" s="28">
        <v>0</v>
      </c>
      <c r="F167" s="11">
        <f>IF(LEN($F166),SUMIF('Consume Tools Recd'!$B$6:$B$211,'MASTER Tools List'!$B167,'Consume Tools Recd'!$E$6:$E$211))</f>
        <v>0</v>
      </c>
      <c r="G167" s="13" t="e">
        <f>IF(LEN($G166),SUMIF(#REF!,'MASTER Tools List'!$B167,#REF!))</f>
        <v>#REF!</v>
      </c>
      <c r="H167" s="13" t="e">
        <f>IF(LEN(H166),(Table3[[#This Row],[OPENING STOCK]]+Table3[[#This Row],[Received Qty]])-Table3[[#This Row],[Issued Qty]])</f>
        <v>#REF!</v>
      </c>
      <c r="I167" s="39"/>
      <c r="J167" s="37">
        <f t="shared" si="3"/>
        <v>0</v>
      </c>
      <c r="K167" s="19"/>
    </row>
    <row r="168" spans="1:11" ht="15.75" thickBot="1">
      <c r="A168" s="15"/>
      <c r="B168" s="18"/>
      <c r="C168" s="24"/>
      <c r="D168" s="18"/>
      <c r="E168" s="28">
        <v>0</v>
      </c>
      <c r="F168" s="11">
        <f>IF(LEN($F167),SUMIF('Consume Tools Recd'!$B$6:$B$211,'MASTER Tools List'!$B168,'Consume Tools Recd'!$E$6:$E$211))</f>
        <v>0</v>
      </c>
      <c r="G168" s="13" t="e">
        <f>IF(LEN($G167),SUMIF(#REF!,'MASTER Tools List'!$B168,#REF!))</f>
        <v>#REF!</v>
      </c>
      <c r="H168" s="13" t="e">
        <f>IF(LEN(H167),(Table3[[#This Row],[OPENING STOCK]]+Table3[[#This Row],[Received Qty]])-Table3[[#This Row],[Issued Qty]])</f>
        <v>#REF!</v>
      </c>
      <c r="I168" s="39"/>
      <c r="J168" s="37">
        <f t="shared" si="3"/>
        <v>0</v>
      </c>
      <c r="K168" s="19"/>
    </row>
    <row r="169" spans="1:11" ht="15.75" thickBot="1">
      <c r="A169" s="15"/>
      <c r="B169" s="18"/>
      <c r="C169" s="24"/>
      <c r="D169" s="18"/>
      <c r="E169" s="28">
        <v>0</v>
      </c>
      <c r="F169" s="11">
        <f>IF(LEN($F168),SUMIF('Consume Tools Recd'!$B$6:$B$211,'MASTER Tools List'!$B169,'Consume Tools Recd'!$E$6:$E$211))</f>
        <v>0</v>
      </c>
      <c r="G169" s="13" t="e">
        <f>IF(LEN($G168),SUMIF(#REF!,'MASTER Tools List'!$B169,#REF!))</f>
        <v>#REF!</v>
      </c>
      <c r="H169" s="13" t="e">
        <f>IF(LEN(H168),(Table3[[#This Row],[OPENING STOCK]]+Table3[[#This Row],[Received Qty]])-Table3[[#This Row],[Issued Qty]])</f>
        <v>#REF!</v>
      </c>
      <c r="I169" s="39"/>
      <c r="J169" s="37">
        <f t="shared" si="3"/>
        <v>0</v>
      </c>
      <c r="K169" s="19"/>
    </row>
    <row r="170" spans="1:11" ht="15.75" thickBot="1">
      <c r="A170" s="15"/>
      <c r="B170" s="18"/>
      <c r="C170" s="24"/>
      <c r="D170" s="16"/>
      <c r="E170" s="28">
        <v>0</v>
      </c>
      <c r="F170" s="11">
        <f>IF(LEN($F169),SUMIF('Consume Tools Recd'!$B$6:$B$211,'MASTER Tools List'!$B170,'Consume Tools Recd'!$E$6:$E$211))</f>
        <v>0</v>
      </c>
      <c r="G170" s="13" t="e">
        <f>IF(LEN($G169),SUMIF(#REF!,'MASTER Tools List'!$B170,#REF!))</f>
        <v>#REF!</v>
      </c>
      <c r="H170" s="13" t="e">
        <f>IF(LEN(H169),(Table3[[#This Row],[OPENING STOCK]]+Table3[[#This Row],[Received Qty]])-Table3[[#This Row],[Issued Qty]])</f>
        <v>#REF!</v>
      </c>
      <c r="I170" s="39"/>
      <c r="J170" s="37">
        <f t="shared" si="3"/>
        <v>0</v>
      </c>
      <c r="K170" s="19"/>
    </row>
    <row r="171" spans="1:11" ht="15.75" thickBot="1">
      <c r="A171" s="15"/>
      <c r="B171" s="18"/>
      <c r="C171" s="24"/>
      <c r="D171" s="18"/>
      <c r="E171" s="28">
        <v>0</v>
      </c>
      <c r="F171" s="11">
        <f>IF(LEN($F170),SUMIF('Consume Tools Recd'!$B$6:$B$211,'MASTER Tools List'!$B171,'Consume Tools Recd'!$E$6:$E$211))</f>
        <v>0</v>
      </c>
      <c r="G171" s="13" t="e">
        <f>IF(LEN($G170),SUMIF(#REF!,'MASTER Tools List'!$B171,#REF!))</f>
        <v>#REF!</v>
      </c>
      <c r="H171" s="13" t="e">
        <f>IF(LEN(H170),(Table3[[#This Row],[OPENING STOCK]]+Table3[[#This Row],[Received Qty]])-Table3[[#This Row],[Issued Qty]])</f>
        <v>#REF!</v>
      </c>
      <c r="I171" s="39"/>
      <c r="J171" s="37">
        <f t="shared" si="3"/>
        <v>0</v>
      </c>
      <c r="K171" s="19"/>
    </row>
    <row r="172" spans="1:11" ht="15.75" thickBot="1">
      <c r="A172" s="15"/>
      <c r="B172" s="18"/>
      <c r="C172" s="24"/>
      <c r="D172" s="18"/>
      <c r="E172" s="28">
        <v>0</v>
      </c>
      <c r="F172" s="11">
        <f>IF(LEN($F171),SUMIF('Consume Tools Recd'!$B$6:$B$211,'MASTER Tools List'!$B172,'Consume Tools Recd'!$E$6:$E$211))</f>
        <v>0</v>
      </c>
      <c r="G172" s="13" t="e">
        <f>IF(LEN($G171),SUMIF(#REF!,'MASTER Tools List'!$B172,#REF!))</f>
        <v>#REF!</v>
      </c>
      <c r="H172" s="13" t="e">
        <f>IF(LEN(H171),(Table3[[#This Row],[OPENING STOCK]]+Table3[[#This Row],[Received Qty]])-Table3[[#This Row],[Issued Qty]])</f>
        <v>#REF!</v>
      </c>
      <c r="I172" s="39"/>
      <c r="J172" s="37">
        <f t="shared" si="3"/>
        <v>0</v>
      </c>
      <c r="K172" s="19"/>
    </row>
    <row r="173" spans="1:11" ht="15.75" thickBot="1">
      <c r="A173" s="15"/>
      <c r="B173" s="18"/>
      <c r="C173" s="24"/>
      <c r="D173" s="16"/>
      <c r="E173" s="28">
        <v>0</v>
      </c>
      <c r="F173" s="11">
        <f>IF(LEN($F172),SUMIF('Consume Tools Recd'!$B$6:$B$211,'MASTER Tools List'!$B173,'Consume Tools Recd'!$E$6:$E$211))</f>
        <v>0</v>
      </c>
      <c r="G173" s="13" t="e">
        <f>IF(LEN($G172),SUMIF(#REF!,'MASTER Tools List'!$B173,#REF!))</f>
        <v>#REF!</v>
      </c>
      <c r="H173" s="13" t="e">
        <f>IF(LEN(H172),(Table3[[#This Row],[OPENING STOCK]]+Table3[[#This Row],[Received Qty]])-Table3[[#This Row],[Issued Qty]])</f>
        <v>#REF!</v>
      </c>
      <c r="I173" s="39"/>
      <c r="J173" s="37">
        <f t="shared" si="3"/>
        <v>0</v>
      </c>
      <c r="K173" s="19"/>
    </row>
    <row r="174" spans="1:11" ht="15.75" thickBot="1">
      <c r="A174" s="15"/>
      <c r="B174" s="18"/>
      <c r="C174" s="24"/>
      <c r="D174" s="18"/>
      <c r="E174" s="28">
        <v>0</v>
      </c>
      <c r="F174" s="11">
        <f>IF(LEN($F173),SUMIF('Consume Tools Recd'!$B$6:$B$211,'MASTER Tools List'!$B174,'Consume Tools Recd'!$E$6:$E$211))</f>
        <v>0</v>
      </c>
      <c r="G174" s="13" t="e">
        <f>IF(LEN($G173),SUMIF(#REF!,'MASTER Tools List'!$B174,#REF!))</f>
        <v>#REF!</v>
      </c>
      <c r="H174" s="13" t="e">
        <f>IF(LEN(H173),(Table3[[#This Row],[OPENING STOCK]]+Table3[[#This Row],[Received Qty]])-Table3[[#This Row],[Issued Qty]])</f>
        <v>#REF!</v>
      </c>
      <c r="I174" s="39"/>
      <c r="J174" s="37">
        <f t="shared" si="3"/>
        <v>0</v>
      </c>
      <c r="K174" s="19"/>
    </row>
    <row r="175" spans="1:11" ht="22.5" customHeight="1">
      <c r="A175" s="15"/>
      <c r="B175" s="18"/>
      <c r="C175" s="24"/>
      <c r="D175" s="18"/>
      <c r="E175" s="28">
        <v>0</v>
      </c>
      <c r="F175" s="11">
        <f>IF(LEN($F174),SUMIF('Consume Tools Recd'!$B$6:$B$211,'MASTER Tools List'!$B175,'Consume Tools Recd'!$E$6:$E$211))</f>
        <v>0</v>
      </c>
      <c r="G175" s="13" t="e">
        <f>IF(LEN($G174),SUMIF(#REF!,'MASTER Tools List'!$B175,#REF!))</f>
        <v>#REF!</v>
      </c>
      <c r="H175" s="13" t="e">
        <f>IF(LEN(H174),(Table3[[#This Row],[OPENING STOCK]]+Table3[[#This Row],[Received Qty]])-Table3[[#This Row],[Issued Qty]])</f>
        <v>#REF!</v>
      </c>
      <c r="I175" s="39"/>
      <c r="J175" s="37">
        <f t="shared" si="3"/>
        <v>0</v>
      </c>
      <c r="K175" s="19"/>
    </row>
    <row r="176" spans="1:11" ht="15.75" thickBot="1">
      <c r="A176" s="15"/>
      <c r="B176" s="18"/>
      <c r="C176" s="24"/>
      <c r="D176" s="16"/>
      <c r="E176" s="28">
        <v>0</v>
      </c>
      <c r="F176" s="11">
        <f>IF(LEN($F175),SUMIF('Consume Tools Recd'!$B$6:$B$211,'MASTER Tools List'!$B176,'Consume Tools Recd'!$E$6:$E$211))</f>
        <v>0</v>
      </c>
      <c r="G176" s="13" t="e">
        <f>IF(LEN($G175),SUMIF(#REF!,'MASTER Tools List'!$B176,#REF!))</f>
        <v>#REF!</v>
      </c>
      <c r="H176" s="13" t="e">
        <f>IF(LEN(H175),(Table3[[#This Row],[OPENING STOCK]]+Table3[[#This Row],[Received Qty]])-Table3[[#This Row],[Issued Qty]])</f>
        <v>#REF!</v>
      </c>
      <c r="I176" s="39"/>
      <c r="J176" s="37">
        <f t="shared" si="3"/>
        <v>0</v>
      </c>
      <c r="K176" s="19"/>
    </row>
    <row r="177" spans="1:11" ht="15.75" thickBot="1">
      <c r="A177" s="15"/>
      <c r="B177" s="18"/>
      <c r="C177" s="24"/>
      <c r="D177" s="18"/>
      <c r="E177" s="28">
        <v>0</v>
      </c>
      <c r="F177" s="11">
        <f>IF(LEN($F176),SUMIF('Consume Tools Recd'!$B$6:$B$211,'MASTER Tools List'!$B177,'Consume Tools Recd'!$E$6:$E$211))</f>
        <v>0</v>
      </c>
      <c r="G177" s="13" t="e">
        <f>IF(LEN($G176),SUMIF(#REF!,'MASTER Tools List'!$B177,#REF!))</f>
        <v>#REF!</v>
      </c>
      <c r="H177" s="13" t="e">
        <f>IF(LEN(H176),(Table3[[#This Row],[OPENING STOCK]]+Table3[[#This Row],[Received Qty]])-Table3[[#This Row],[Issued Qty]])</f>
        <v>#REF!</v>
      </c>
      <c r="I177" s="39"/>
      <c r="J177" s="37">
        <f t="shared" si="3"/>
        <v>0</v>
      </c>
      <c r="K177" s="19"/>
    </row>
    <row r="178" spans="1:11" ht="15.75" thickBot="1">
      <c r="A178" s="15"/>
      <c r="B178" s="18"/>
      <c r="C178" s="24"/>
      <c r="D178" s="18"/>
      <c r="E178" s="28">
        <v>0</v>
      </c>
      <c r="F178" s="11">
        <f>IF(LEN($F177),SUMIF('Consume Tools Recd'!$B$6:$B$211,'MASTER Tools List'!$B178,'Consume Tools Recd'!$E$6:$E$211))</f>
        <v>0</v>
      </c>
      <c r="G178" s="13" t="e">
        <f>IF(LEN($G177),SUMIF(#REF!,'MASTER Tools List'!$B178,#REF!))</f>
        <v>#REF!</v>
      </c>
      <c r="H178" s="13" t="e">
        <f>IF(LEN(H177),(Table3[[#This Row],[OPENING STOCK]]+Table3[[#This Row],[Received Qty]])-Table3[[#This Row],[Issued Qty]])</f>
        <v>#REF!</v>
      </c>
      <c r="I178" s="39"/>
      <c r="J178" s="37">
        <f t="shared" si="3"/>
        <v>0</v>
      </c>
      <c r="K178" s="19"/>
    </row>
    <row r="179" spans="1:11" ht="15.75" thickBot="1">
      <c r="A179" s="15"/>
      <c r="B179" s="18"/>
      <c r="C179" s="24"/>
      <c r="D179" s="16"/>
      <c r="E179" s="28">
        <v>0</v>
      </c>
      <c r="F179" s="11">
        <f>IF(LEN($F178),SUMIF('Consume Tools Recd'!$B$6:$B$211,'MASTER Tools List'!$B179,'Consume Tools Recd'!$E$6:$E$211))</f>
        <v>0</v>
      </c>
      <c r="G179" s="13" t="e">
        <f>IF(LEN($G178),SUMIF(#REF!,'MASTER Tools List'!$B179,#REF!))</f>
        <v>#REF!</v>
      </c>
      <c r="H179" s="13" t="e">
        <f>IF(LEN(H178),(Table3[[#This Row],[OPENING STOCK]]+Table3[[#This Row],[Received Qty]])-Table3[[#This Row],[Issued Qty]])</f>
        <v>#REF!</v>
      </c>
      <c r="I179" s="39"/>
      <c r="J179" s="37">
        <f t="shared" si="3"/>
        <v>0</v>
      </c>
      <c r="K179" s="19"/>
    </row>
    <row r="180" spans="1:11" ht="15.75" thickBot="1">
      <c r="A180" s="15"/>
      <c r="B180" s="18"/>
      <c r="C180" s="24"/>
      <c r="D180" s="18"/>
      <c r="E180" s="28">
        <v>0</v>
      </c>
      <c r="F180" s="11">
        <f>IF(LEN($F179),SUMIF('Consume Tools Recd'!$B$6:$B$211,'MASTER Tools List'!$B180,'Consume Tools Recd'!$E$6:$E$211))</f>
        <v>0</v>
      </c>
      <c r="G180" s="13" t="e">
        <f>IF(LEN($G179),SUMIF(#REF!,'MASTER Tools List'!$B180,#REF!))</f>
        <v>#REF!</v>
      </c>
      <c r="H180" s="13" t="e">
        <f>IF(LEN(H179),(Table3[[#This Row],[OPENING STOCK]]+Table3[[#This Row],[Received Qty]])-Table3[[#This Row],[Issued Qty]])</f>
        <v>#REF!</v>
      </c>
      <c r="I180" s="39"/>
      <c r="J180" s="37">
        <f t="shared" si="3"/>
        <v>0</v>
      </c>
      <c r="K180" s="19"/>
    </row>
    <row r="181" spans="1:11" ht="15.75" thickBot="1">
      <c r="A181" s="15"/>
      <c r="B181" s="18"/>
      <c r="C181" s="24"/>
      <c r="D181" s="18"/>
      <c r="E181" s="28">
        <v>0</v>
      </c>
      <c r="F181" s="11">
        <f>IF(LEN($F180),SUMIF('Consume Tools Recd'!$B$6:$B$211,'MASTER Tools List'!$B181,'Consume Tools Recd'!$E$6:$E$211))</f>
        <v>0</v>
      </c>
      <c r="G181" s="13" t="e">
        <f>IF(LEN($G180),SUMIF(#REF!,'MASTER Tools List'!$B181,#REF!))</f>
        <v>#REF!</v>
      </c>
      <c r="H181" s="13" t="e">
        <f>IF(LEN(H180),(Table3[[#This Row],[OPENING STOCK]]+Table3[[#This Row],[Received Qty]])-Table3[[#This Row],[Issued Qty]])</f>
        <v>#REF!</v>
      </c>
      <c r="I181" s="39"/>
      <c r="J181" s="37">
        <f t="shared" si="3"/>
        <v>0</v>
      </c>
      <c r="K181" s="19"/>
    </row>
    <row r="182" spans="1:11" ht="15.75" thickBot="1">
      <c r="A182" s="15"/>
      <c r="B182" s="18"/>
      <c r="C182" s="24"/>
      <c r="D182" s="16"/>
      <c r="E182" s="28">
        <v>0</v>
      </c>
      <c r="F182" s="11">
        <f>IF(LEN($F181),SUMIF('Consume Tools Recd'!$B$6:$B$211,'MASTER Tools List'!$B182,'Consume Tools Recd'!$E$6:$E$211))</f>
        <v>0</v>
      </c>
      <c r="G182" s="13" t="e">
        <f>IF(LEN($G181),SUMIF(#REF!,'MASTER Tools List'!$B182,#REF!))</f>
        <v>#REF!</v>
      </c>
      <c r="H182" s="13" t="e">
        <f>IF(LEN(H181),(Table3[[#This Row],[OPENING STOCK]]+Table3[[#This Row],[Received Qty]])-Table3[[#This Row],[Issued Qty]])</f>
        <v>#REF!</v>
      </c>
      <c r="I182" s="39"/>
      <c r="J182" s="37">
        <f t="shared" si="3"/>
        <v>0</v>
      </c>
      <c r="K182" s="19"/>
    </row>
    <row r="183" spans="1:11" ht="15.75" thickBot="1">
      <c r="A183" s="15"/>
      <c r="B183" s="18"/>
      <c r="C183" s="24"/>
      <c r="D183" s="18"/>
      <c r="E183" s="28">
        <v>0</v>
      </c>
      <c r="F183" s="11">
        <f>IF(LEN($F182),SUMIF('Consume Tools Recd'!$B$6:$B$211,'MASTER Tools List'!$B183,'Consume Tools Recd'!$E$6:$E$211))</f>
        <v>0</v>
      </c>
      <c r="G183" s="13" t="e">
        <f>IF(LEN($G182),SUMIF(#REF!,'MASTER Tools List'!$B183,#REF!))</f>
        <v>#REF!</v>
      </c>
      <c r="H183" s="13" t="e">
        <f>IF(LEN(H182),(Table3[[#This Row],[OPENING STOCK]]+Table3[[#This Row],[Received Qty]])-Table3[[#This Row],[Issued Qty]])</f>
        <v>#REF!</v>
      </c>
      <c r="I183" s="39"/>
      <c r="J183" s="37">
        <f t="shared" si="3"/>
        <v>0</v>
      </c>
      <c r="K183" s="19"/>
    </row>
    <row r="184" spans="1:11" ht="15.75" thickBot="1">
      <c r="A184" s="15"/>
      <c r="B184" s="18"/>
      <c r="C184" s="24"/>
      <c r="D184" s="18"/>
      <c r="E184" s="28">
        <v>0</v>
      </c>
      <c r="F184" s="11">
        <f>IF(LEN($F183),SUMIF('Consume Tools Recd'!$B$6:$B$211,'MASTER Tools List'!$B184,'Consume Tools Recd'!$E$6:$E$211))</f>
        <v>0</v>
      </c>
      <c r="G184" s="13" t="e">
        <f>IF(LEN($G183),SUMIF(#REF!,'MASTER Tools List'!$B184,#REF!))</f>
        <v>#REF!</v>
      </c>
      <c r="H184" s="13" t="e">
        <f>IF(LEN(H183),(Table3[[#This Row],[OPENING STOCK]]+Table3[[#This Row],[Received Qty]])-Table3[[#This Row],[Issued Qty]])</f>
        <v>#REF!</v>
      </c>
      <c r="I184" s="39"/>
      <c r="J184" s="37">
        <f t="shared" si="3"/>
        <v>0</v>
      </c>
      <c r="K184" s="19"/>
    </row>
    <row r="185" spans="1:11" ht="15.75" thickBot="1">
      <c r="A185" s="15"/>
      <c r="B185" s="18"/>
      <c r="C185" s="24"/>
      <c r="D185" s="16"/>
      <c r="E185" s="28">
        <v>0</v>
      </c>
      <c r="F185" s="11">
        <f>IF(LEN($F184),SUMIF('Consume Tools Recd'!$B$6:$B$211,'MASTER Tools List'!$B185,'Consume Tools Recd'!$E$6:$E$211))</f>
        <v>0</v>
      </c>
      <c r="G185" s="13" t="e">
        <f>IF(LEN($G184),SUMIF(#REF!,'MASTER Tools List'!$B185,#REF!))</f>
        <v>#REF!</v>
      </c>
      <c r="H185" s="13" t="e">
        <f>IF(LEN(H184),(Table3[[#This Row],[OPENING STOCK]]+Table3[[#This Row],[Received Qty]])-Table3[[#This Row],[Issued Qty]])</f>
        <v>#REF!</v>
      </c>
      <c r="I185" s="39"/>
      <c r="J185" s="37">
        <f t="shared" si="3"/>
        <v>0</v>
      </c>
      <c r="K185" s="19"/>
    </row>
    <row r="186" spans="1:11" ht="15.75" thickBot="1">
      <c r="A186" s="15"/>
      <c r="B186" s="18"/>
      <c r="C186" s="24"/>
      <c r="D186" s="18"/>
      <c r="E186" s="28">
        <v>0</v>
      </c>
      <c r="F186" s="11">
        <f>IF(LEN($F185),SUMIF('Consume Tools Recd'!$B$6:$B$211,'MASTER Tools List'!$B186,'Consume Tools Recd'!$E$6:$E$211))</f>
        <v>0</v>
      </c>
      <c r="G186" s="13" t="e">
        <f>IF(LEN($G185),SUMIF(#REF!,'MASTER Tools List'!$B186,#REF!))</f>
        <v>#REF!</v>
      </c>
      <c r="H186" s="13" t="e">
        <f>IF(LEN(H185),(Table3[[#This Row],[OPENING STOCK]]+Table3[[#This Row],[Received Qty]])-Table3[[#This Row],[Issued Qty]])</f>
        <v>#REF!</v>
      </c>
      <c r="I186" s="39"/>
      <c r="J186" s="37">
        <f t="shared" si="3"/>
        <v>0</v>
      </c>
      <c r="K186" s="19"/>
    </row>
    <row r="187" spans="1:11" ht="15.75" thickBot="1">
      <c r="A187" s="15"/>
      <c r="B187" s="18"/>
      <c r="C187" s="24"/>
      <c r="D187" s="18"/>
      <c r="E187" s="28">
        <v>0</v>
      </c>
      <c r="F187" s="11">
        <f>IF(LEN($F186),SUMIF('Consume Tools Recd'!$B$6:$B$211,'MASTER Tools List'!$B187,'Consume Tools Recd'!$E$6:$E$211))</f>
        <v>0</v>
      </c>
      <c r="G187" s="13" t="e">
        <f>IF(LEN($G186),SUMIF(#REF!,'MASTER Tools List'!$B187,#REF!))</f>
        <v>#REF!</v>
      </c>
      <c r="H187" s="13" t="e">
        <f>IF(LEN(H186),(Table3[[#This Row],[OPENING STOCK]]+Table3[[#This Row],[Received Qty]])-Table3[[#This Row],[Issued Qty]])</f>
        <v>#REF!</v>
      </c>
      <c r="I187" s="39"/>
      <c r="J187" s="37">
        <f t="shared" si="3"/>
        <v>0</v>
      </c>
      <c r="K187" s="19"/>
    </row>
    <row r="188" spans="1:11" ht="15.75" thickBot="1">
      <c r="A188" s="15"/>
      <c r="B188" s="18"/>
      <c r="C188" s="24"/>
      <c r="D188" s="16"/>
      <c r="E188" s="28">
        <v>0</v>
      </c>
      <c r="F188" s="11">
        <f>IF(LEN($F187),SUMIF('Consume Tools Recd'!$B$6:$B$211,'MASTER Tools List'!$B188,'Consume Tools Recd'!$E$6:$E$211))</f>
        <v>0</v>
      </c>
      <c r="G188" s="13" t="e">
        <f>IF(LEN($G187),SUMIF(#REF!,'MASTER Tools List'!$B188,#REF!))</f>
        <v>#REF!</v>
      </c>
      <c r="H188" s="13" t="e">
        <f>IF(LEN(H187),(Table3[[#This Row],[OPENING STOCK]]+Table3[[#This Row],[Received Qty]])-Table3[[#This Row],[Issued Qty]])</f>
        <v>#REF!</v>
      </c>
      <c r="I188" s="39"/>
      <c r="J188" s="37">
        <f t="shared" si="3"/>
        <v>0</v>
      </c>
      <c r="K188" s="19"/>
    </row>
    <row r="189" spans="1:11" ht="15.75" thickBot="1">
      <c r="A189" s="15"/>
      <c r="B189" s="18"/>
      <c r="C189" s="24"/>
      <c r="D189" s="18"/>
      <c r="E189" s="28">
        <v>0</v>
      </c>
      <c r="F189" s="11">
        <f>IF(LEN($F188),SUMIF('Consume Tools Recd'!$B$6:$B$211,'MASTER Tools List'!$B189,'Consume Tools Recd'!$E$6:$E$211))</f>
        <v>0</v>
      </c>
      <c r="G189" s="13" t="e">
        <f>IF(LEN($G188),SUMIF(#REF!,'MASTER Tools List'!$B189,#REF!))</f>
        <v>#REF!</v>
      </c>
      <c r="H189" s="13" t="e">
        <f>IF(LEN(H188),(Table3[[#This Row],[OPENING STOCK]]+Table3[[#This Row],[Received Qty]])-Table3[[#This Row],[Issued Qty]])</f>
        <v>#REF!</v>
      </c>
      <c r="I189" s="39"/>
      <c r="J189" s="37">
        <f t="shared" si="3"/>
        <v>0</v>
      </c>
      <c r="K189" s="19"/>
    </row>
    <row r="190" spans="1:11" ht="15.75" thickBot="1">
      <c r="A190" s="15"/>
      <c r="B190" s="18"/>
      <c r="C190" s="24"/>
      <c r="D190" s="18"/>
      <c r="E190" s="28">
        <v>0</v>
      </c>
      <c r="F190" s="11">
        <f>IF(LEN($F189),SUMIF('Consume Tools Recd'!$B$6:$B$211,'MASTER Tools List'!$B190,'Consume Tools Recd'!$E$6:$E$211))</f>
        <v>0</v>
      </c>
      <c r="G190" s="13" t="e">
        <f>IF(LEN($G189),SUMIF(#REF!,'MASTER Tools List'!$B190,#REF!))</f>
        <v>#REF!</v>
      </c>
      <c r="H190" s="13" t="e">
        <f>IF(LEN(H189),(Table3[[#This Row],[OPENING STOCK]]+Table3[[#This Row],[Received Qty]])-Table3[[#This Row],[Issued Qty]])</f>
        <v>#REF!</v>
      </c>
      <c r="I190" s="39"/>
      <c r="J190" s="37">
        <f t="shared" si="3"/>
        <v>0</v>
      </c>
      <c r="K190" s="19"/>
    </row>
    <row r="191" spans="1:11" ht="15.75" thickBot="1">
      <c r="A191" s="15"/>
      <c r="B191" s="18"/>
      <c r="C191" s="24"/>
      <c r="D191" s="16"/>
      <c r="E191" s="28">
        <v>0</v>
      </c>
      <c r="F191" s="11">
        <f>IF(LEN($F190),SUMIF('Consume Tools Recd'!$B$6:$B$211,'MASTER Tools List'!$B191,'Consume Tools Recd'!$E$6:$E$211))</f>
        <v>0</v>
      </c>
      <c r="G191" s="13" t="e">
        <f>IF(LEN($G190),SUMIF(#REF!,'MASTER Tools List'!$B191,#REF!))</f>
        <v>#REF!</v>
      </c>
      <c r="H191" s="13" t="e">
        <f>IF(LEN(H190),(Table3[[#This Row],[OPENING STOCK]]+Table3[[#This Row],[Received Qty]])-Table3[[#This Row],[Issued Qty]])</f>
        <v>#REF!</v>
      </c>
      <c r="I191" s="39"/>
      <c r="J191" s="37">
        <f t="shared" si="3"/>
        <v>0</v>
      </c>
      <c r="K191" s="19"/>
    </row>
    <row r="192" spans="1:11" ht="15.75" thickBot="1">
      <c r="A192" s="15"/>
      <c r="B192" s="18"/>
      <c r="C192" s="24"/>
      <c r="D192" s="18"/>
      <c r="E192" s="28">
        <v>0</v>
      </c>
      <c r="F192" s="11">
        <f>IF(LEN($F191),SUMIF('Consume Tools Recd'!$B$6:$B$211,'MASTER Tools List'!$B192,'Consume Tools Recd'!$E$6:$E$211))</f>
        <v>0</v>
      </c>
      <c r="G192" s="13" t="e">
        <f>IF(LEN($G191),SUMIF(#REF!,'MASTER Tools List'!$B192,#REF!))</f>
        <v>#REF!</v>
      </c>
      <c r="H192" s="13" t="e">
        <f>IF(LEN(H191),(Table3[[#This Row],[OPENING STOCK]]+Table3[[#This Row],[Received Qty]])-Table3[[#This Row],[Issued Qty]])</f>
        <v>#REF!</v>
      </c>
      <c r="I192" s="39"/>
      <c r="J192" s="37">
        <f t="shared" si="3"/>
        <v>0</v>
      </c>
      <c r="K192" s="19"/>
    </row>
    <row r="193" spans="1:11" ht="15.75" thickBot="1">
      <c r="A193" s="15"/>
      <c r="B193" s="18"/>
      <c r="C193" s="24"/>
      <c r="D193" s="18"/>
      <c r="E193" s="28">
        <v>0</v>
      </c>
      <c r="F193" s="11">
        <f>IF(LEN($F192),SUMIF('Consume Tools Recd'!$B$6:$B$211,'MASTER Tools List'!$B193,'Consume Tools Recd'!$E$6:$E$211))</f>
        <v>0</v>
      </c>
      <c r="G193" s="13" t="e">
        <f>IF(LEN($G192),SUMIF(#REF!,'MASTER Tools List'!$B193,#REF!))</f>
        <v>#REF!</v>
      </c>
      <c r="H193" s="13" t="e">
        <f>IF(LEN(H192),(Table3[[#This Row],[OPENING STOCK]]+Table3[[#This Row],[Received Qty]])-Table3[[#This Row],[Issued Qty]])</f>
        <v>#REF!</v>
      </c>
      <c r="I193" s="39"/>
      <c r="J193" s="37">
        <f t="shared" si="3"/>
        <v>0</v>
      </c>
      <c r="K193" s="19"/>
    </row>
    <row r="194" spans="1:11" ht="15.75" thickBot="1">
      <c r="A194" s="15"/>
      <c r="B194" s="18"/>
      <c r="C194" s="24"/>
      <c r="D194" s="16"/>
      <c r="E194" s="28">
        <v>0</v>
      </c>
      <c r="F194" s="11">
        <f>IF(LEN($F193),SUMIF('Consume Tools Recd'!$B$6:$B$211,'MASTER Tools List'!$B194,'Consume Tools Recd'!$E$6:$E$211))</f>
        <v>0</v>
      </c>
      <c r="G194" s="13" t="e">
        <f>IF(LEN($G193),SUMIF(#REF!,'MASTER Tools List'!$B194,#REF!))</f>
        <v>#REF!</v>
      </c>
      <c r="H194" s="13" t="e">
        <f>IF(LEN(H193),(Table3[[#This Row],[OPENING STOCK]]+Table3[[#This Row],[Received Qty]])-Table3[[#This Row],[Issued Qty]])</f>
        <v>#REF!</v>
      </c>
      <c r="I194" s="39"/>
      <c r="J194" s="37">
        <f t="shared" si="3"/>
        <v>0</v>
      </c>
      <c r="K194" s="19"/>
    </row>
    <row r="195" spans="1:11" ht="15.75" thickBot="1">
      <c r="A195" s="15"/>
      <c r="B195" s="18"/>
      <c r="C195" s="24"/>
      <c r="D195" s="18"/>
      <c r="E195" s="28">
        <v>0</v>
      </c>
      <c r="F195" s="11">
        <f>IF(LEN($F194),SUMIF('Consume Tools Recd'!$B$6:$B$211,'MASTER Tools List'!$B195,'Consume Tools Recd'!$E$6:$E$211))</f>
        <v>0</v>
      </c>
      <c r="G195" s="13" t="e">
        <f>IF(LEN($G194),SUMIF(#REF!,'MASTER Tools List'!$B195,#REF!))</f>
        <v>#REF!</v>
      </c>
      <c r="H195" s="13" t="e">
        <f>IF(LEN(H194),(Table3[[#This Row],[OPENING STOCK]]+Table3[[#This Row],[Received Qty]])-Table3[[#This Row],[Issued Qty]])</f>
        <v>#REF!</v>
      </c>
      <c r="I195" s="39"/>
      <c r="J195" s="37">
        <f t="shared" si="3"/>
        <v>0</v>
      </c>
      <c r="K195" s="19"/>
    </row>
    <row r="196" spans="1:11" ht="15.75" thickBot="1">
      <c r="A196" s="15"/>
      <c r="B196" s="18"/>
      <c r="C196" s="24"/>
      <c r="D196" s="18"/>
      <c r="E196" s="28">
        <v>0</v>
      </c>
      <c r="F196" s="11">
        <f>IF(LEN($F195),SUMIF('Consume Tools Recd'!$B$6:$B$211,'MASTER Tools List'!$B196,'Consume Tools Recd'!$E$6:$E$211))</f>
        <v>0</v>
      </c>
      <c r="G196" s="13" t="e">
        <f>IF(LEN($G195),SUMIF(#REF!,'MASTER Tools List'!$B196,#REF!))</f>
        <v>#REF!</v>
      </c>
      <c r="H196" s="13" t="e">
        <f>IF(LEN(H195),(Table3[[#This Row],[OPENING STOCK]]+Table3[[#This Row],[Received Qty]])-Table3[[#This Row],[Issued Qty]])</f>
        <v>#REF!</v>
      </c>
      <c r="I196" s="39"/>
      <c r="J196" s="37">
        <f t="shared" si="3"/>
        <v>0</v>
      </c>
      <c r="K196" s="19"/>
    </row>
    <row r="197" spans="1:11" ht="15.75" thickBot="1">
      <c r="A197" s="15"/>
      <c r="B197" s="18"/>
      <c r="C197" s="24"/>
      <c r="D197" s="16"/>
      <c r="E197" s="28">
        <v>0</v>
      </c>
      <c r="F197" s="11">
        <f>IF(LEN($F196),SUMIF('Consume Tools Recd'!$B$6:$B$211,'MASTER Tools List'!$B197,'Consume Tools Recd'!$E$6:$E$211))</f>
        <v>0</v>
      </c>
      <c r="G197" s="13" t="e">
        <f>IF(LEN($G196),SUMIF(#REF!,'MASTER Tools List'!$B197,#REF!))</f>
        <v>#REF!</v>
      </c>
      <c r="H197" s="13" t="e">
        <f>IF(LEN(H196),(Table3[[#This Row],[OPENING STOCK]]+Table3[[#This Row],[Received Qty]])-Table3[[#This Row],[Issued Qty]])</f>
        <v>#REF!</v>
      </c>
      <c r="I197" s="39"/>
      <c r="J197" s="37">
        <f t="shared" si="3"/>
        <v>0</v>
      </c>
      <c r="K197" s="19"/>
    </row>
    <row r="198" spans="1:11" ht="15.75" thickBot="1">
      <c r="A198" s="15"/>
      <c r="B198" s="18"/>
      <c r="C198" s="24"/>
      <c r="D198" s="18"/>
      <c r="E198" s="28">
        <v>0</v>
      </c>
      <c r="F198" s="11">
        <f>IF(LEN($F197),SUMIF('Consume Tools Recd'!$B$6:$B$211,'MASTER Tools List'!$B198,'Consume Tools Recd'!$E$6:$E$211))</f>
        <v>0</v>
      </c>
      <c r="G198" s="13" t="e">
        <f>IF(LEN($G197),SUMIF(#REF!,'MASTER Tools List'!$B198,#REF!))</f>
        <v>#REF!</v>
      </c>
      <c r="H198" s="13" t="e">
        <f>IF(LEN(H197),(Table3[[#This Row],[OPENING STOCK]]+Table3[[#This Row],[Received Qty]])-Table3[[#This Row],[Issued Qty]])</f>
        <v>#REF!</v>
      </c>
      <c r="I198" s="39"/>
      <c r="J198" s="37">
        <f t="shared" si="3"/>
        <v>0</v>
      </c>
      <c r="K198" s="19"/>
    </row>
    <row r="199" spans="1:11" ht="15.75" thickBot="1">
      <c r="A199" s="15"/>
      <c r="B199" s="18"/>
      <c r="C199" s="24"/>
      <c r="D199" s="18"/>
      <c r="E199" s="28">
        <v>0</v>
      </c>
      <c r="F199" s="11">
        <f>IF(LEN($F198),SUMIF('Consume Tools Recd'!$B$6:$B$211,'MASTER Tools List'!$B199,'Consume Tools Recd'!$E$6:$E$211))</f>
        <v>0</v>
      </c>
      <c r="G199" s="13" t="e">
        <f>IF(LEN($G198),SUMIF(#REF!,'MASTER Tools List'!$B199,#REF!))</f>
        <v>#REF!</v>
      </c>
      <c r="H199" s="13" t="e">
        <f>IF(LEN(H198),(Table3[[#This Row],[OPENING STOCK]]+Table3[[#This Row],[Received Qty]])-Table3[[#This Row],[Issued Qty]])</f>
        <v>#REF!</v>
      </c>
      <c r="I199" s="39"/>
      <c r="J199" s="37">
        <f t="shared" si="3"/>
        <v>0</v>
      </c>
      <c r="K199" s="19"/>
    </row>
    <row r="200" spans="1:11" ht="15.75" thickBot="1">
      <c r="A200" s="15"/>
      <c r="B200" s="18"/>
      <c r="C200" s="24"/>
      <c r="D200" s="16"/>
      <c r="E200" s="28">
        <v>0</v>
      </c>
      <c r="F200" s="11">
        <f>IF(LEN($F199),SUMIF('Consume Tools Recd'!$B$6:$B$211,'MASTER Tools List'!$B200,'Consume Tools Recd'!$E$6:$E$211))</f>
        <v>0</v>
      </c>
      <c r="G200" s="13" t="e">
        <f>IF(LEN($G199),SUMIF(#REF!,'MASTER Tools List'!$B200,#REF!))</f>
        <v>#REF!</v>
      </c>
      <c r="H200" s="13" t="e">
        <f>IF(LEN(H199),(Table3[[#This Row],[OPENING STOCK]]+Table3[[#This Row],[Received Qty]])-Table3[[#This Row],[Issued Qty]])</f>
        <v>#REF!</v>
      </c>
      <c r="I200" s="39"/>
      <c r="J200" s="37">
        <f t="shared" si="3"/>
        <v>0</v>
      </c>
      <c r="K200" s="19"/>
    </row>
    <row r="201" spans="1:11" ht="15.75" thickBot="1">
      <c r="A201" s="15"/>
      <c r="B201" s="18"/>
      <c r="C201" s="24"/>
      <c r="D201" s="18"/>
      <c r="E201" s="28">
        <v>0</v>
      </c>
      <c r="F201" s="11">
        <f>IF(LEN($F200),SUMIF('Consume Tools Recd'!$B$6:$B$211,'MASTER Tools List'!$B201,'Consume Tools Recd'!$E$6:$E$211))</f>
        <v>0</v>
      </c>
      <c r="G201" s="13" t="e">
        <f>IF(LEN($G200),SUMIF(#REF!,'MASTER Tools List'!$B201,#REF!))</f>
        <v>#REF!</v>
      </c>
      <c r="H201" s="13" t="e">
        <f>IF(LEN(H200),(Table3[[#This Row],[OPENING STOCK]]+Table3[[#This Row],[Received Qty]])-Table3[[#This Row],[Issued Qty]])</f>
        <v>#REF!</v>
      </c>
      <c r="I201" s="39"/>
      <c r="J201" s="37">
        <f t="shared" ref="J201:J209" si="4">IF(LEN($J200),$F201*$I201)</f>
        <v>0</v>
      </c>
      <c r="K201" s="19"/>
    </row>
    <row r="202" spans="1:11" ht="15.75" thickBot="1">
      <c r="A202" s="15"/>
      <c r="B202" s="18"/>
      <c r="C202" s="24"/>
      <c r="D202" s="18"/>
      <c r="E202" s="28">
        <v>0</v>
      </c>
      <c r="F202" s="11">
        <f>IF(LEN($F201),SUMIF('Consume Tools Recd'!$B$6:$B$211,'MASTER Tools List'!$B202,'Consume Tools Recd'!$E$6:$E$211))</f>
        <v>0</v>
      </c>
      <c r="G202" s="13" t="e">
        <f>IF(LEN($G201),SUMIF(#REF!,'MASTER Tools List'!$B202,#REF!))</f>
        <v>#REF!</v>
      </c>
      <c r="H202" s="13" t="e">
        <f>IF(LEN(H201),(Table3[[#This Row],[OPENING STOCK]]+Table3[[#This Row],[Received Qty]])-Table3[[#This Row],[Issued Qty]])</f>
        <v>#REF!</v>
      </c>
      <c r="I202" s="39"/>
      <c r="J202" s="37">
        <f t="shared" si="4"/>
        <v>0</v>
      </c>
      <c r="K202" s="19"/>
    </row>
    <row r="203" spans="1:11" ht="15.75" thickBot="1">
      <c r="A203" s="15"/>
      <c r="B203" s="18"/>
      <c r="C203" s="24"/>
      <c r="D203" s="16"/>
      <c r="E203" s="28">
        <v>0</v>
      </c>
      <c r="F203" s="11">
        <f>IF(LEN($F202),SUMIF('Consume Tools Recd'!$B$6:$B$211,'MASTER Tools List'!$B203,'Consume Tools Recd'!$E$6:$E$211))</f>
        <v>0</v>
      </c>
      <c r="G203" s="13" t="e">
        <f>IF(LEN($G202),SUMIF(#REF!,'MASTER Tools List'!$B203,#REF!))</f>
        <v>#REF!</v>
      </c>
      <c r="H203" s="13" t="e">
        <f>IF(LEN(H202),(Table3[[#This Row],[OPENING STOCK]]+Table3[[#This Row],[Received Qty]])-Table3[[#This Row],[Issued Qty]])</f>
        <v>#REF!</v>
      </c>
      <c r="I203" s="39"/>
      <c r="J203" s="37">
        <f t="shared" si="4"/>
        <v>0</v>
      </c>
      <c r="K203" s="19"/>
    </row>
    <row r="204" spans="1:11" ht="15.75" thickBot="1">
      <c r="A204" s="15"/>
      <c r="B204" s="18"/>
      <c r="C204" s="24"/>
      <c r="D204" s="18"/>
      <c r="E204" s="28">
        <v>0</v>
      </c>
      <c r="F204" s="11">
        <f>IF(LEN($F203),SUMIF('Consume Tools Recd'!$B$6:$B$211,'MASTER Tools List'!$B204,'Consume Tools Recd'!$E$6:$E$211))</f>
        <v>0</v>
      </c>
      <c r="G204" s="13" t="e">
        <f>IF(LEN($G203),SUMIF(#REF!,'MASTER Tools List'!$B204,#REF!))</f>
        <v>#REF!</v>
      </c>
      <c r="H204" s="13" t="e">
        <f>IF(LEN(H203),(Table3[[#This Row],[OPENING STOCK]]+Table3[[#This Row],[Received Qty]])-Table3[[#This Row],[Issued Qty]])</f>
        <v>#REF!</v>
      </c>
      <c r="I204" s="39"/>
      <c r="J204" s="37">
        <f t="shared" si="4"/>
        <v>0</v>
      </c>
      <c r="K204" s="19"/>
    </row>
    <row r="205" spans="1:11" ht="15.75" thickBot="1">
      <c r="A205" s="15"/>
      <c r="B205" s="18"/>
      <c r="C205" s="24"/>
      <c r="D205" s="18"/>
      <c r="E205" s="28">
        <v>0</v>
      </c>
      <c r="F205" s="11">
        <f>IF(LEN($F204),SUMIF('Consume Tools Recd'!$B$6:$B$211,'MASTER Tools List'!$B205,'Consume Tools Recd'!$E$6:$E$211))</f>
        <v>0</v>
      </c>
      <c r="G205" s="13" t="e">
        <f>IF(LEN($G204),SUMIF(#REF!,'MASTER Tools List'!$B205,#REF!))</f>
        <v>#REF!</v>
      </c>
      <c r="H205" s="13" t="e">
        <f>IF(LEN(H204),(Table3[[#This Row],[OPENING STOCK]]+Table3[[#This Row],[Received Qty]])-Table3[[#This Row],[Issued Qty]])</f>
        <v>#REF!</v>
      </c>
      <c r="I205" s="39"/>
      <c r="J205" s="37">
        <f t="shared" si="4"/>
        <v>0</v>
      </c>
      <c r="K205" s="19"/>
    </row>
    <row r="206" spans="1:11" ht="15.75" thickBot="1">
      <c r="A206" s="15"/>
      <c r="B206" s="18"/>
      <c r="C206" s="24"/>
      <c r="D206" s="16"/>
      <c r="E206" s="28">
        <v>0</v>
      </c>
      <c r="F206" s="11">
        <f>IF(LEN($F205),SUMIF('Consume Tools Recd'!$B$6:$B$211,'MASTER Tools List'!$B206,'Consume Tools Recd'!$E$6:$E$211))</f>
        <v>0</v>
      </c>
      <c r="G206" s="13" t="e">
        <f>IF(LEN($G205),SUMIF(#REF!,'MASTER Tools List'!$B206,#REF!))</f>
        <v>#REF!</v>
      </c>
      <c r="H206" s="13" t="e">
        <f>IF(LEN(H205),(Table3[[#This Row],[OPENING STOCK]]+Table3[[#This Row],[Received Qty]])-Table3[[#This Row],[Issued Qty]])</f>
        <v>#REF!</v>
      </c>
      <c r="I206" s="39"/>
      <c r="J206" s="37">
        <f t="shared" si="4"/>
        <v>0</v>
      </c>
      <c r="K206" s="19"/>
    </row>
    <row r="207" spans="1:11" ht="15.75" thickBot="1">
      <c r="A207" s="15"/>
      <c r="B207" s="18"/>
      <c r="C207" s="24"/>
      <c r="D207" s="18"/>
      <c r="E207" s="28">
        <v>0</v>
      </c>
      <c r="F207" s="11">
        <f>IF(LEN($F206),SUMIF('Consume Tools Recd'!$B$6:$B$211,'MASTER Tools List'!$B207,'Consume Tools Recd'!$E$6:$E$211))</f>
        <v>0</v>
      </c>
      <c r="G207" s="13" t="e">
        <f>IF(LEN($G206),SUMIF(#REF!,'MASTER Tools List'!$B207,#REF!))</f>
        <v>#REF!</v>
      </c>
      <c r="H207" s="13" t="e">
        <f>IF(LEN(H206),(Table3[[#This Row],[OPENING STOCK]]+Table3[[#This Row],[Received Qty]])-Table3[[#This Row],[Issued Qty]])</f>
        <v>#REF!</v>
      </c>
      <c r="I207" s="39"/>
      <c r="J207" s="37">
        <f t="shared" si="4"/>
        <v>0</v>
      </c>
      <c r="K207" s="19"/>
    </row>
    <row r="208" spans="1:11" ht="15.75" thickBot="1">
      <c r="A208" s="15"/>
      <c r="B208" s="18"/>
      <c r="C208" s="24"/>
      <c r="D208" s="18"/>
      <c r="E208" s="28">
        <v>0</v>
      </c>
      <c r="F208" s="11">
        <f>IF(LEN($F207),SUMIF('Consume Tools Recd'!$B$6:$B$211,'MASTER Tools List'!$B208,'Consume Tools Recd'!$E$6:$E$211))</f>
        <v>0</v>
      </c>
      <c r="G208" s="13" t="e">
        <f>IF(LEN($G207),SUMIF(#REF!,'MASTER Tools List'!$B208,#REF!))</f>
        <v>#REF!</v>
      </c>
      <c r="H208" s="13" t="e">
        <f>IF(LEN(H207),(Table3[[#This Row],[OPENING STOCK]]+Table3[[#This Row],[Received Qty]])-Table3[[#This Row],[Issued Qty]])</f>
        <v>#REF!</v>
      </c>
      <c r="I208" s="39"/>
      <c r="J208" s="37">
        <f t="shared" si="4"/>
        <v>0</v>
      </c>
      <c r="K208" s="19"/>
    </row>
    <row r="209" spans="1:11" ht="15.75" thickBot="1">
      <c r="A209" s="15"/>
      <c r="B209" s="18"/>
      <c r="C209" s="24"/>
      <c r="D209" s="16"/>
      <c r="E209" s="28">
        <v>0</v>
      </c>
      <c r="F209" s="11">
        <f>IF(LEN($F208),SUMIF('Consume Tools Recd'!$B$6:$B$211,'MASTER Tools List'!$B209,'Consume Tools Recd'!$E$6:$E$211))</f>
        <v>0</v>
      </c>
      <c r="G209" s="13" t="e">
        <f>IF(LEN($G208),SUMIF(#REF!,'MASTER Tools List'!$B209,#REF!))</f>
        <v>#REF!</v>
      </c>
      <c r="H209" s="13" t="e">
        <f>IF(LEN(H208),(Table3[[#This Row],[OPENING STOCK]]+Table3[[#This Row],[Received Qty]])-Table3[[#This Row],[Issued Qty]])</f>
        <v>#REF!</v>
      </c>
      <c r="I209" s="39"/>
      <c r="J209" s="37">
        <f t="shared" si="4"/>
        <v>0</v>
      </c>
      <c r="K209" s="20"/>
    </row>
    <row r="210" spans="1:11" ht="15.75" thickBot="1">
      <c r="A210" s="21" t="s">
        <v>14</v>
      </c>
      <c r="B210" s="25"/>
      <c r="C210" s="22"/>
      <c r="D210" s="25"/>
      <c r="E210" s="25"/>
      <c r="F210" s="12"/>
      <c r="G210" s="12"/>
      <c r="H210" s="12"/>
      <c r="I210" s="45"/>
      <c r="J210" s="46">
        <f>SUBTOTAL(109,[Total Cost (MWK)])</f>
        <v>2208405.79</v>
      </c>
      <c r="K210" s="23">
        <f>SUBTOTAL(103,[Remarks])</f>
        <v>0</v>
      </c>
    </row>
    <row r="212" spans="1:11">
      <c r="J212" s="34">
        <f>Table3[[#Totals],[Total Cost (MWK)]]/720</f>
        <v>3067.2302638888891</v>
      </c>
    </row>
  </sheetData>
  <sheetProtection formatCells="0" formatColumns="0" formatRows="0" insertColumns="0" insertRows="0" deleteColumns="0" deleteRows="0" sort="0" autoFilter="0"/>
  <mergeCells count="3">
    <mergeCell ref="A1:K1"/>
    <mergeCell ref="A2:K2"/>
    <mergeCell ref="A3:K3"/>
  </mergeCells>
  <pageMargins left="0.7" right="0.7" top="0.75" bottom="0.75" header="0.3" footer="0.3"/>
  <pageSetup scale="51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212"/>
  <sheetViews>
    <sheetView showZeros="0" view="pageBreakPreview" zoomScaleSheetLayoutView="100" workbookViewId="0">
      <pane ySplit="5" topLeftCell="A28" activePane="bottomLeft" state="frozen"/>
      <selection pane="bottomLeft" activeCell="A6" sqref="A6:J56"/>
    </sheetView>
  </sheetViews>
  <sheetFormatPr defaultRowHeight="15"/>
  <cols>
    <col min="2" max="2" width="12.85546875" style="49" customWidth="1"/>
    <col min="3" max="3" width="34.28515625" bestFit="1" customWidth="1"/>
    <col min="5" max="5" width="14.85546875" style="53" customWidth="1"/>
    <col min="6" max="6" width="17.5703125" customWidth="1"/>
    <col min="7" max="7" width="15.42578125" customWidth="1"/>
    <col min="8" max="8" width="13.42578125" customWidth="1"/>
    <col min="9" max="10" width="18.7109375" style="41" customWidth="1"/>
    <col min="11" max="11" width="15.7109375" customWidth="1"/>
  </cols>
  <sheetData>
    <row r="1" spans="1:11" ht="27.75" customHeight="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20.25" customHeight="1">
      <c r="A2" s="74" t="s">
        <v>85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9.5" customHeight="1">
      <c r="A3" s="73" t="s">
        <v>92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7.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21" customHeight="1">
      <c r="A5" s="1" t="s">
        <v>1</v>
      </c>
      <c r="B5" s="50" t="s">
        <v>3</v>
      </c>
      <c r="C5" s="2" t="s">
        <v>4</v>
      </c>
      <c r="D5" s="2" t="s">
        <v>5</v>
      </c>
      <c r="E5" s="54" t="s">
        <v>9</v>
      </c>
      <c r="F5" s="3" t="s">
        <v>11</v>
      </c>
      <c r="G5" s="3" t="s">
        <v>10</v>
      </c>
      <c r="H5" s="2" t="s">
        <v>6</v>
      </c>
      <c r="I5" s="42" t="s">
        <v>7</v>
      </c>
      <c r="J5" s="42" t="s">
        <v>8</v>
      </c>
      <c r="K5" s="4" t="s">
        <v>2</v>
      </c>
    </row>
    <row r="6" spans="1:11">
      <c r="A6" s="15">
        <v>1</v>
      </c>
      <c r="B6" s="49" t="s">
        <v>38</v>
      </c>
      <c r="C6" s="10" t="str">
        <f>IFERROR(VLOOKUP($B6,'MASTER Tools List'!$B$5:$J$208,2,FALSE),0)</f>
        <v>Oxygen Gas</v>
      </c>
      <c r="D6" s="11" t="str">
        <f>IFERROR(VLOOKUP($B6,'MASTER Tools List'!$B$5:$J$208,3,FALSE),0)</f>
        <v>Cyl</v>
      </c>
      <c r="E6" s="53">
        <v>7</v>
      </c>
      <c r="F6" s="18"/>
      <c r="G6" s="18" t="s">
        <v>93</v>
      </c>
      <c r="H6" s="58">
        <v>13221</v>
      </c>
      <c r="I6" s="44">
        <f>IFERROR(VLOOKUP($B6,'MASTER Tools List'!$B$5:$J$208,8,FALSE),0)</f>
        <v>10500</v>
      </c>
      <c r="J6" s="43">
        <f>Table2[[#This Row],[Unit Price (MWK)]]*Table2[[#This Row],[Received Qty]]</f>
        <v>73500</v>
      </c>
      <c r="K6" s="19"/>
    </row>
    <row r="7" spans="1:11">
      <c r="A7" s="15">
        <v>2</v>
      </c>
      <c r="B7" s="49" t="s">
        <v>39</v>
      </c>
      <c r="C7" s="10" t="str">
        <f>IF(LEN($C6),IFERROR(VLOOKUP($B7,'MASTER Tools List'!$B$5:$J$208,2,FALSE),0))</f>
        <v>Acetylene Gas</v>
      </c>
      <c r="D7" s="11" t="str">
        <f>IF(LEN($C6),IFERROR(VLOOKUP($B7,'MASTER Tools List'!$B$5:$J$208,3,FALSE),0))</f>
        <v>Cyl</v>
      </c>
      <c r="E7" s="53">
        <v>1</v>
      </c>
      <c r="F7" s="18"/>
      <c r="G7" s="18" t="s">
        <v>93</v>
      </c>
      <c r="H7" s="58">
        <v>13221</v>
      </c>
      <c r="I7" s="44">
        <f>IF(LEN($C6),IFERROR(VLOOKUP($B7,'MASTER Tools List'!$B$5:$J$208,8,FALSE),0))</f>
        <v>24000</v>
      </c>
      <c r="J7" s="43">
        <f>Table2[[#This Row],[Unit Price (MWK)]]*Table2[[#This Row],[Received Qty]]</f>
        <v>24000</v>
      </c>
      <c r="K7" s="19"/>
    </row>
    <row r="8" spans="1:11" hidden="1">
      <c r="A8" s="15">
        <v>3</v>
      </c>
      <c r="B8" s="49" t="s">
        <v>94</v>
      </c>
      <c r="C8" s="10" t="str">
        <f>IF(LEN($C7),IFERROR(VLOOKUP($B8,'MASTER Tools List'!$B$5:$J$208,2,FALSE),0))</f>
        <v>Paint-Under Coat White 5Ltrs</v>
      </c>
      <c r="D8" s="11" t="str">
        <f>IF(LEN($C7),IFERROR(VLOOKUP($B8,'MASTER Tools List'!$B$5:$J$208,3,FALSE),0))</f>
        <v>Ltr</v>
      </c>
      <c r="E8" s="53">
        <v>0.2</v>
      </c>
      <c r="F8" s="18"/>
      <c r="G8" s="18" t="s">
        <v>93</v>
      </c>
      <c r="H8" s="58">
        <v>13221</v>
      </c>
      <c r="I8" s="44">
        <f>IF(LEN($C7),IFERROR(VLOOKUP($B8,'MASTER Tools List'!$B$5:$J$208,8,FALSE),0))</f>
        <v>11568</v>
      </c>
      <c r="J8" s="43">
        <f>Table2[[#This Row],[Unit Price (MWK)]]*Table2[[#This Row],[Received Qty]]</f>
        <v>2313.6</v>
      </c>
      <c r="K8" s="19"/>
    </row>
    <row r="9" spans="1:11">
      <c r="A9" s="15">
        <v>4</v>
      </c>
      <c r="B9" s="49" t="s">
        <v>87</v>
      </c>
      <c r="C9" s="10" t="str">
        <f>IF(LEN($C8),IFERROR(VLOOKUP($B9,'MASTER Tools List'!$B$5:$J$208,2,FALSE),0))</f>
        <v>Acetylene Gas</v>
      </c>
      <c r="D9" s="11" t="str">
        <f>IF(LEN($C8),IFERROR(VLOOKUP($B9,'MASTER Tools List'!$B$5:$J$208,3,FALSE),0))</f>
        <v>Pcs</v>
      </c>
      <c r="E9" s="53">
        <v>2</v>
      </c>
      <c r="F9" s="18"/>
      <c r="G9" s="18" t="s">
        <v>96</v>
      </c>
      <c r="H9" s="58">
        <v>13103</v>
      </c>
      <c r="I9" s="44">
        <f>IF(LEN($C8),IFERROR(VLOOKUP($B9,'MASTER Tools List'!$B$5:$J$208,8,FALSE),0))</f>
        <v>-24000</v>
      </c>
      <c r="J9" s="43">
        <f>Table2[[#This Row],[Unit Price (MWK)]]*Table2[[#This Row],[Received Qty]]</f>
        <v>-48000</v>
      </c>
      <c r="K9" s="19"/>
    </row>
    <row r="10" spans="1:11">
      <c r="A10" s="15">
        <v>5</v>
      </c>
      <c r="B10" s="49" t="s">
        <v>38</v>
      </c>
      <c r="C10" s="10" t="str">
        <f>IF(LEN($C9),IFERROR(VLOOKUP($B10,'MASTER Tools List'!$B$5:$J$208,2,FALSE),0))</f>
        <v>Oxygen Gas</v>
      </c>
      <c r="D10" s="11" t="str">
        <f>IF(LEN($C9),IFERROR(VLOOKUP($B10,'MASTER Tools List'!$B$5:$J$208,3,FALSE),0))</f>
        <v>Cyl</v>
      </c>
      <c r="E10" s="53">
        <v>7</v>
      </c>
      <c r="F10" s="18"/>
      <c r="G10" s="18" t="s">
        <v>96</v>
      </c>
      <c r="H10" s="58">
        <v>13217</v>
      </c>
      <c r="I10" s="44">
        <f>IF(LEN($C9),IFERROR(VLOOKUP($B10,'MASTER Tools List'!$B$5:$J$208,8,FALSE),0))</f>
        <v>10500</v>
      </c>
      <c r="J10" s="43">
        <f>Table2[[#This Row],[Unit Price (MWK)]]*Table2[[#This Row],[Received Qty]]</f>
        <v>73500</v>
      </c>
      <c r="K10" s="19"/>
    </row>
    <row r="11" spans="1:11">
      <c r="A11" s="15">
        <v>6</v>
      </c>
      <c r="B11" s="49" t="s">
        <v>43</v>
      </c>
      <c r="C11" s="10" t="str">
        <f>IF(LEN($C10),IFERROR(VLOOKUP($B11,'MASTER Tools List'!$B$5:$J$208,2,FALSE),0))</f>
        <v>Welding Rod Magnum - 3.15mm 6013</v>
      </c>
      <c r="D11" s="11" t="str">
        <f>IF(LEN($C10),IFERROR(VLOOKUP($B11,'MASTER Tools List'!$B$5:$J$208,3,FALSE),0))</f>
        <v>Kg</v>
      </c>
      <c r="E11" s="53">
        <v>48</v>
      </c>
      <c r="F11" s="18"/>
      <c r="G11" s="18" t="s">
        <v>96</v>
      </c>
      <c r="H11" s="58">
        <v>13220</v>
      </c>
      <c r="I11" s="44">
        <f>IF(LEN($C10),IFERROR(VLOOKUP($B11,'MASTER Tools List'!$B$5:$J$208,8,FALSE),0))</f>
        <v>1050</v>
      </c>
      <c r="J11" s="43">
        <f>Table2[[#This Row],[Unit Price (MWK)]]*Table2[[#This Row],[Received Qty]]</f>
        <v>50400</v>
      </c>
      <c r="K11" s="19"/>
    </row>
    <row r="12" spans="1:11">
      <c r="A12" s="15">
        <v>7</v>
      </c>
      <c r="B12" s="49" t="s">
        <v>97</v>
      </c>
      <c r="C12" s="10" t="str">
        <f>IF(LEN($C11),IFERROR(VLOOKUP($B12,'MASTER Tools List'!$B$5:$J$208,2,FALSE),0))</f>
        <v>White Chalk</v>
      </c>
      <c r="D12" s="11" t="str">
        <f>IF(LEN($C11),IFERROR(VLOOKUP($B12,'MASTER Tools List'!$B$5:$J$208,3,FALSE),0))</f>
        <v>Box</v>
      </c>
      <c r="E12" s="53">
        <v>2</v>
      </c>
      <c r="F12" s="18"/>
      <c r="G12" s="18" t="s">
        <v>96</v>
      </c>
      <c r="H12" s="58">
        <v>13220</v>
      </c>
      <c r="I12" s="44">
        <f>IF(LEN($C11),IFERROR(VLOOKUP($B12,'MASTER Tools List'!$B$5:$J$208,8,FALSE),0))</f>
        <v>850</v>
      </c>
      <c r="J12" s="43">
        <f>Table2[[#This Row],[Unit Price (MWK)]]*Table2[[#This Row],[Received Qty]]</f>
        <v>1700</v>
      </c>
      <c r="K12" s="19"/>
    </row>
    <row r="13" spans="1:11">
      <c r="A13" s="15">
        <v>8</v>
      </c>
      <c r="B13" s="49" t="s">
        <v>39</v>
      </c>
      <c r="C13" s="10" t="str">
        <f>IF(LEN($C12),IFERROR(VLOOKUP($B13,'MASTER Tools List'!$B$5:$J$208,2,FALSE),0))</f>
        <v>Acetylene Gas</v>
      </c>
      <c r="D13" s="11" t="str">
        <f>IF(LEN($C12),IFERROR(VLOOKUP($B13,'MASTER Tools List'!$B$5:$J$208,3,FALSE),0))</f>
        <v>Cyl</v>
      </c>
      <c r="E13" s="53">
        <v>2</v>
      </c>
      <c r="F13" s="18"/>
      <c r="G13" s="18" t="s">
        <v>96</v>
      </c>
      <c r="H13" s="58">
        <v>13217</v>
      </c>
      <c r="I13" s="44">
        <f>IF(LEN($C12),IFERROR(VLOOKUP($B13,'MASTER Tools List'!$B$5:$J$208,8,FALSE),0))</f>
        <v>24000</v>
      </c>
      <c r="J13" s="43">
        <f>Table2[[#This Row],[Unit Price (MWK)]]*Table2[[#This Row],[Received Qty]]</f>
        <v>48000</v>
      </c>
      <c r="K13" s="19"/>
    </row>
    <row r="14" spans="1:11">
      <c r="A14" s="15">
        <v>9</v>
      </c>
      <c r="B14" s="49" t="s">
        <v>43</v>
      </c>
      <c r="C14" s="10" t="str">
        <f>IF(LEN($C13),IFERROR(VLOOKUP($B14,'MASTER Tools List'!$B$5:$J$208,2,FALSE),0))</f>
        <v>Welding Rod Magnum - 3.15mm 6013</v>
      </c>
      <c r="D14" s="11" t="str">
        <f>IF(LEN($C13),IFERROR(VLOOKUP($B14,'MASTER Tools List'!$B$5:$J$208,3,FALSE),0))</f>
        <v>Kg</v>
      </c>
      <c r="E14" s="53">
        <v>42</v>
      </c>
      <c r="F14" s="18"/>
      <c r="G14" s="18" t="s">
        <v>100</v>
      </c>
      <c r="H14" s="58">
        <v>13222</v>
      </c>
      <c r="I14" s="44">
        <f>IF(LEN($C13),IFERROR(VLOOKUP($B14,'MASTER Tools List'!$B$5:$J$208,8,FALSE),0))</f>
        <v>1050</v>
      </c>
      <c r="J14" s="43">
        <f>Table2[[#This Row],[Unit Price (MWK)]]*Table2[[#This Row],[Received Qty]]</f>
        <v>44100</v>
      </c>
      <c r="K14" s="19"/>
    </row>
    <row r="15" spans="1:11">
      <c r="A15" s="15">
        <v>10</v>
      </c>
      <c r="B15" s="49" t="s">
        <v>101</v>
      </c>
      <c r="C15" s="10" t="str">
        <f>IF(LEN($C14),IFERROR(VLOOKUP($B15,'MASTER Tools List'!$B$5:$J$208,2,FALSE),0))</f>
        <v>Grinding Disc AG7</v>
      </c>
      <c r="D15" s="11" t="str">
        <f>IF(LEN($C14),IFERROR(VLOOKUP($B15,'MASTER Tools List'!$B$5:$J$208,3,FALSE),0))</f>
        <v>Pcs</v>
      </c>
      <c r="E15" s="53">
        <v>20</v>
      </c>
      <c r="F15" s="18"/>
      <c r="G15" s="18" t="s">
        <v>100</v>
      </c>
      <c r="H15" s="58">
        <v>13224</v>
      </c>
      <c r="I15" s="44">
        <f>IF(LEN($C14),IFERROR(VLOOKUP($B15,'MASTER Tools List'!$B$5:$J$208,8,FALSE),0))</f>
        <v>2500</v>
      </c>
      <c r="J15" s="43">
        <f>Table2[[#This Row],[Unit Price (MWK)]]*Table2[[#This Row],[Received Qty]]</f>
        <v>50000</v>
      </c>
      <c r="K15" s="19"/>
    </row>
    <row r="16" spans="1:11" hidden="1">
      <c r="A16" s="15">
        <v>11</v>
      </c>
      <c r="B16" s="49" t="s">
        <v>82</v>
      </c>
      <c r="C16" s="10" t="str">
        <f>IF(LEN($C15),IFERROR(VLOOKUP($B16,'MASTER Tools List'!$B$5:$J$208,2,FALSE),0))</f>
        <v>Thinner</v>
      </c>
      <c r="D16" s="11" t="str">
        <f>IF(LEN($C15),IFERROR(VLOOKUP($B16,'MASTER Tools List'!$B$5:$J$208,3,FALSE),0))</f>
        <v>Ltr</v>
      </c>
      <c r="E16" s="53">
        <v>10</v>
      </c>
      <c r="F16" s="18"/>
      <c r="G16" s="18" t="s">
        <v>100</v>
      </c>
      <c r="H16" s="58">
        <v>13224</v>
      </c>
      <c r="I16" s="44">
        <f>IF(LEN($C15),IFERROR(VLOOKUP($B16,'MASTER Tools List'!$B$5:$J$208,8,FALSE),0))</f>
        <v>925</v>
      </c>
      <c r="J16" s="43">
        <f>Table2[[#This Row],[Unit Price (MWK)]]*Table2[[#This Row],[Received Qty]]</f>
        <v>9250</v>
      </c>
      <c r="K16" s="19"/>
    </row>
    <row r="17" spans="1:11">
      <c r="A17" s="15">
        <v>12</v>
      </c>
      <c r="B17" s="49" t="s">
        <v>43</v>
      </c>
      <c r="C17" s="10" t="str">
        <f>IF(LEN($C16),IFERROR(VLOOKUP($B17,'MASTER Tools List'!$B$5:$J$208,2,FALSE),0))</f>
        <v>Welding Rod Magnum - 3.15mm 6013</v>
      </c>
      <c r="D17" s="11" t="str">
        <f>IF(LEN($C16),IFERROR(VLOOKUP($B17,'MASTER Tools List'!$B$5:$J$208,3,FALSE),0))</f>
        <v>Kg</v>
      </c>
      <c r="E17" s="53">
        <v>32</v>
      </c>
      <c r="F17" s="18"/>
      <c r="G17" s="18" t="s">
        <v>100</v>
      </c>
      <c r="H17" s="58">
        <v>13225</v>
      </c>
      <c r="I17" s="44">
        <f>IF(LEN($C16),IFERROR(VLOOKUP($B17,'MASTER Tools List'!$B$5:$J$208,8,FALSE),0))</f>
        <v>1050</v>
      </c>
      <c r="J17" s="43">
        <f>Table2[[#This Row],[Unit Price (MWK)]]*Table2[[#This Row],[Received Qty]]</f>
        <v>33600</v>
      </c>
      <c r="K17" s="19"/>
    </row>
    <row r="18" spans="1:11" hidden="1">
      <c r="A18" s="15">
        <v>13</v>
      </c>
      <c r="B18" s="49" t="s">
        <v>103</v>
      </c>
      <c r="C18" s="10" t="str">
        <f>IF(LEN($C17),IFERROR(VLOOKUP($B18,'MASTER Tools List'!$B$5:$J$208,2,FALSE),0))</f>
        <v>M 8 Bolt with nut M16 x 50</v>
      </c>
      <c r="D18" s="11" t="str">
        <f>IF(LEN($C17),IFERROR(VLOOKUP($B18,'MASTER Tools List'!$B$5:$J$208,3,FALSE),0))</f>
        <v>Pcs</v>
      </c>
      <c r="E18" s="53">
        <v>50</v>
      </c>
      <c r="F18" s="18"/>
      <c r="G18" s="18" t="s">
        <v>100</v>
      </c>
      <c r="H18" s="58">
        <v>13082</v>
      </c>
      <c r="I18" s="44">
        <f>IF(LEN($C17),IFERROR(VLOOKUP($B18,'MASTER Tools List'!$B$5:$J$208,8,FALSE),0))</f>
        <v>346.89</v>
      </c>
      <c r="J18" s="43">
        <f>Table2[[#This Row],[Unit Price (MWK)]]*Table2[[#This Row],[Received Qty]]</f>
        <v>17344.5</v>
      </c>
      <c r="K18" s="19"/>
    </row>
    <row r="19" spans="1:11" hidden="1">
      <c r="A19" s="15">
        <v>14</v>
      </c>
      <c r="B19" s="49" t="s">
        <v>105</v>
      </c>
      <c r="C19" s="10" t="str">
        <f>IF(LEN($C18),IFERROR(VLOOKUP($B19,'MASTER Tools List'!$B$5:$J$208,2,FALSE),0))</f>
        <v>M 8 Washer</v>
      </c>
      <c r="D19" s="11" t="str">
        <f>IF(LEN($C18),IFERROR(VLOOKUP($B19,'MASTER Tools List'!$B$5:$J$208,3,FALSE),0))</f>
        <v>Pcs</v>
      </c>
      <c r="E19" s="53">
        <v>100</v>
      </c>
      <c r="F19" s="18"/>
      <c r="G19" s="18" t="s">
        <v>100</v>
      </c>
      <c r="H19" s="58">
        <v>13082</v>
      </c>
      <c r="I19" s="44">
        <f>IF(LEN($C18),IFERROR(VLOOKUP($B19,'MASTER Tools List'!$B$5:$J$208,8,FALSE),0))</f>
        <v>100</v>
      </c>
      <c r="J19" s="43">
        <f>Table2[[#This Row],[Unit Price (MWK)]]*Table2[[#This Row],[Received Qty]]</f>
        <v>10000</v>
      </c>
      <c r="K19" s="19"/>
    </row>
    <row r="20" spans="1:11" hidden="1">
      <c r="A20" s="15">
        <v>15</v>
      </c>
      <c r="B20" s="49" t="s">
        <v>107</v>
      </c>
      <c r="C20" s="10" t="str">
        <f>IF(LEN($C19),IFERROR(VLOOKUP($B20,'MASTER Tools List'!$B$5:$J$208,2,FALSE),0))</f>
        <v>Asbestos Rope 6 mm</v>
      </c>
      <c r="D20" s="11" t="str">
        <f>IF(LEN($C19),IFERROR(VLOOKUP($B20,'MASTER Tools List'!$B$5:$J$208,3,FALSE),0))</f>
        <v>Mtr</v>
      </c>
      <c r="E20" s="53">
        <v>100</v>
      </c>
      <c r="F20" s="18"/>
      <c r="G20" s="18" t="s">
        <v>100</v>
      </c>
      <c r="H20" s="58">
        <v>13082</v>
      </c>
      <c r="I20" s="44">
        <f>IF(LEN($C19),IFERROR(VLOOKUP($B20,'MASTER Tools List'!$B$5:$J$208,8,FALSE),0))</f>
        <v>2239.46</v>
      </c>
      <c r="J20" s="43">
        <f>Table2[[#This Row],[Unit Price (MWK)]]*Table2[[#This Row],[Received Qty]]</f>
        <v>223946</v>
      </c>
      <c r="K20" s="19"/>
    </row>
    <row r="21" spans="1:11" hidden="1">
      <c r="A21" s="15">
        <v>16</v>
      </c>
      <c r="B21" s="49" t="s">
        <v>55</v>
      </c>
      <c r="C21" s="10" t="str">
        <f>IF(LEN($C20),IFERROR(VLOOKUP($B21,'MASTER Tools List'!$B$5:$J$208,2,FALSE),0))</f>
        <v>Diesel</v>
      </c>
      <c r="D21" s="11" t="str">
        <f>IF(LEN($C20),IFERROR(VLOOKUP($B21,'MASTER Tools List'!$B$5:$J$208,3,FALSE),0))</f>
        <v>Ltr</v>
      </c>
      <c r="E21" s="53">
        <v>60</v>
      </c>
      <c r="F21" s="18"/>
      <c r="G21" s="18" t="s">
        <v>110</v>
      </c>
      <c r="H21" s="58">
        <v>16153</v>
      </c>
      <c r="I21" s="44">
        <f>IF(LEN($C20),IFERROR(VLOOKUP($B21,'MASTER Tools List'!$B$5:$J$208,8,FALSE),0))</f>
        <v>701.05</v>
      </c>
      <c r="J21" s="43">
        <f>Table2[[#This Row],[Unit Price (MWK)]]*Table2[[#This Row],[Received Qty]]</f>
        <v>42063</v>
      </c>
      <c r="K21" s="19"/>
    </row>
    <row r="22" spans="1:11">
      <c r="A22" s="15">
        <v>17</v>
      </c>
      <c r="B22" s="49" t="s">
        <v>38</v>
      </c>
      <c r="C22" s="10" t="str">
        <f>IF(LEN($C21),IFERROR(VLOOKUP($B22,'MASTER Tools List'!$B$5:$J$208,2,FALSE),0))</f>
        <v>Oxygen Gas</v>
      </c>
      <c r="D22" s="11" t="str">
        <f>IF(LEN($C21),IFERROR(VLOOKUP($B22,'MASTER Tools List'!$B$5:$J$208,3,FALSE),0))</f>
        <v>Cyl</v>
      </c>
      <c r="E22" s="53">
        <v>7</v>
      </c>
      <c r="F22" s="18"/>
      <c r="G22" s="18" t="s">
        <v>100</v>
      </c>
      <c r="H22" s="58">
        <v>13226</v>
      </c>
      <c r="I22" s="44">
        <f>IF(LEN($C21),IFERROR(VLOOKUP($B22,'MASTER Tools List'!$B$5:$J$208,8,FALSE),0))</f>
        <v>10500</v>
      </c>
      <c r="J22" s="43">
        <f>Table2[[#This Row],[Unit Price (MWK)]]*Table2[[#This Row],[Received Qty]]</f>
        <v>73500</v>
      </c>
      <c r="K22" s="19"/>
    </row>
    <row r="23" spans="1:11">
      <c r="A23" s="15">
        <v>18</v>
      </c>
      <c r="B23" s="49" t="s">
        <v>39</v>
      </c>
      <c r="C23" s="10" t="str">
        <f>IF(LEN($C8),IFERROR(VLOOKUP($B23,'MASTER Tools List'!$B$5:$J$208,2,FALSE),0))</f>
        <v>Acetylene Gas</v>
      </c>
      <c r="D23" s="11" t="str">
        <f>IF(LEN($C8),IFERROR(VLOOKUP($B23,'MASTER Tools List'!$B$5:$J$208,3,FALSE),0))</f>
        <v>Cyl</v>
      </c>
      <c r="E23" s="53">
        <v>2</v>
      </c>
      <c r="F23" s="18"/>
      <c r="G23" s="18" t="s">
        <v>100</v>
      </c>
      <c r="H23" s="58">
        <v>13226</v>
      </c>
      <c r="I23" s="44">
        <f>IF(LEN($C22),IFERROR(VLOOKUP($B23,'MASTER Tools List'!$B$5:$J$208,8,FALSE),0))</f>
        <v>24000</v>
      </c>
      <c r="J23" s="43">
        <f>Table2[[#This Row],[Unit Price (MWK)]]*Table2[[#This Row],[Received Qty]]</f>
        <v>48000</v>
      </c>
      <c r="K23" s="19"/>
    </row>
    <row r="24" spans="1:11">
      <c r="A24" s="15">
        <v>19</v>
      </c>
      <c r="B24" s="49" t="s">
        <v>39</v>
      </c>
      <c r="C24" s="10" t="str">
        <f>IF(LEN($C23),IFERROR(VLOOKUP($B24,'MASTER Tools List'!$B$5:$J$208,2,FALSE),0))</f>
        <v>Acetylene Gas</v>
      </c>
      <c r="D24" s="11" t="str">
        <f>IF(LEN($C23),IFERROR(VLOOKUP($B24,'MASTER Tools List'!$B$5:$J$208,3,FALSE),0))</f>
        <v>Cyl</v>
      </c>
      <c r="E24" s="53">
        <v>2</v>
      </c>
      <c r="F24" s="18"/>
      <c r="G24" s="18" t="s">
        <v>111</v>
      </c>
      <c r="H24" s="58">
        <v>13228</v>
      </c>
      <c r="I24" s="44">
        <f>IF(LEN($C23),IFERROR(VLOOKUP($B24,'MASTER Tools List'!$B$5:$J$208,8,FALSE),0))</f>
        <v>24000</v>
      </c>
      <c r="J24" s="43">
        <f>Table2[[#This Row],[Unit Price (MWK)]]*Table2[[#This Row],[Received Qty]]</f>
        <v>48000</v>
      </c>
      <c r="K24" s="19"/>
    </row>
    <row r="25" spans="1:11">
      <c r="A25" s="15">
        <v>20</v>
      </c>
      <c r="B25" s="49" t="s">
        <v>38</v>
      </c>
      <c r="C25" s="10" t="str">
        <f>IF(LEN($C24),IFERROR(VLOOKUP($B25,'MASTER Tools List'!$B$5:$J$208,2,FALSE),0))</f>
        <v>Oxygen Gas</v>
      </c>
      <c r="D25" s="11" t="str">
        <f>IF(LEN($C24),IFERROR(VLOOKUP($B25,'MASTER Tools List'!$B$5:$J$208,3,FALSE),0))</f>
        <v>Cyl</v>
      </c>
      <c r="E25" s="53">
        <v>4</v>
      </c>
      <c r="F25" s="18"/>
      <c r="G25" s="18" t="s">
        <v>113</v>
      </c>
      <c r="H25" s="58">
        <v>13229</v>
      </c>
      <c r="I25" s="44">
        <f>IF(LEN($C24),IFERROR(VLOOKUP($B25,'MASTER Tools List'!$B$5:$J$208,8,FALSE),0))</f>
        <v>10500</v>
      </c>
      <c r="J25" s="43">
        <f>Table2[[#This Row],[Unit Price (MWK)]]*Table2[[#This Row],[Received Qty]]</f>
        <v>42000</v>
      </c>
      <c r="K25" s="19"/>
    </row>
    <row r="26" spans="1:11">
      <c r="A26" s="15">
        <v>21</v>
      </c>
      <c r="B26" s="49" t="s">
        <v>39</v>
      </c>
      <c r="C26" s="10" t="str">
        <f>IF(LEN($C25),IFERROR(VLOOKUP($B26,'MASTER Tools List'!$B$5:$J$208,2,FALSE),0))</f>
        <v>Acetylene Gas</v>
      </c>
      <c r="D26" s="11" t="str">
        <f>IF(LEN($C25),IFERROR(VLOOKUP($B26,'MASTER Tools List'!$B$5:$J$208,3,FALSE),0))</f>
        <v>Cyl</v>
      </c>
      <c r="E26" s="53">
        <v>2</v>
      </c>
      <c r="F26" s="18"/>
      <c r="G26" s="18" t="s">
        <v>113</v>
      </c>
      <c r="H26" s="58">
        <v>13229</v>
      </c>
      <c r="I26" s="44">
        <f>IF(LEN($C25),IFERROR(VLOOKUP($B26,'MASTER Tools List'!$B$5:$J$208,8,FALSE),0))</f>
        <v>24000</v>
      </c>
      <c r="J26" s="43">
        <f>Table2[[#This Row],[Unit Price (MWK)]]*Table2[[#This Row],[Received Qty]]</f>
        <v>48000</v>
      </c>
      <c r="K26" s="19"/>
    </row>
    <row r="27" spans="1:11">
      <c r="A27" s="15">
        <v>22</v>
      </c>
      <c r="B27" s="49" t="s">
        <v>46</v>
      </c>
      <c r="C27" s="10" t="str">
        <f>IF(LEN($C26),IFERROR(VLOOKUP($B27,'MASTER Tools List'!$B$5:$J$208,2,FALSE),0))</f>
        <v>Disc-Grinding Disc AG-9</v>
      </c>
      <c r="D27" s="11" t="str">
        <f>IF(LEN($C26),IFERROR(VLOOKUP($B27,'MASTER Tools List'!$B$5:$J$208,3,FALSE),0))</f>
        <v>Pcs</v>
      </c>
      <c r="E27" s="53">
        <v>5</v>
      </c>
      <c r="F27" s="18"/>
      <c r="G27" s="18" t="s">
        <v>113</v>
      </c>
      <c r="H27" s="58">
        <v>13230</v>
      </c>
      <c r="I27" s="44">
        <f>IF(LEN($C26),IFERROR(VLOOKUP($B27,'MASTER Tools List'!$B$5:$J$208,8,FALSE),0))</f>
        <v>2500</v>
      </c>
      <c r="J27" s="43">
        <f>Table2[[#This Row],[Unit Price (MWK)]]*Table2[[#This Row],[Received Qty]]</f>
        <v>12500</v>
      </c>
      <c r="K27" s="19"/>
    </row>
    <row r="28" spans="1:11">
      <c r="A28" s="15">
        <v>23</v>
      </c>
      <c r="B28" s="49" t="s">
        <v>50</v>
      </c>
      <c r="C28" s="10" t="str">
        <f>IF(LEN($C27),IFERROR(VLOOKUP($B28,'MASTER Tools List'!$B$5:$J$208,2,FALSE),0))</f>
        <v>Spark Lighter</v>
      </c>
      <c r="D28" s="11" t="str">
        <f>IF(LEN($C27),IFERROR(VLOOKUP($B28,'MASTER Tools List'!$B$5:$J$208,3,FALSE),0))</f>
        <v>Pcs</v>
      </c>
      <c r="E28" s="53">
        <v>1</v>
      </c>
      <c r="F28" s="18"/>
      <c r="G28" s="18" t="s">
        <v>113</v>
      </c>
      <c r="H28" s="58">
        <v>13230</v>
      </c>
      <c r="I28" s="44">
        <f>IF(LEN($C27),IFERROR(VLOOKUP($B28,'MASTER Tools List'!$B$5:$J$208,8,FALSE),0))</f>
        <v>1217.49</v>
      </c>
      <c r="J28" s="43">
        <f>Table2[[#This Row],[Unit Price (MWK)]]*Table2[[#This Row],[Received Qty]]</f>
        <v>1217.49</v>
      </c>
      <c r="K28" s="19"/>
    </row>
    <row r="29" spans="1:11" hidden="1">
      <c r="A29" s="15">
        <v>24</v>
      </c>
      <c r="B29" s="49" t="s">
        <v>55</v>
      </c>
      <c r="C29" s="10" t="str">
        <f>IF(LEN($C28),IFERROR(VLOOKUP($B29,'MASTER Tools List'!$B$5:$J$208,2,FALSE),0))</f>
        <v>Diesel</v>
      </c>
      <c r="D29" s="11" t="str">
        <f>IF(LEN($C28),IFERROR(VLOOKUP($B29,'MASTER Tools List'!$B$5:$J$208,3,FALSE),0))</f>
        <v>Ltr</v>
      </c>
      <c r="E29" s="53">
        <v>40</v>
      </c>
      <c r="F29" s="18"/>
      <c r="G29" s="18" t="s">
        <v>114</v>
      </c>
      <c r="H29" s="58">
        <v>16158</v>
      </c>
      <c r="I29" s="44">
        <f>IF(LEN($C28),IFERROR(VLOOKUP($B29,'MASTER Tools List'!$B$5:$J$208,8,FALSE),0))</f>
        <v>701.05</v>
      </c>
      <c r="J29" s="43">
        <f>Table2[[#This Row],[Unit Price (MWK)]]*Table2[[#This Row],[Received Qty]]</f>
        <v>28042</v>
      </c>
      <c r="K29" s="19"/>
    </row>
    <row r="30" spans="1:11">
      <c r="A30" s="15">
        <v>25</v>
      </c>
      <c r="B30" s="49" t="s">
        <v>38</v>
      </c>
      <c r="C30" s="10" t="str">
        <f>IF(LEN($C29),IFERROR(VLOOKUP($B30,'MASTER Tools List'!$B$5:$J$208,2,FALSE),0))</f>
        <v>Oxygen Gas</v>
      </c>
      <c r="D30" s="11" t="str">
        <f>IF(LEN($C29),IFERROR(VLOOKUP($B30,'MASTER Tools List'!$B$5:$J$208,3,FALSE),0))</f>
        <v>Cyl</v>
      </c>
      <c r="E30" s="53">
        <v>1</v>
      </c>
      <c r="F30" s="18"/>
      <c r="G30" s="18" t="s">
        <v>114</v>
      </c>
      <c r="H30" s="58">
        <v>13231</v>
      </c>
      <c r="I30" s="44">
        <f>IF(LEN($C29),IFERROR(VLOOKUP($B30,'MASTER Tools List'!$B$5:$J$208,8,FALSE),0))</f>
        <v>10500</v>
      </c>
      <c r="J30" s="43">
        <f>Table2[[#This Row],[Unit Price (MWK)]]*Table2[[#This Row],[Received Qty]]</f>
        <v>10500</v>
      </c>
      <c r="K30" s="19"/>
    </row>
    <row r="31" spans="1:11">
      <c r="A31" s="15">
        <v>26</v>
      </c>
      <c r="B31" s="51" t="s">
        <v>39</v>
      </c>
      <c r="C31" s="10" t="str">
        <f>IF(LEN($C30),IFERROR(VLOOKUP($B31,'MASTER Tools List'!$B$5:$J$208,2,FALSE),0))</f>
        <v>Acetylene Gas</v>
      </c>
      <c r="D31" s="11" t="str">
        <f>IF(LEN($C30),IFERROR(VLOOKUP($B31,'MASTER Tools List'!$B$5:$J$208,3,FALSE),0))</f>
        <v>Cyl</v>
      </c>
      <c r="E31" s="55">
        <v>2</v>
      </c>
      <c r="F31" s="18"/>
      <c r="G31" s="18" t="s">
        <v>114</v>
      </c>
      <c r="H31" s="58">
        <v>13231</v>
      </c>
      <c r="I31" s="44">
        <f>IF(LEN($C30),IFERROR(VLOOKUP($B31,'MASTER Tools List'!$B$5:$J$208,8,FALSE),0))</f>
        <v>24000</v>
      </c>
      <c r="J31" s="43">
        <f>Table2[[#This Row],[Unit Price (MWK)]]*Table2[[#This Row],[Received Qty]]</f>
        <v>48000</v>
      </c>
      <c r="K31" s="19"/>
    </row>
    <row r="32" spans="1:11">
      <c r="A32" s="15">
        <v>27</v>
      </c>
      <c r="B32" s="51" t="s">
        <v>43</v>
      </c>
      <c r="C32" s="10" t="str">
        <f>IF(LEN($C31),IFERROR(VLOOKUP($B32,'MASTER Tools List'!$B$5:$J$208,2,FALSE),0))</f>
        <v>Welding Rod Magnum - 3.15mm 6013</v>
      </c>
      <c r="D32" s="11" t="str">
        <f>IF(LEN($C31),IFERROR(VLOOKUP($B32,'MASTER Tools List'!$B$5:$J$208,3,FALSE),0))</f>
        <v>Kg</v>
      </c>
      <c r="E32" s="55">
        <v>32</v>
      </c>
      <c r="F32" s="18"/>
      <c r="G32" s="18" t="s">
        <v>114</v>
      </c>
      <c r="H32" s="18">
        <v>13231</v>
      </c>
      <c r="I32" s="44">
        <f>IF(LEN($C31),IFERROR(VLOOKUP($B32,'MASTER Tools List'!$B$5:$J$208,8,FALSE),0))</f>
        <v>1050</v>
      </c>
      <c r="J32" s="43">
        <f>Table2[[#This Row],[Unit Price (MWK)]]*Table2[[#This Row],[Received Qty]]</f>
        <v>33600</v>
      </c>
      <c r="K32" s="19"/>
    </row>
    <row r="33" spans="1:11" hidden="1">
      <c r="A33" s="15">
        <v>28</v>
      </c>
      <c r="B33" s="51" t="s">
        <v>55</v>
      </c>
      <c r="C33" s="10" t="str">
        <f>IF(LEN($C32),IFERROR(VLOOKUP($B33,'MASTER Tools List'!$B$5:$J$208,2,FALSE),0))</f>
        <v>Diesel</v>
      </c>
      <c r="D33" s="11" t="str">
        <f>IF(LEN($C32),IFERROR(VLOOKUP($B33,'MASTER Tools List'!$B$5:$J$208,3,FALSE),0))</f>
        <v>Ltr</v>
      </c>
      <c r="E33" s="55">
        <v>200</v>
      </c>
      <c r="F33" s="18"/>
      <c r="G33" s="18" t="s">
        <v>115</v>
      </c>
      <c r="H33" s="58">
        <v>16159</v>
      </c>
      <c r="I33" s="44">
        <f>IF(LEN($C32),IFERROR(VLOOKUP($B33,'MASTER Tools List'!$B$5:$J$208,8,FALSE),0))</f>
        <v>701.05</v>
      </c>
      <c r="J33" s="43">
        <f>Table2[[#This Row],[Unit Price (MWK)]]*Table2[[#This Row],[Received Qty]]</f>
        <v>140210</v>
      </c>
      <c r="K33" s="19"/>
    </row>
    <row r="34" spans="1:11" hidden="1">
      <c r="A34" s="15">
        <v>29</v>
      </c>
      <c r="B34" s="51" t="s">
        <v>55</v>
      </c>
      <c r="C34" s="10" t="str">
        <f>IF(LEN($C33),IFERROR(VLOOKUP($B34,'MASTER Tools List'!$B$5:$J$208,2,FALSE),0))</f>
        <v>Diesel</v>
      </c>
      <c r="D34" s="11" t="str">
        <f>IF(LEN($C33),IFERROR(VLOOKUP($B34,'MASTER Tools List'!$B$5:$J$208,3,FALSE),0))</f>
        <v>Ltr</v>
      </c>
      <c r="E34" s="55">
        <v>110</v>
      </c>
      <c r="F34" s="18"/>
      <c r="G34" s="18" t="s">
        <v>116</v>
      </c>
      <c r="H34" s="58">
        <v>16156</v>
      </c>
      <c r="I34" s="44">
        <f>IF(LEN($C33),IFERROR(VLOOKUP($B34,'MASTER Tools List'!$B$5:$J$208,8,FALSE),0))</f>
        <v>701.05</v>
      </c>
      <c r="J34" s="43">
        <f>Table2[[#This Row],[Unit Price (MWK)]]*Table2[[#This Row],[Received Qty]]</f>
        <v>77115.5</v>
      </c>
      <c r="K34" s="19"/>
    </row>
    <row r="35" spans="1:11" hidden="1">
      <c r="A35" s="15">
        <v>30</v>
      </c>
      <c r="B35" s="51" t="s">
        <v>55</v>
      </c>
      <c r="C35" s="10" t="str">
        <f>IF(LEN($C34),IFERROR(VLOOKUP($B35,'MASTER Tools List'!$B$5:$J$208,2,FALSE),0))</f>
        <v>Diesel</v>
      </c>
      <c r="D35" s="11" t="str">
        <f>IF(LEN($C34),IFERROR(VLOOKUP($B35,'MASTER Tools List'!$B$5:$J$208,3,FALSE),0))</f>
        <v>Ltr</v>
      </c>
      <c r="E35" s="55">
        <v>40</v>
      </c>
      <c r="F35" s="18"/>
      <c r="G35" s="18" t="s">
        <v>117</v>
      </c>
      <c r="H35" s="58">
        <v>16155</v>
      </c>
      <c r="I35" s="44">
        <f>IF(LEN($C34),IFERROR(VLOOKUP($B35,'MASTER Tools List'!$B$5:$J$208,8,FALSE),0))</f>
        <v>701.05</v>
      </c>
      <c r="J35" s="43">
        <f>Table2[[#This Row],[Unit Price (MWK)]]*Table2[[#This Row],[Received Qty]]</f>
        <v>28042</v>
      </c>
      <c r="K35" s="19"/>
    </row>
    <row r="36" spans="1:11" hidden="1">
      <c r="A36" s="15">
        <v>31</v>
      </c>
      <c r="B36" s="51" t="s">
        <v>55</v>
      </c>
      <c r="C36" s="10" t="str">
        <f>IF(LEN($C35),IFERROR(VLOOKUP($B36,'MASTER Tools List'!$B$5:$J$208,2,FALSE),0))</f>
        <v>Diesel</v>
      </c>
      <c r="D36" s="11" t="str">
        <f>IF(LEN($C35),IFERROR(VLOOKUP($B36,'MASTER Tools List'!$B$5:$J$208,3,FALSE),0))</f>
        <v>Ltr</v>
      </c>
      <c r="E36" s="55">
        <v>30</v>
      </c>
      <c r="F36" s="18"/>
      <c r="G36" s="18" t="s">
        <v>111</v>
      </c>
      <c r="H36" s="18">
        <v>16154</v>
      </c>
      <c r="I36" s="44">
        <f>IF(LEN($C35),IFERROR(VLOOKUP($B36,'MASTER Tools List'!$B$5:$J$208,8,FALSE),0))</f>
        <v>701.05</v>
      </c>
      <c r="J36" s="43">
        <f>Table2[[#This Row],[Unit Price (MWK)]]*Table2[[#This Row],[Received Qty]]</f>
        <v>21031.5</v>
      </c>
      <c r="K36" s="19"/>
    </row>
    <row r="37" spans="1:11" hidden="1">
      <c r="A37" s="15">
        <v>32</v>
      </c>
      <c r="B37" s="51" t="s">
        <v>55</v>
      </c>
      <c r="C37" s="10" t="str">
        <f>IF(LEN($C8),IFERROR(VLOOKUP($B37,'MASTER Tools List'!$B$5:$J$208,2,FALSE),0))</f>
        <v>Diesel</v>
      </c>
      <c r="D37" s="11" t="str">
        <f>IF(LEN($C8),IFERROR(VLOOKUP($B37,'MASTER Tools List'!$B$5:$J$208,3,FALSE),0))</f>
        <v>Ltr</v>
      </c>
      <c r="E37" s="55">
        <v>40</v>
      </c>
      <c r="F37" s="18"/>
      <c r="G37" s="18" t="s">
        <v>118</v>
      </c>
      <c r="H37" s="58">
        <v>16160</v>
      </c>
      <c r="I37" s="44">
        <f>IF(LEN($C36),IFERROR(VLOOKUP($B37,'MASTER Tools List'!$B$5:$J$208,8,FALSE),0))</f>
        <v>701.05</v>
      </c>
      <c r="J37" s="43">
        <f>Table2[[#This Row],[Unit Price (MWK)]]*Table2[[#This Row],[Received Qty]]</f>
        <v>28042</v>
      </c>
      <c r="K37" s="19"/>
    </row>
    <row r="38" spans="1:11">
      <c r="A38" s="15">
        <v>33</v>
      </c>
      <c r="B38" s="51" t="s">
        <v>38</v>
      </c>
      <c r="C38" s="10" t="str">
        <f>IF(LEN($C37),IFERROR(VLOOKUP($B38,'MASTER Tools List'!$B$5:$J$208,2,FALSE),0))</f>
        <v>Oxygen Gas</v>
      </c>
      <c r="D38" s="11" t="str">
        <f>IF(LEN($C37),IFERROR(VLOOKUP($B38,'MASTER Tools List'!$B$5:$J$208,3,FALSE),0))</f>
        <v>Cyl</v>
      </c>
      <c r="E38" s="55">
        <v>1</v>
      </c>
      <c r="F38" s="18"/>
      <c r="G38" s="18" t="s">
        <v>119</v>
      </c>
      <c r="H38" s="58">
        <v>13234</v>
      </c>
      <c r="I38" s="44">
        <f>IF(LEN($C37),IFERROR(VLOOKUP($B38,'MASTER Tools List'!$B$5:$J$208,8,FALSE),0))</f>
        <v>10500</v>
      </c>
      <c r="J38" s="43">
        <f>Table2[[#This Row],[Unit Price (MWK)]]*Table2[[#This Row],[Received Qty]]</f>
        <v>10500</v>
      </c>
      <c r="K38" s="19"/>
    </row>
    <row r="39" spans="1:11" hidden="1">
      <c r="A39" s="15">
        <v>34</v>
      </c>
      <c r="B39" s="51" t="s">
        <v>55</v>
      </c>
      <c r="C39" s="10" t="str">
        <f>IF(LEN($C38),IFERROR(VLOOKUP($B39,'MASTER Tools List'!$B$5:$J$208,2,FALSE),0))</f>
        <v>Diesel</v>
      </c>
      <c r="D39" s="11" t="str">
        <f>IF(LEN($C38),IFERROR(VLOOKUP($B39,'MASTER Tools List'!$B$5:$J$208,3,FALSE),0))</f>
        <v>Ltr</v>
      </c>
      <c r="E39" s="55">
        <v>200</v>
      </c>
      <c r="F39" s="18"/>
      <c r="G39" s="18" t="s">
        <v>115</v>
      </c>
      <c r="H39" s="18">
        <v>16159</v>
      </c>
      <c r="I39" s="44">
        <f>IF(LEN($C38),IFERROR(VLOOKUP($B39,'MASTER Tools List'!$B$5:$J$208,8,FALSE),0))</f>
        <v>701.05</v>
      </c>
      <c r="J39" s="43">
        <f>Table2[[#This Row],[Unit Price (MWK)]]*Table2[[#This Row],[Received Qty]]</f>
        <v>140210</v>
      </c>
      <c r="K39" s="19"/>
    </row>
    <row r="40" spans="1:11">
      <c r="A40" s="15">
        <v>35</v>
      </c>
      <c r="B40" s="51" t="s">
        <v>43</v>
      </c>
      <c r="C40" s="10" t="str">
        <f>IF(LEN($C39),IFERROR(VLOOKUP($B40,'MASTER Tools List'!$B$5:$J$208,2,FALSE),0))</f>
        <v>Welding Rod Magnum - 3.15mm 6013</v>
      </c>
      <c r="D40" s="11" t="str">
        <f>IF(LEN($C39),IFERROR(VLOOKUP($B40,'MASTER Tools List'!$B$5:$J$208,3,FALSE),0))</f>
        <v>Kg</v>
      </c>
      <c r="E40" s="55">
        <v>32</v>
      </c>
      <c r="F40" s="18"/>
      <c r="G40" s="18" t="s">
        <v>114</v>
      </c>
      <c r="H40" s="58">
        <v>13227</v>
      </c>
      <c r="I40" s="44">
        <f>IF(LEN($C39),IFERROR(VLOOKUP($B40,'MASTER Tools List'!$B$5:$J$208,8,FALSE),0))</f>
        <v>1050</v>
      </c>
      <c r="J40" s="43">
        <f>Table2[[#This Row],[Unit Price (MWK)]]*Table2[[#This Row],[Received Qty]]</f>
        <v>33600</v>
      </c>
      <c r="K40" s="19"/>
    </row>
    <row r="41" spans="1:11">
      <c r="A41" s="15">
        <v>36</v>
      </c>
      <c r="B41" s="51" t="s">
        <v>81</v>
      </c>
      <c r="C41" s="10" t="str">
        <f>IF(LEN($C40),IFERROR(VLOOKUP($B41,'MASTER Tools List'!$B$5:$J$208,2,FALSE),0))</f>
        <v>Window Clear Glass 440X285</v>
      </c>
      <c r="D41" s="11" t="str">
        <f>IF(LEN($C40),IFERROR(VLOOKUP($B41,'MASTER Tools List'!$B$5:$J$208,3,FALSE),0))</f>
        <v>Pcs</v>
      </c>
      <c r="E41" s="55">
        <v>1</v>
      </c>
      <c r="F41" s="18"/>
      <c r="G41" s="18" t="s">
        <v>116</v>
      </c>
      <c r="H41" s="58">
        <v>13232</v>
      </c>
      <c r="I41" s="44">
        <f>IF(LEN($C40),IFERROR(VLOOKUP($B41,'MASTER Tools List'!$B$5:$J$208,8,FALSE),0))</f>
        <v>804.7</v>
      </c>
      <c r="J41" s="43">
        <f>Table2[[#This Row],[Unit Price (MWK)]]*Table2[[#This Row],[Received Qty]]</f>
        <v>804.7</v>
      </c>
      <c r="K41" s="19"/>
    </row>
    <row r="42" spans="1:11" hidden="1">
      <c r="A42" s="15">
        <v>37</v>
      </c>
      <c r="B42" s="51" t="s">
        <v>82</v>
      </c>
      <c r="C42" s="10" t="str">
        <f>IF(LEN($C41),IFERROR(VLOOKUP($B42,'MASTER Tools List'!$B$5:$J$208,2,FALSE),0))</f>
        <v>Thinner</v>
      </c>
      <c r="D42" s="11" t="str">
        <f>IF(LEN($C41),IFERROR(VLOOKUP($B42,'MASTER Tools List'!$B$5:$J$208,3,FALSE),0))</f>
        <v>Ltr</v>
      </c>
      <c r="E42" s="55">
        <v>2</v>
      </c>
      <c r="F42" s="18"/>
      <c r="G42" s="18" t="s">
        <v>116</v>
      </c>
      <c r="H42" s="58">
        <v>13232</v>
      </c>
      <c r="I42" s="44">
        <f>IF(LEN($C41),IFERROR(VLOOKUP($B42,'MASTER Tools List'!$B$5:$J$208,8,FALSE),0))</f>
        <v>925</v>
      </c>
      <c r="J42" s="43">
        <f>Table2[[#This Row],[Unit Price (MWK)]]*Table2[[#This Row],[Received Qty]]</f>
        <v>1850</v>
      </c>
      <c r="K42" s="19"/>
    </row>
    <row r="43" spans="1:11" hidden="1">
      <c r="A43" s="15">
        <v>38</v>
      </c>
      <c r="B43" s="51" t="s">
        <v>120</v>
      </c>
      <c r="C43" s="10" t="str">
        <f>IF(LEN($C42),IFERROR(VLOOKUP($B43,'MASTER Tools List'!$B$5:$J$208,2,FALSE),0))</f>
        <v>M 12 Washer</v>
      </c>
      <c r="D43" s="11" t="str">
        <f>IF(LEN($C42),IFERROR(VLOOKUP($B43,'MASTER Tools List'!$B$5:$J$208,3,FALSE),0))</f>
        <v>Pcs</v>
      </c>
      <c r="E43" s="55">
        <v>50</v>
      </c>
      <c r="F43" s="18"/>
      <c r="G43" s="18" t="s">
        <v>126</v>
      </c>
      <c r="H43" s="31">
        <v>13236</v>
      </c>
      <c r="I43" s="44">
        <f>IF(LEN($C42),IFERROR(VLOOKUP($B43,'MASTER Tools List'!$B$5:$J$208,8,FALSE),0))</f>
        <v>19.09</v>
      </c>
      <c r="J43" s="43">
        <f>Table2[[#This Row],[Unit Price (MWK)]]*Table2[[#This Row],[Received Qty]]</f>
        <v>954.5</v>
      </c>
      <c r="K43" s="19"/>
    </row>
    <row r="44" spans="1:11" hidden="1">
      <c r="A44" s="15">
        <v>39</v>
      </c>
      <c r="B44" s="51" t="s">
        <v>122</v>
      </c>
      <c r="C44" s="10" t="str">
        <f>IF(LEN($C43),IFERROR(VLOOKUP($B44,'MASTER Tools List'!$B$5:$J$208,2,FALSE),0))</f>
        <v>M16 Washer</v>
      </c>
      <c r="D44" s="11" t="str">
        <f>IF(LEN($C43),IFERROR(VLOOKUP($B44,'MASTER Tools List'!$B$5:$J$208,3,FALSE),0))</f>
        <v>Pcs</v>
      </c>
      <c r="E44" s="55">
        <v>50</v>
      </c>
      <c r="F44" s="18"/>
      <c r="G44" s="18" t="s">
        <v>126</v>
      </c>
      <c r="H44" s="31">
        <v>13236</v>
      </c>
      <c r="I44" s="44">
        <f>IF(LEN($C43),IFERROR(VLOOKUP($B44,'MASTER Tools List'!$B$5:$J$208,8,FALSE),0))</f>
        <v>86.59</v>
      </c>
      <c r="J44" s="43">
        <f>Table2[[#This Row],[Unit Price (MWK)]]*Table2[[#This Row],[Received Qty]]</f>
        <v>4329.5</v>
      </c>
      <c r="K44" s="19"/>
    </row>
    <row r="45" spans="1:11" hidden="1">
      <c r="A45" s="15">
        <v>40</v>
      </c>
      <c r="B45" s="51" t="s">
        <v>124</v>
      </c>
      <c r="C45" s="10" t="str">
        <f>IF(LEN($C44),IFERROR(VLOOKUP($B45,'MASTER Tools List'!$B$5:$J$208,2,FALSE),0))</f>
        <v>M 20 Washer</v>
      </c>
      <c r="D45" s="11" t="str">
        <f>IF(LEN($C44),IFERROR(VLOOKUP($B45,'MASTER Tools List'!$B$5:$J$208,3,FALSE),0))</f>
        <v>Pcs</v>
      </c>
      <c r="E45" s="55">
        <v>50</v>
      </c>
      <c r="F45" s="18"/>
      <c r="G45" s="18" t="s">
        <v>126</v>
      </c>
      <c r="H45" s="31">
        <v>13236</v>
      </c>
      <c r="I45" s="44">
        <f>IF(LEN($C44),IFERROR(VLOOKUP($B45,'MASTER Tools List'!$B$5:$J$208,8,FALSE),0))</f>
        <v>23.27</v>
      </c>
      <c r="J45" s="43">
        <f>Table2[[#This Row],[Unit Price (MWK)]]*Table2[[#This Row],[Received Qty]]</f>
        <v>1163.5</v>
      </c>
      <c r="K45" s="19"/>
    </row>
    <row r="46" spans="1:11" hidden="1">
      <c r="A46" s="15">
        <v>41</v>
      </c>
      <c r="B46" s="51" t="s">
        <v>55</v>
      </c>
      <c r="C46" s="10" t="str">
        <f>IF(LEN($C45),IFERROR(VLOOKUP($B46,'MASTER Tools List'!$B$5:$J$208,2,FALSE),0))</f>
        <v>Diesel</v>
      </c>
      <c r="D46" s="11" t="str">
        <f>IF(LEN($C45),IFERROR(VLOOKUP($B46,'MASTER Tools List'!$B$5:$J$208,3,FALSE),0))</f>
        <v>Ltr</v>
      </c>
      <c r="E46" s="55">
        <v>40</v>
      </c>
      <c r="F46" s="18"/>
      <c r="G46" s="18" t="s">
        <v>127</v>
      </c>
      <c r="H46" s="18">
        <v>16161</v>
      </c>
      <c r="I46" s="44">
        <f>IF(LEN($C45),IFERROR(VLOOKUP($B46,'MASTER Tools List'!$B$5:$J$208,8,FALSE),0))</f>
        <v>701.05</v>
      </c>
      <c r="J46" s="43">
        <f>Table2[[#This Row],[Unit Price (MWK)]]*Table2[[#This Row],[Received Qty]]</f>
        <v>28042</v>
      </c>
      <c r="K46" s="19"/>
    </row>
    <row r="47" spans="1:11" hidden="1">
      <c r="A47" s="15">
        <v>42</v>
      </c>
      <c r="B47" s="51" t="s">
        <v>55</v>
      </c>
      <c r="C47" s="10" t="str">
        <f>IF(LEN($C46),IFERROR(VLOOKUP($B47,'MASTER Tools List'!$B$5:$J$208,2,FALSE),0))</f>
        <v>Diesel</v>
      </c>
      <c r="D47" s="11" t="str">
        <f>IF(LEN($C46),IFERROR(VLOOKUP($B47,'MASTER Tools List'!$B$5:$J$208,3,FALSE),0))</f>
        <v>Ltr</v>
      </c>
      <c r="E47" s="55">
        <v>40</v>
      </c>
      <c r="F47" s="18"/>
      <c r="G47" s="18" t="s">
        <v>128</v>
      </c>
      <c r="H47" s="18">
        <v>16157</v>
      </c>
      <c r="I47" s="44">
        <f>IF(LEN($C46),IFERROR(VLOOKUP($B47,'MASTER Tools List'!$B$5:$J$208,8,FALSE),0))</f>
        <v>701.05</v>
      </c>
      <c r="J47" s="43">
        <f>Table2[[#This Row],[Unit Price (MWK)]]*Table2[[#This Row],[Received Qty]]</f>
        <v>28042</v>
      </c>
      <c r="K47" s="19"/>
    </row>
    <row r="48" spans="1:11">
      <c r="A48" s="15">
        <v>43</v>
      </c>
      <c r="B48" s="51" t="s">
        <v>129</v>
      </c>
      <c r="C48" s="10" t="str">
        <f>IF(LEN($C47),IFERROR(VLOOKUP($B48,'MASTER Tools List'!$B$5:$J$208,2,FALSE),0))</f>
        <v>Single Sockets</v>
      </c>
      <c r="D48" s="11" t="str">
        <f>IF(LEN($C47),IFERROR(VLOOKUP($B48,'MASTER Tools List'!$B$5:$J$208,3,FALSE),0))</f>
        <v>Pcs</v>
      </c>
      <c r="E48" s="55">
        <v>2</v>
      </c>
      <c r="F48" s="18"/>
      <c r="G48" s="18" t="s">
        <v>133</v>
      </c>
      <c r="H48" s="18">
        <v>13244</v>
      </c>
      <c r="I48" s="44">
        <f>IF(LEN($C47),IFERROR(VLOOKUP($B48,'MASTER Tools List'!$B$5:$J$208,8,FALSE),0))</f>
        <v>960</v>
      </c>
      <c r="J48" s="43">
        <f>Table2[[#This Row],[Unit Price (MWK)]]*Table2[[#This Row],[Received Qty]]</f>
        <v>1920</v>
      </c>
      <c r="K48" s="19"/>
    </row>
    <row r="49" spans="1:11">
      <c r="A49" s="15">
        <v>44</v>
      </c>
      <c r="B49" s="51" t="s">
        <v>131</v>
      </c>
      <c r="C49" s="10" t="str">
        <f>IF(LEN($C48),IFERROR(VLOOKUP($B49,'MASTER Tools List'!$B$5:$J$208,2,FALSE),0))</f>
        <v>PVC 3 X 3 BOX</v>
      </c>
      <c r="D49" s="11" t="str">
        <f>IF(LEN($C48),IFERROR(VLOOKUP($B49,'MASTER Tools List'!$B$5:$J$208,3,FALSE),0))</f>
        <v>Pcs</v>
      </c>
      <c r="E49" s="55">
        <v>2</v>
      </c>
      <c r="F49" s="18"/>
      <c r="G49" s="18" t="s">
        <v>133</v>
      </c>
      <c r="H49" s="18">
        <v>13244</v>
      </c>
      <c r="I49" s="44">
        <f>IF(LEN($C48),IFERROR(VLOOKUP($B49,'MASTER Tools List'!$B$5:$J$208,8,FALSE),0))</f>
        <v>85</v>
      </c>
      <c r="J49" s="43">
        <f>Table2[[#This Row],[Unit Price (MWK)]]*Table2[[#This Row],[Received Qty]]</f>
        <v>170</v>
      </c>
      <c r="K49" s="19"/>
    </row>
    <row r="50" spans="1:11" hidden="1">
      <c r="A50" s="15">
        <v>45</v>
      </c>
      <c r="B50" s="51" t="s">
        <v>67</v>
      </c>
      <c r="C50" s="10" t="str">
        <f>IF(LEN($C49),IFERROR(VLOOKUP($B50,'MASTER Tools List'!$B$5:$J$208,2,FALSE),0))</f>
        <v>Paint Red Oxide Primer</v>
      </c>
      <c r="D50" s="11" t="str">
        <f>IF(LEN($C49),IFERROR(VLOOKUP($B50,'MASTER Tools List'!$B$5:$J$208,3,FALSE),0))</f>
        <v>Ltr</v>
      </c>
      <c r="E50" s="55">
        <v>200</v>
      </c>
      <c r="F50" s="18"/>
      <c r="G50" s="18" t="s">
        <v>133</v>
      </c>
      <c r="H50" s="18">
        <v>13245</v>
      </c>
      <c r="I50" s="44">
        <f>IF(LEN($C49),IFERROR(VLOOKUP($B50,'MASTER Tools List'!$B$5:$J$208,8,FALSE),0))</f>
        <v>1892.75</v>
      </c>
      <c r="J50" s="43">
        <f>Table2[[#This Row],[Unit Price (MWK)]]*Table2[[#This Row],[Received Qty]]</f>
        <v>378550</v>
      </c>
      <c r="K50" s="19"/>
    </row>
    <row r="51" spans="1:11" hidden="1">
      <c r="A51" s="15">
        <v>46</v>
      </c>
      <c r="B51" s="51" t="s">
        <v>82</v>
      </c>
      <c r="C51" s="10" t="str">
        <f>IF(LEN($C8),IFERROR(VLOOKUP($B51,'MASTER Tools List'!$B$5:$J$208,2,FALSE),0))</f>
        <v>Thinner</v>
      </c>
      <c r="D51" s="11" t="str">
        <f>IF(LEN($C8),IFERROR(VLOOKUP($B51,'MASTER Tools List'!$B$5:$J$208,3,FALSE),0))</f>
        <v>Ltr</v>
      </c>
      <c r="E51" s="55">
        <v>10</v>
      </c>
      <c r="F51" s="18"/>
      <c r="G51" s="18" t="s">
        <v>133</v>
      </c>
      <c r="H51" s="18">
        <v>13245</v>
      </c>
      <c r="I51" s="44">
        <f>IF(LEN($C50),IFERROR(VLOOKUP($B51,'MASTER Tools List'!$B$5:$J$208,8,FALSE),0))</f>
        <v>925</v>
      </c>
      <c r="J51" s="43">
        <f>Table2[[#This Row],[Unit Price (MWK)]]*Table2[[#This Row],[Received Qty]]</f>
        <v>9250</v>
      </c>
      <c r="K51" s="19"/>
    </row>
    <row r="52" spans="1:11" hidden="1">
      <c r="A52" s="15">
        <v>47</v>
      </c>
      <c r="B52" s="51" t="s">
        <v>55</v>
      </c>
      <c r="C52" s="10" t="str">
        <f>IF(LEN($C51),IFERROR(VLOOKUP($B52,'MASTER Tools List'!$B$5:$J$208,2,FALSE),0))</f>
        <v>Diesel</v>
      </c>
      <c r="D52" s="11" t="str">
        <f>IF(LEN($C51),IFERROR(VLOOKUP($B52,'MASTER Tools List'!$B$5:$J$208,3,FALSE),0))</f>
        <v>Ltr</v>
      </c>
      <c r="E52" s="55">
        <v>40</v>
      </c>
      <c r="F52" s="18"/>
      <c r="G52" s="18" t="s">
        <v>133</v>
      </c>
      <c r="H52" s="18">
        <v>16162</v>
      </c>
      <c r="I52" s="44">
        <f>IF(LEN($C51),IFERROR(VLOOKUP($B52,'MASTER Tools List'!$B$5:$J$208,8,FALSE),0))</f>
        <v>701.05</v>
      </c>
      <c r="J52" s="43">
        <f>Table2[[#This Row],[Unit Price (MWK)]]*Table2[[#This Row],[Received Qty]]</f>
        <v>28042</v>
      </c>
      <c r="K52" s="19"/>
    </row>
    <row r="53" spans="1:11" hidden="1">
      <c r="A53" s="15">
        <v>48</v>
      </c>
      <c r="B53" s="51" t="s">
        <v>82</v>
      </c>
      <c r="C53" s="10" t="str">
        <f>IF(LEN($C52),IFERROR(VLOOKUP($B53,'MASTER Tools List'!$B$5:$J$208,2,FALSE),0))</f>
        <v>Thinner</v>
      </c>
      <c r="D53" s="11" t="str">
        <f>IF(LEN($C52),IFERROR(VLOOKUP($B53,'MASTER Tools List'!$B$5:$J$208,3,FALSE),0))</f>
        <v>Ltr</v>
      </c>
      <c r="E53" s="55">
        <v>10</v>
      </c>
      <c r="F53" s="18"/>
      <c r="G53" s="18" t="s">
        <v>134</v>
      </c>
      <c r="H53" s="18">
        <v>13252</v>
      </c>
      <c r="I53" s="44">
        <f>IF(LEN($C52),IFERROR(VLOOKUP($B53,'MASTER Tools List'!$B$5:$J$208,8,FALSE),0))</f>
        <v>925</v>
      </c>
      <c r="J53" s="43">
        <f>Table2[[#This Row],[Unit Price (MWK)]]*Table2[[#This Row],[Received Qty]]</f>
        <v>9250</v>
      </c>
      <c r="K53" s="19"/>
    </row>
    <row r="54" spans="1:11" ht="15.75" thickBot="1">
      <c r="A54" s="15">
        <v>49</v>
      </c>
      <c r="B54" s="51" t="s">
        <v>39</v>
      </c>
      <c r="C54" s="10" t="str">
        <f>IF(LEN($C53),IFERROR(VLOOKUP($B54,'MASTER Tools List'!$B$5:$J$208,2,FALSE),0))</f>
        <v>Acetylene Gas</v>
      </c>
      <c r="D54" s="11" t="str">
        <f>IF(LEN($C53),IFERROR(VLOOKUP($B54,'MASTER Tools List'!$B$5:$J$208,3,FALSE),0))</f>
        <v>Cyl</v>
      </c>
      <c r="E54" s="55">
        <v>2</v>
      </c>
      <c r="F54" s="18"/>
      <c r="G54" s="18" t="s">
        <v>134</v>
      </c>
      <c r="H54" s="18">
        <v>13252</v>
      </c>
      <c r="I54" s="44">
        <f>IF(LEN($C53),IFERROR(VLOOKUP($B54,'MASTER Tools List'!$B$5:$J$208,8,FALSE),0))</f>
        <v>24000</v>
      </c>
      <c r="J54" s="43">
        <f>Table2[[#This Row],[Unit Price (MWK)]]*Table2[[#This Row],[Received Qty]]</f>
        <v>48000</v>
      </c>
      <c r="K54" s="19"/>
    </row>
    <row r="55" spans="1:11" hidden="1">
      <c r="A55" s="15">
        <v>50</v>
      </c>
      <c r="B55" s="51" t="s">
        <v>55</v>
      </c>
      <c r="C55" s="10" t="str">
        <f>IF(LEN($C54),IFERROR(VLOOKUP($B55,'MASTER Tools List'!$B$5:$J$208,2,FALSE),0))</f>
        <v>Diesel</v>
      </c>
      <c r="D55" s="11" t="str">
        <f>IF(LEN($C54),IFERROR(VLOOKUP($B55,'MASTER Tools List'!$B$5:$J$208,3,FALSE),0))</f>
        <v>Ltr</v>
      </c>
      <c r="E55" s="55">
        <v>200</v>
      </c>
      <c r="F55" s="18"/>
      <c r="G55" s="18" t="s">
        <v>135</v>
      </c>
      <c r="H55" s="18">
        <v>16163</v>
      </c>
      <c r="I55" s="44">
        <f>IF(LEN($C54),IFERROR(VLOOKUP($B55,'MASTER Tools List'!$B$5:$J$208,8,FALSE),0))</f>
        <v>701.05</v>
      </c>
      <c r="J55" s="43">
        <f>Table2[[#This Row],[Unit Price (MWK)]]*Table2[[#This Row],[Received Qty]]</f>
        <v>140210</v>
      </c>
      <c r="K55" s="19"/>
    </row>
    <row r="56" spans="1:11" hidden="1">
      <c r="A56" s="15">
        <v>51</v>
      </c>
      <c r="B56" s="51"/>
      <c r="C56" s="10">
        <f>IF(LEN($C55),IFERROR(VLOOKUP($B56,'MASTER Tools List'!$B$5:$J$208,2,FALSE),0))</f>
        <v>0</v>
      </c>
      <c r="D56" s="11">
        <f>IF(LEN($C55),IFERROR(VLOOKUP($B56,'MASTER Tools List'!$B$5:$J$208,3,FALSE),0))</f>
        <v>0</v>
      </c>
      <c r="E56" s="55"/>
      <c r="F56" s="18"/>
      <c r="G56" s="18"/>
      <c r="H56" s="18"/>
      <c r="I56" s="44">
        <f>IF(LEN($C55),IFERROR(VLOOKUP($B56,'MASTER Tools List'!$B$5:$J$208,8,FALSE),0))</f>
        <v>0</v>
      </c>
      <c r="J56" s="43">
        <f>Table2[[#This Row],[Unit Price (MWK)]]*Table2[[#This Row],[Received Qty]]</f>
        <v>0</v>
      </c>
      <c r="K56" s="19"/>
    </row>
    <row r="57" spans="1:11" hidden="1">
      <c r="A57" s="15">
        <v>52</v>
      </c>
      <c r="B57" s="51"/>
      <c r="C57" s="10">
        <f>IF(LEN($C56),IFERROR(VLOOKUP($B57,'MASTER Tools List'!$B$5:$J$208,2,FALSE),0))</f>
        <v>0</v>
      </c>
      <c r="D57" s="11">
        <f>IF(LEN($C56),IFERROR(VLOOKUP($B57,'MASTER Tools List'!$B$5:$J$208,3,FALSE),0))</f>
        <v>0</v>
      </c>
      <c r="E57" s="55"/>
      <c r="F57" s="18"/>
      <c r="G57" s="18"/>
      <c r="H57" s="18"/>
      <c r="I57" s="44">
        <f>IF(LEN($C56),IFERROR(VLOOKUP($B57,'MASTER Tools List'!$B$5:$J$208,8,FALSE),0))</f>
        <v>0</v>
      </c>
      <c r="J57" s="43">
        <f>Table2[[#This Row],[Unit Price (MWK)]]*Table2[[#This Row],[Received Qty]]</f>
        <v>0</v>
      </c>
      <c r="K57" s="19"/>
    </row>
    <row r="58" spans="1:11" hidden="1">
      <c r="A58" s="15">
        <v>53</v>
      </c>
      <c r="B58" s="51"/>
      <c r="C58" s="10">
        <f>IF(LEN($C57),IFERROR(VLOOKUP($B58,'MASTER Tools List'!$B$5:$J$208,2,FALSE),0))</f>
        <v>0</v>
      </c>
      <c r="D58" s="11">
        <f>IF(LEN($C57),IFERROR(VLOOKUP($B58,'MASTER Tools List'!$B$5:$J$208,3,FALSE),0))</f>
        <v>0</v>
      </c>
      <c r="E58" s="55"/>
      <c r="F58" s="18"/>
      <c r="G58" s="18"/>
      <c r="H58" s="18"/>
      <c r="I58" s="44">
        <f>IF(LEN($C57),IFERROR(VLOOKUP($B58,'MASTER Tools List'!$B$5:$J$208,8,FALSE),0))</f>
        <v>0</v>
      </c>
      <c r="J58" s="43">
        <f>Table2[[#This Row],[Unit Price (MWK)]]*Table2[[#This Row],[Received Qty]]</f>
        <v>0</v>
      </c>
      <c r="K58" s="19"/>
    </row>
    <row r="59" spans="1:11" hidden="1">
      <c r="A59" s="15">
        <v>54</v>
      </c>
      <c r="B59" s="51"/>
      <c r="C59" s="10">
        <f>IF(LEN($C58),IFERROR(VLOOKUP($B59,'MASTER Tools List'!$B$5:$J$208,2,FALSE),0))</f>
        <v>0</v>
      </c>
      <c r="D59" s="11">
        <f>IF(LEN($C58),IFERROR(VLOOKUP($B59,'MASTER Tools List'!$B$5:$J$208,3,FALSE),0))</f>
        <v>0</v>
      </c>
      <c r="E59" s="55"/>
      <c r="F59" s="18"/>
      <c r="G59" s="18"/>
      <c r="H59" s="18"/>
      <c r="I59" s="44">
        <f>IF(LEN($C58),IFERROR(VLOOKUP($B59,'MASTER Tools List'!$B$5:$J$208,8,FALSE),0))</f>
        <v>0</v>
      </c>
      <c r="J59" s="43">
        <f>Table2[[#This Row],[Unit Price (MWK)]]*Table2[[#This Row],[Received Qty]]</f>
        <v>0</v>
      </c>
      <c r="K59" s="19"/>
    </row>
    <row r="60" spans="1:11" hidden="1">
      <c r="A60" s="15">
        <v>55</v>
      </c>
      <c r="B60" s="51"/>
      <c r="C60" s="10">
        <f>IF(LEN($C59),IFERROR(VLOOKUP($B60,'MASTER Tools List'!$B$5:$J$208,2,FALSE),0))</f>
        <v>0</v>
      </c>
      <c r="D60" s="11">
        <f>IF(LEN($C59),IFERROR(VLOOKUP($B60,'MASTER Tools List'!$B$5:$J$208,3,FALSE),0))</f>
        <v>0</v>
      </c>
      <c r="E60" s="55"/>
      <c r="F60" s="18"/>
      <c r="G60" s="18"/>
      <c r="H60" s="18"/>
      <c r="I60" s="44">
        <f>IF(LEN($C59),IFERROR(VLOOKUP($B60,'MASTER Tools List'!$B$5:$J$208,8,FALSE),0))</f>
        <v>0</v>
      </c>
      <c r="J60" s="43">
        <f>Table2[[#This Row],[Unit Price (MWK)]]*Table2[[#This Row],[Received Qty]]</f>
        <v>0</v>
      </c>
      <c r="K60" s="19"/>
    </row>
    <row r="61" spans="1:11" hidden="1">
      <c r="A61" s="15">
        <v>56</v>
      </c>
      <c r="B61" s="51"/>
      <c r="C61" s="10">
        <f>IF(LEN($C60),IFERROR(VLOOKUP($B61,'MASTER Tools List'!$B$5:$J$208,2,FALSE),0))</f>
        <v>0</v>
      </c>
      <c r="D61" s="11">
        <f>IF(LEN($C60),IFERROR(VLOOKUP($B61,'MASTER Tools List'!$B$5:$J$208,3,FALSE),0))</f>
        <v>0</v>
      </c>
      <c r="E61" s="55"/>
      <c r="F61" s="18"/>
      <c r="G61" s="18"/>
      <c r="H61" s="18"/>
      <c r="I61" s="44">
        <f>IF(LEN($C60),IFERROR(VLOOKUP($B61,'MASTER Tools List'!$B$5:$J$208,8,FALSE),0))</f>
        <v>0</v>
      </c>
      <c r="J61" s="43">
        <f>Table2[[#This Row],[Unit Price (MWK)]]*Table2[[#This Row],[Received Qty]]</f>
        <v>0</v>
      </c>
      <c r="K61" s="19"/>
    </row>
    <row r="62" spans="1:11" hidden="1">
      <c r="A62" s="15">
        <v>57</v>
      </c>
      <c r="B62" s="51"/>
      <c r="C62" s="10">
        <f>IF(LEN($C61),IFERROR(VLOOKUP($B62,'MASTER Tools List'!$B$5:$J$208,2,FALSE),0))</f>
        <v>0</v>
      </c>
      <c r="D62" s="11">
        <f>IF(LEN($C61),IFERROR(VLOOKUP($B62,'MASTER Tools List'!$B$5:$J$208,3,FALSE),0))</f>
        <v>0</v>
      </c>
      <c r="E62" s="55"/>
      <c r="F62" s="18"/>
      <c r="G62" s="18"/>
      <c r="H62" s="18"/>
      <c r="I62" s="44">
        <f>IF(LEN($C61),IFERROR(VLOOKUP($B62,'MASTER Tools List'!$B$5:$J$208,8,FALSE),0))</f>
        <v>0</v>
      </c>
      <c r="J62" s="43">
        <f>Table2[[#This Row],[Unit Price (MWK)]]*Table2[[#This Row],[Received Qty]]</f>
        <v>0</v>
      </c>
      <c r="K62" s="19"/>
    </row>
    <row r="63" spans="1:11" hidden="1">
      <c r="A63" s="15"/>
      <c r="B63" s="51"/>
      <c r="C63" s="10">
        <f>IF(LEN($C62),IFERROR(VLOOKUP($B63,'MASTER Tools List'!$B$5:$J$208,2,FALSE),0))</f>
        <v>0</v>
      </c>
      <c r="D63" s="11">
        <f>IF(LEN($C62),IFERROR(VLOOKUP($B63,'MASTER Tools List'!$B$5:$J$208,3,FALSE),0))</f>
        <v>0</v>
      </c>
      <c r="E63" s="55"/>
      <c r="F63" s="18"/>
      <c r="G63" s="18"/>
      <c r="H63" s="18"/>
      <c r="I63" s="44">
        <f>IF(LEN($C62),IFERROR(VLOOKUP($B63,'MASTER Tools List'!$B$5:$J$208,8,FALSE),0))</f>
        <v>0</v>
      </c>
      <c r="J63" s="43">
        <f>Table2[[#This Row],[Unit Price (MWK)]]*Table2[[#This Row],[Received Qty]]</f>
        <v>0</v>
      </c>
      <c r="K63" s="19"/>
    </row>
    <row r="64" spans="1:11" hidden="1">
      <c r="A64" s="15"/>
      <c r="B64" s="51"/>
      <c r="C64" s="10">
        <f>IF(LEN($C63),IFERROR(VLOOKUP($B64,'MASTER Tools List'!$B$5:$J$208,2,FALSE),0))</f>
        <v>0</v>
      </c>
      <c r="D64" s="11">
        <f>IF(LEN($C63),IFERROR(VLOOKUP($B64,'MASTER Tools List'!$B$5:$J$208,3,FALSE),0))</f>
        <v>0</v>
      </c>
      <c r="E64" s="55"/>
      <c r="F64" s="18"/>
      <c r="G64" s="18"/>
      <c r="H64" s="18"/>
      <c r="I64" s="44">
        <f>IF(LEN($C63),IFERROR(VLOOKUP($B64,'MASTER Tools List'!$B$5:$J$208,8,FALSE),0))</f>
        <v>0</v>
      </c>
      <c r="J64" s="43">
        <f>Table2[[#This Row],[Unit Price (MWK)]]*Table2[[#This Row],[Received Qty]]</f>
        <v>0</v>
      </c>
      <c r="K64" s="19"/>
    </row>
    <row r="65" spans="1:11" hidden="1">
      <c r="A65" s="15"/>
      <c r="B65" s="51"/>
      <c r="C65" s="10">
        <f>IF(LEN($C8),IFERROR(VLOOKUP($B65,'MASTER Tools List'!$B$5:$J$208,2,FALSE),0))</f>
        <v>0</v>
      </c>
      <c r="D65" s="11">
        <f>IF(LEN($C8),IFERROR(VLOOKUP($B65,'MASTER Tools List'!$B$5:$J$208,3,FALSE),0))</f>
        <v>0</v>
      </c>
      <c r="E65" s="55"/>
      <c r="F65" s="18"/>
      <c r="G65" s="18"/>
      <c r="H65" s="18"/>
      <c r="I65" s="44">
        <f>IF(LEN($C64),IFERROR(VLOOKUP($B65,'MASTER Tools List'!$B$5:$J$208,8,FALSE),0))</f>
        <v>0</v>
      </c>
      <c r="J65" s="43">
        <f>Table2[[#This Row],[Unit Price (MWK)]]*Table2[[#This Row],[Received Qty]]</f>
        <v>0</v>
      </c>
      <c r="K65" s="19"/>
    </row>
    <row r="66" spans="1:11" hidden="1">
      <c r="A66" s="15"/>
      <c r="B66" s="51"/>
      <c r="C66" s="10">
        <f>IF(LEN($C65),IFERROR(VLOOKUP($B66,'MASTER Tools List'!$B$5:$J$208,2,FALSE),0))</f>
        <v>0</v>
      </c>
      <c r="D66" s="11">
        <f>IF(LEN($C65),IFERROR(VLOOKUP($B66,'MASTER Tools List'!$B$5:$J$208,3,FALSE),0))</f>
        <v>0</v>
      </c>
      <c r="E66" s="55"/>
      <c r="F66" s="18"/>
      <c r="G66" s="18"/>
      <c r="H66" s="18"/>
      <c r="I66" s="44">
        <f>IF(LEN($C65),IFERROR(VLOOKUP($B66,'MASTER Tools List'!$B$5:$J$208,8,FALSE),0))</f>
        <v>0</v>
      </c>
      <c r="J66" s="43">
        <f>Table2[[#This Row],[Unit Price (MWK)]]*Table2[[#This Row],[Received Qty]]</f>
        <v>0</v>
      </c>
      <c r="K66" s="19"/>
    </row>
    <row r="67" spans="1:11" hidden="1">
      <c r="A67" s="15"/>
      <c r="B67" s="51"/>
      <c r="C67" s="10">
        <f>IF(LEN($C66),IFERROR(VLOOKUP($B67,'MASTER Tools List'!$B$5:$J$208,2,FALSE),0))</f>
        <v>0</v>
      </c>
      <c r="D67" s="11">
        <f>IF(LEN($C66),IFERROR(VLOOKUP($B67,'MASTER Tools List'!$B$5:$J$208,3,FALSE),0))</f>
        <v>0</v>
      </c>
      <c r="E67" s="55"/>
      <c r="F67" s="18"/>
      <c r="G67" s="18"/>
      <c r="H67" s="18"/>
      <c r="I67" s="44">
        <f>IF(LEN($C66),IFERROR(VLOOKUP($B67,'MASTER Tools List'!$B$5:$J$208,8,FALSE),0))</f>
        <v>0</v>
      </c>
      <c r="J67" s="43">
        <f>Table2[[#This Row],[Unit Price (MWK)]]*Table2[[#This Row],[Received Qty]]</f>
        <v>0</v>
      </c>
      <c r="K67" s="19"/>
    </row>
    <row r="68" spans="1:11" hidden="1">
      <c r="A68" s="15"/>
      <c r="B68" s="51"/>
      <c r="C68" s="10">
        <f>IF(LEN($C67),IFERROR(VLOOKUP($B68,'MASTER Tools List'!$B$5:$J$208,2,FALSE),0))</f>
        <v>0</v>
      </c>
      <c r="D68" s="11">
        <f>IF(LEN($C67),IFERROR(VLOOKUP($B68,'MASTER Tools List'!$B$5:$J$208,3,FALSE),0))</f>
        <v>0</v>
      </c>
      <c r="E68" s="55"/>
      <c r="F68" s="18"/>
      <c r="G68" s="18"/>
      <c r="H68" s="18"/>
      <c r="I68" s="44">
        <f>IF(LEN($C67),IFERROR(VLOOKUP($B68,'MASTER Tools List'!$B$5:$J$208,8,FALSE),0))</f>
        <v>0</v>
      </c>
      <c r="J68" s="43">
        <f>Table2[[#This Row],[Unit Price (MWK)]]*Table2[[#This Row],[Received Qty]]</f>
        <v>0</v>
      </c>
      <c r="K68" s="19"/>
    </row>
    <row r="69" spans="1:11" hidden="1">
      <c r="A69" s="15"/>
      <c r="B69" s="51"/>
      <c r="C69" s="10">
        <f>IF(LEN($C68),IFERROR(VLOOKUP($B69,'MASTER Tools List'!$B$5:$J$208,2,FALSE),0))</f>
        <v>0</v>
      </c>
      <c r="D69" s="11">
        <f>IF(LEN($C68),IFERROR(VLOOKUP($B69,'MASTER Tools List'!$B$5:$J$208,3,FALSE),0))</f>
        <v>0</v>
      </c>
      <c r="E69" s="55"/>
      <c r="F69" s="18"/>
      <c r="G69" s="18"/>
      <c r="H69" s="18"/>
      <c r="I69" s="44">
        <f>IF(LEN($C68),IFERROR(VLOOKUP($B69,'MASTER Tools List'!$B$5:$J$208,8,FALSE),0))</f>
        <v>0</v>
      </c>
      <c r="J69" s="43">
        <f>Table2[[#This Row],[Unit Price (MWK)]]*Table2[[#This Row],[Received Qty]]</f>
        <v>0</v>
      </c>
      <c r="K69" s="19"/>
    </row>
    <row r="70" spans="1:11" hidden="1">
      <c r="A70" s="15"/>
      <c r="B70" s="51"/>
      <c r="C70" s="10">
        <f>IF(LEN($C69),IFERROR(VLOOKUP($B70,'MASTER Tools List'!$B$5:$J$208,2,FALSE),0))</f>
        <v>0</v>
      </c>
      <c r="D70" s="11">
        <f>IF(LEN($C69),IFERROR(VLOOKUP($B70,'MASTER Tools List'!$B$5:$J$208,3,FALSE),0))</f>
        <v>0</v>
      </c>
      <c r="E70" s="55"/>
      <c r="F70" s="18"/>
      <c r="G70" s="18"/>
      <c r="H70" s="18"/>
      <c r="I70" s="44">
        <f>IF(LEN($C69),IFERROR(VLOOKUP($B70,'MASTER Tools List'!$B$5:$J$208,8,FALSE),0))</f>
        <v>0</v>
      </c>
      <c r="J70" s="43">
        <f>Table2[[#This Row],[Unit Price (MWK)]]*Table2[[#This Row],[Received Qty]]</f>
        <v>0</v>
      </c>
      <c r="K70" s="19"/>
    </row>
    <row r="71" spans="1:11" hidden="1">
      <c r="A71" s="15"/>
      <c r="B71" s="51"/>
      <c r="C71" s="10">
        <f>IF(LEN($C70),IFERROR(VLOOKUP($B71,'MASTER Tools List'!$B$5:$J$208,2,FALSE),0))</f>
        <v>0</v>
      </c>
      <c r="D71" s="11">
        <f>IF(LEN($C70),IFERROR(VLOOKUP($B71,'MASTER Tools List'!$B$5:$J$208,3,FALSE),0))</f>
        <v>0</v>
      </c>
      <c r="E71" s="55"/>
      <c r="F71" s="18"/>
      <c r="G71" s="18"/>
      <c r="H71" s="18"/>
      <c r="I71" s="44">
        <f>IF(LEN($C70),IFERROR(VLOOKUP($B71,'MASTER Tools List'!$B$5:$J$208,8,FALSE),0))</f>
        <v>0</v>
      </c>
      <c r="J71" s="43">
        <f>Table2[[#This Row],[Unit Price (MWK)]]*Table2[[#This Row],[Received Qty]]</f>
        <v>0</v>
      </c>
      <c r="K71" s="19"/>
    </row>
    <row r="72" spans="1:11" hidden="1">
      <c r="A72" s="15"/>
      <c r="B72" s="51"/>
      <c r="C72" s="10">
        <f>IF(LEN($C71),IFERROR(VLOOKUP($B72,'MASTER Tools List'!$B$5:$J$208,2,FALSE),0))</f>
        <v>0</v>
      </c>
      <c r="D72" s="11">
        <f>IF(LEN($C71),IFERROR(VLOOKUP($B72,'MASTER Tools List'!$B$5:$J$208,3,FALSE),0))</f>
        <v>0</v>
      </c>
      <c r="E72" s="55"/>
      <c r="F72" s="18"/>
      <c r="G72" s="18"/>
      <c r="H72" s="18"/>
      <c r="I72" s="44">
        <f>IF(LEN($C71),IFERROR(VLOOKUP($B72,'MASTER Tools List'!$B$5:$J$208,8,FALSE),0))</f>
        <v>0</v>
      </c>
      <c r="J72" s="43">
        <f>Table2[[#This Row],[Unit Price (MWK)]]*Table2[[#This Row],[Received Qty]]</f>
        <v>0</v>
      </c>
      <c r="K72" s="19"/>
    </row>
    <row r="73" spans="1:11" hidden="1">
      <c r="A73" s="15"/>
      <c r="B73" s="51"/>
      <c r="C73" s="10">
        <f>IF(LEN($C72),IFERROR(VLOOKUP($B73,'MASTER Tools List'!$B$5:$J$208,2,FALSE),0))</f>
        <v>0</v>
      </c>
      <c r="D73" s="11">
        <f>IF(LEN($C72),IFERROR(VLOOKUP($B73,'MASTER Tools List'!$B$5:$J$208,3,FALSE),0))</f>
        <v>0</v>
      </c>
      <c r="E73" s="55"/>
      <c r="F73" s="18"/>
      <c r="G73" s="18"/>
      <c r="H73" s="18"/>
      <c r="I73" s="44">
        <f>IF(LEN($C72),IFERROR(VLOOKUP($B73,'MASTER Tools List'!$B$5:$J$208,8,FALSE),0))</f>
        <v>0</v>
      </c>
      <c r="J73" s="43">
        <f>Table2[[#This Row],[Unit Price (MWK)]]*Table2[[#This Row],[Received Qty]]</f>
        <v>0</v>
      </c>
      <c r="K73" s="19"/>
    </row>
    <row r="74" spans="1:11" hidden="1">
      <c r="A74" s="15"/>
      <c r="B74" s="51"/>
      <c r="C74" s="10">
        <f>IF(LEN($C73),IFERROR(VLOOKUP($B74,'MASTER Tools List'!$B$5:$J$208,2,FALSE),0))</f>
        <v>0</v>
      </c>
      <c r="D74" s="11">
        <f>IF(LEN($C73),IFERROR(VLOOKUP($B74,'MASTER Tools List'!$B$5:$J$208,3,FALSE),0))</f>
        <v>0</v>
      </c>
      <c r="E74" s="55"/>
      <c r="F74" s="18"/>
      <c r="G74" s="18"/>
      <c r="H74" s="18"/>
      <c r="I74" s="44">
        <f>IF(LEN($C73),IFERROR(VLOOKUP($B74,'MASTER Tools List'!$B$5:$J$208,8,FALSE),0))</f>
        <v>0</v>
      </c>
      <c r="J74" s="43">
        <f>Table2[[#This Row],[Unit Price (MWK)]]*Table2[[#This Row],[Received Qty]]</f>
        <v>0</v>
      </c>
      <c r="K74" s="19"/>
    </row>
    <row r="75" spans="1:11" hidden="1">
      <c r="A75" s="15"/>
      <c r="B75" s="51"/>
      <c r="C75" s="10">
        <f>IF(LEN($C74),IFERROR(VLOOKUP($B75,'MASTER Tools List'!$B$5:$J$208,2,FALSE),0))</f>
        <v>0</v>
      </c>
      <c r="D75" s="11">
        <f>IF(LEN($C74),IFERROR(VLOOKUP($B75,'MASTER Tools List'!$B$5:$J$208,3,FALSE),0))</f>
        <v>0</v>
      </c>
      <c r="E75" s="55"/>
      <c r="F75" s="18"/>
      <c r="G75" s="18"/>
      <c r="H75" s="18"/>
      <c r="I75" s="44">
        <f>IF(LEN($C74),IFERROR(VLOOKUP($B75,'MASTER Tools List'!$B$5:$J$208,8,FALSE),0))</f>
        <v>0</v>
      </c>
      <c r="J75" s="43">
        <f>Table2[[#This Row],[Unit Price (MWK)]]*Table2[[#This Row],[Received Qty]]</f>
        <v>0</v>
      </c>
      <c r="K75" s="19"/>
    </row>
    <row r="76" spans="1:11" hidden="1">
      <c r="A76" s="15"/>
      <c r="B76" s="51"/>
      <c r="C76" s="10">
        <f>IF(LEN($C75),IFERROR(VLOOKUP($B76,'MASTER Tools List'!$B$5:$J$208,2,FALSE),0))</f>
        <v>0</v>
      </c>
      <c r="D76" s="11">
        <f>IF(LEN($C75),IFERROR(VLOOKUP($B76,'MASTER Tools List'!$B$5:$J$208,3,FALSE),0))</f>
        <v>0</v>
      </c>
      <c r="E76" s="55"/>
      <c r="F76" s="18"/>
      <c r="G76" s="18"/>
      <c r="H76" s="18"/>
      <c r="I76" s="44">
        <f>IF(LEN($C75),IFERROR(VLOOKUP($B76,'MASTER Tools List'!$B$5:$J$208,8,FALSE),0))</f>
        <v>0</v>
      </c>
      <c r="J76" s="43">
        <f>Table2[[#This Row],[Unit Price (MWK)]]*Table2[[#This Row],[Received Qty]]</f>
        <v>0</v>
      </c>
      <c r="K76" s="19"/>
    </row>
    <row r="77" spans="1:11" hidden="1">
      <c r="A77" s="15"/>
      <c r="B77" s="51"/>
      <c r="C77" s="10">
        <f>IF(LEN($C76),IFERROR(VLOOKUP($B77,'MASTER Tools List'!$B$5:$J$208,2,FALSE),0))</f>
        <v>0</v>
      </c>
      <c r="D77" s="11">
        <f>IF(LEN($C76),IFERROR(VLOOKUP($B77,'MASTER Tools List'!$B$5:$J$208,3,FALSE),0))</f>
        <v>0</v>
      </c>
      <c r="E77" s="55"/>
      <c r="F77" s="18"/>
      <c r="G77" s="18"/>
      <c r="H77" s="18"/>
      <c r="I77" s="44">
        <f>IF(LEN($C76),IFERROR(VLOOKUP($B77,'MASTER Tools List'!$B$5:$J$208,8,FALSE),0))</f>
        <v>0</v>
      </c>
      <c r="J77" s="43">
        <f>Table2[[#This Row],[Unit Price (MWK)]]*Table2[[#This Row],[Received Qty]]</f>
        <v>0</v>
      </c>
      <c r="K77" s="19"/>
    </row>
    <row r="78" spans="1:11" hidden="1">
      <c r="A78" s="15"/>
      <c r="B78" s="51"/>
      <c r="C78" s="10">
        <f>IF(LEN($C77),IFERROR(VLOOKUP($B78,'MASTER Tools List'!$B$5:$J$208,2,FALSE),0))</f>
        <v>0</v>
      </c>
      <c r="D78" s="11">
        <f>IF(LEN($C77),IFERROR(VLOOKUP($B78,'MASTER Tools List'!$B$5:$J$208,3,FALSE),0))</f>
        <v>0</v>
      </c>
      <c r="E78" s="55"/>
      <c r="F78" s="18"/>
      <c r="G78" s="18"/>
      <c r="H78" s="18"/>
      <c r="I78" s="44">
        <f>IF(LEN($C77),IFERROR(VLOOKUP($B78,'MASTER Tools List'!$B$5:$J$208,8,FALSE),0))</f>
        <v>0</v>
      </c>
      <c r="J78" s="43">
        <f>Table2[[#This Row],[Unit Price (MWK)]]*Table2[[#This Row],[Received Qty]]</f>
        <v>0</v>
      </c>
      <c r="K78" s="19"/>
    </row>
    <row r="79" spans="1:11" hidden="1">
      <c r="A79" s="15"/>
      <c r="B79" s="51"/>
      <c r="C79" s="10">
        <f>IF(LEN($C8),IFERROR(VLOOKUP($B79,'MASTER Tools List'!$B$5:$J$208,2,FALSE),0))</f>
        <v>0</v>
      </c>
      <c r="D79" s="11">
        <f>IF(LEN($C8),IFERROR(VLOOKUP($B79,'MASTER Tools List'!$B$5:$J$208,3,FALSE),0))</f>
        <v>0</v>
      </c>
      <c r="E79" s="55"/>
      <c r="F79" s="18"/>
      <c r="G79" s="18"/>
      <c r="H79" s="18"/>
      <c r="I79" s="44">
        <f>IF(LEN($C78),IFERROR(VLOOKUP($B79,'MASTER Tools List'!$B$5:$J$208,8,FALSE),0))</f>
        <v>0</v>
      </c>
      <c r="J79" s="43">
        <f>Table2[[#This Row],[Unit Price (MWK)]]*Table2[[#This Row],[Received Qty]]</f>
        <v>0</v>
      </c>
      <c r="K79" s="19"/>
    </row>
    <row r="80" spans="1:11" hidden="1">
      <c r="A80" s="15"/>
      <c r="B80" s="51"/>
      <c r="C80" s="10">
        <f>IF(LEN($C79),IFERROR(VLOOKUP($B80,'MASTER Tools List'!$B$5:$J$208,2,FALSE),0))</f>
        <v>0</v>
      </c>
      <c r="D80" s="11">
        <f>IF(LEN($C79),IFERROR(VLOOKUP($B80,'MASTER Tools List'!$B$5:$J$208,3,FALSE),0))</f>
        <v>0</v>
      </c>
      <c r="E80" s="55"/>
      <c r="F80" s="18"/>
      <c r="G80" s="18"/>
      <c r="H80" s="18"/>
      <c r="I80" s="44">
        <f>IF(LEN($C79),IFERROR(VLOOKUP($B80,'MASTER Tools List'!$B$5:$J$208,8,FALSE),0))</f>
        <v>0</v>
      </c>
      <c r="J80" s="43">
        <f>Table2[[#This Row],[Unit Price (MWK)]]*Table2[[#This Row],[Received Qty]]</f>
        <v>0</v>
      </c>
      <c r="K80" s="19"/>
    </row>
    <row r="81" spans="1:11" hidden="1">
      <c r="A81" s="15"/>
      <c r="B81" s="51"/>
      <c r="C81" s="10">
        <f>IF(LEN($C80),IFERROR(VLOOKUP($B81,'MASTER Tools List'!$B$5:$J$208,2,FALSE),0))</f>
        <v>0</v>
      </c>
      <c r="D81" s="11">
        <f>IF(LEN($C80),IFERROR(VLOOKUP($B81,'MASTER Tools List'!$B$5:$J$208,3,FALSE),0))</f>
        <v>0</v>
      </c>
      <c r="E81" s="55"/>
      <c r="F81" s="18"/>
      <c r="G81" s="18"/>
      <c r="H81" s="18"/>
      <c r="I81" s="44">
        <f>IF(LEN($C80),IFERROR(VLOOKUP($B81,'MASTER Tools List'!$B$5:$J$208,8,FALSE),0))</f>
        <v>0</v>
      </c>
      <c r="J81" s="43">
        <f>Table2[[#This Row],[Unit Price (MWK)]]*Table2[[#This Row],[Received Qty]]</f>
        <v>0</v>
      </c>
      <c r="K81" s="19"/>
    </row>
    <row r="82" spans="1:11" hidden="1">
      <c r="A82" s="15"/>
      <c r="B82" s="51"/>
      <c r="C82" s="10">
        <f>IF(LEN($C81),IFERROR(VLOOKUP($B82,'MASTER Tools List'!$B$5:$J$208,2,FALSE),0))</f>
        <v>0</v>
      </c>
      <c r="D82" s="11">
        <f>IF(LEN($C81),IFERROR(VLOOKUP($B82,'MASTER Tools List'!$B$5:$J$208,3,FALSE),0))</f>
        <v>0</v>
      </c>
      <c r="E82" s="55"/>
      <c r="F82" s="18"/>
      <c r="G82" s="18"/>
      <c r="H82" s="18"/>
      <c r="I82" s="44">
        <f>IF(LEN($C81),IFERROR(VLOOKUP($B82,'MASTER Tools List'!$B$5:$J$208,8,FALSE),0))</f>
        <v>0</v>
      </c>
      <c r="J82" s="43">
        <f>Table2[[#This Row],[Unit Price (MWK)]]*Table2[[#This Row],[Received Qty]]</f>
        <v>0</v>
      </c>
      <c r="K82" s="19"/>
    </row>
    <row r="83" spans="1:11" hidden="1">
      <c r="A83" s="15"/>
      <c r="B83" s="51"/>
      <c r="C83" s="10">
        <f>IF(LEN($C82),IFERROR(VLOOKUP($B83,'MASTER Tools List'!$B$5:$J$208,2,FALSE),0))</f>
        <v>0</v>
      </c>
      <c r="D83" s="11">
        <f>IF(LEN($C82),IFERROR(VLOOKUP($B83,'MASTER Tools List'!$B$5:$J$208,3,FALSE),0))</f>
        <v>0</v>
      </c>
      <c r="E83" s="55"/>
      <c r="F83" s="18"/>
      <c r="G83" s="18"/>
      <c r="H83" s="18"/>
      <c r="I83" s="44">
        <f>IF(LEN($C82),IFERROR(VLOOKUP($B83,'MASTER Tools List'!$B$5:$J$208,8,FALSE),0))</f>
        <v>0</v>
      </c>
      <c r="J83" s="43">
        <f>Table2[[#This Row],[Unit Price (MWK)]]*Table2[[#This Row],[Received Qty]]</f>
        <v>0</v>
      </c>
      <c r="K83" s="19"/>
    </row>
    <row r="84" spans="1:11" hidden="1">
      <c r="A84" s="15"/>
      <c r="B84" s="51"/>
      <c r="C84" s="10">
        <f>IF(LEN($C83),IFERROR(VLOOKUP($B84,'MASTER Tools List'!$B$5:$J$208,2,FALSE),0))</f>
        <v>0</v>
      </c>
      <c r="D84" s="11">
        <f>IF(LEN($C83),IFERROR(VLOOKUP($B84,'MASTER Tools List'!$B$5:$J$208,3,FALSE),0))</f>
        <v>0</v>
      </c>
      <c r="E84" s="55"/>
      <c r="F84" s="18"/>
      <c r="G84" s="18"/>
      <c r="H84" s="18"/>
      <c r="I84" s="44">
        <f>IF(LEN($C83),IFERROR(VLOOKUP($B84,'MASTER Tools List'!$B$5:$J$208,8,FALSE),0))</f>
        <v>0</v>
      </c>
      <c r="J84" s="43">
        <f>Table2[[#This Row],[Unit Price (MWK)]]*Table2[[#This Row],[Received Qty]]</f>
        <v>0</v>
      </c>
      <c r="K84" s="19"/>
    </row>
    <row r="85" spans="1:11" hidden="1">
      <c r="A85" s="15"/>
      <c r="B85" s="51"/>
      <c r="C85" s="10">
        <f>IF(LEN($C84),IFERROR(VLOOKUP($B85,'MASTER Tools List'!$B$5:$J$208,2,FALSE),0))</f>
        <v>0</v>
      </c>
      <c r="D85" s="11">
        <f>IF(LEN($C84),IFERROR(VLOOKUP($B85,'MASTER Tools List'!$B$5:$J$208,3,FALSE),0))</f>
        <v>0</v>
      </c>
      <c r="E85" s="55"/>
      <c r="F85" s="18"/>
      <c r="G85" s="18"/>
      <c r="H85" s="18"/>
      <c r="I85" s="44">
        <f>IF(LEN($C84),IFERROR(VLOOKUP($B85,'MASTER Tools List'!$B$5:$J$208,8,FALSE),0))</f>
        <v>0</v>
      </c>
      <c r="J85" s="43">
        <f>Table2[[#This Row],[Unit Price (MWK)]]*Table2[[#This Row],[Received Qty]]</f>
        <v>0</v>
      </c>
      <c r="K85" s="19"/>
    </row>
    <row r="86" spans="1:11" hidden="1">
      <c r="A86" s="15"/>
      <c r="B86" s="51"/>
      <c r="C86" s="10">
        <f>IF(LEN($C85),IFERROR(VLOOKUP($B86,'MASTER Tools List'!$B$5:$J$208,2,FALSE),0))</f>
        <v>0</v>
      </c>
      <c r="D86" s="11">
        <f>IF(LEN($C85),IFERROR(VLOOKUP($B86,'MASTER Tools List'!$B$5:$J$208,3,FALSE),0))</f>
        <v>0</v>
      </c>
      <c r="E86" s="55"/>
      <c r="F86" s="18"/>
      <c r="G86" s="18"/>
      <c r="H86" s="18"/>
      <c r="I86" s="44">
        <f>IF(LEN($C85),IFERROR(VLOOKUP($B86,'MASTER Tools List'!$B$5:$J$208,8,FALSE),0))</f>
        <v>0</v>
      </c>
      <c r="J86" s="43">
        <f>Table2[[#This Row],[Unit Price (MWK)]]*Table2[[#This Row],[Received Qty]]</f>
        <v>0</v>
      </c>
      <c r="K86" s="19"/>
    </row>
    <row r="87" spans="1:11" hidden="1">
      <c r="A87" s="15"/>
      <c r="B87" s="51"/>
      <c r="C87" s="10">
        <f>IF(LEN($C86),IFERROR(VLOOKUP($B87,'MASTER Tools List'!$B$5:$J$208,2,FALSE),0))</f>
        <v>0</v>
      </c>
      <c r="D87" s="11">
        <f>IF(LEN($C86),IFERROR(VLOOKUP($B87,'MASTER Tools List'!$B$5:$J$208,3,FALSE),0))</f>
        <v>0</v>
      </c>
      <c r="E87" s="55"/>
      <c r="F87" s="18"/>
      <c r="G87" s="18"/>
      <c r="H87" s="18"/>
      <c r="I87" s="44">
        <f>IF(LEN($C86),IFERROR(VLOOKUP($B87,'MASTER Tools List'!$B$5:$J$208,8,FALSE),0))</f>
        <v>0</v>
      </c>
      <c r="J87" s="43">
        <f>Table2[[#This Row],[Unit Price (MWK)]]*Table2[[#This Row],[Received Qty]]</f>
        <v>0</v>
      </c>
      <c r="K87" s="19"/>
    </row>
    <row r="88" spans="1:11" hidden="1">
      <c r="A88" s="15"/>
      <c r="B88" s="51"/>
      <c r="C88" s="10">
        <f>IF(LEN($C87),IFERROR(VLOOKUP($B88,'MASTER Tools List'!$B$5:$J$208,2,FALSE),0))</f>
        <v>0</v>
      </c>
      <c r="D88" s="11">
        <f>IF(LEN($C87),IFERROR(VLOOKUP($B88,'MASTER Tools List'!$B$5:$J$208,3,FALSE),0))</f>
        <v>0</v>
      </c>
      <c r="E88" s="55"/>
      <c r="F88" s="18"/>
      <c r="G88" s="18"/>
      <c r="H88" s="18"/>
      <c r="I88" s="44">
        <f>IF(LEN($C87),IFERROR(VLOOKUP($B88,'MASTER Tools List'!$B$5:$J$208,8,FALSE),0))</f>
        <v>0</v>
      </c>
      <c r="J88" s="43">
        <f>Table2[[#This Row],[Unit Price (MWK)]]*Table2[[#This Row],[Received Qty]]</f>
        <v>0</v>
      </c>
      <c r="K88" s="19"/>
    </row>
    <row r="89" spans="1:11" hidden="1">
      <c r="A89" s="15"/>
      <c r="B89" s="51"/>
      <c r="C89" s="10">
        <f>IF(LEN($C88),IFERROR(VLOOKUP($B89,'MASTER Tools List'!$B$5:$J$208,2,FALSE),0))</f>
        <v>0</v>
      </c>
      <c r="D89" s="11">
        <f>IF(LEN($C88),IFERROR(VLOOKUP($B89,'MASTER Tools List'!$B$5:$J$208,3,FALSE),0))</f>
        <v>0</v>
      </c>
      <c r="E89" s="55"/>
      <c r="F89" s="18"/>
      <c r="G89" s="18"/>
      <c r="H89" s="18"/>
      <c r="I89" s="44">
        <f>IF(LEN($C88),IFERROR(VLOOKUP($B89,'MASTER Tools List'!$B$5:$J$208,8,FALSE),0))</f>
        <v>0</v>
      </c>
      <c r="J89" s="43">
        <f>Table2[[#This Row],[Unit Price (MWK)]]*Table2[[#This Row],[Received Qty]]</f>
        <v>0</v>
      </c>
      <c r="K89" s="19"/>
    </row>
    <row r="90" spans="1:11" hidden="1">
      <c r="A90" s="15"/>
      <c r="B90" s="51"/>
      <c r="C90" s="10">
        <f>IF(LEN($C89),IFERROR(VLOOKUP($B90,'MASTER Tools List'!$B$5:$J$208,2,FALSE),0))</f>
        <v>0</v>
      </c>
      <c r="D90" s="11">
        <f>IF(LEN($C89),IFERROR(VLOOKUP($B90,'MASTER Tools List'!$B$5:$J$208,3,FALSE),0))</f>
        <v>0</v>
      </c>
      <c r="E90" s="55"/>
      <c r="F90" s="18"/>
      <c r="G90" s="18"/>
      <c r="H90" s="18"/>
      <c r="I90" s="44">
        <f>IF(LEN($C89),IFERROR(VLOOKUP($B90,'MASTER Tools List'!$B$5:$J$208,8,FALSE),0))</f>
        <v>0</v>
      </c>
      <c r="J90" s="43">
        <f>Table2[[#This Row],[Unit Price (MWK)]]*Table2[[#This Row],[Received Qty]]</f>
        <v>0</v>
      </c>
      <c r="K90" s="19"/>
    </row>
    <row r="91" spans="1:11" hidden="1">
      <c r="A91" s="15"/>
      <c r="B91" s="51"/>
      <c r="C91" s="10">
        <f>IF(LEN($C90),IFERROR(VLOOKUP($B91,'MASTER Tools List'!$B$5:$J$208,2,FALSE),0))</f>
        <v>0</v>
      </c>
      <c r="D91" s="11">
        <f>IF(LEN($C90),IFERROR(VLOOKUP($B91,'MASTER Tools List'!$B$5:$J$208,3,FALSE),0))</f>
        <v>0</v>
      </c>
      <c r="E91" s="55"/>
      <c r="F91" s="18"/>
      <c r="G91" s="18"/>
      <c r="H91" s="18"/>
      <c r="I91" s="44">
        <f>IF(LEN($C90),IFERROR(VLOOKUP($B91,'MASTER Tools List'!$B$5:$J$208,8,FALSE),0))</f>
        <v>0</v>
      </c>
      <c r="J91" s="43">
        <f>Table2[[#This Row],[Unit Price (MWK)]]*Table2[[#This Row],[Received Qty]]</f>
        <v>0</v>
      </c>
      <c r="K91" s="19"/>
    </row>
    <row r="92" spans="1:11" hidden="1">
      <c r="A92" s="15"/>
      <c r="B92" s="51"/>
      <c r="C92" s="10">
        <f>IF(LEN($C91),IFERROR(VLOOKUP($B92,'MASTER Tools List'!$B$5:$J$208,2,FALSE),0))</f>
        <v>0</v>
      </c>
      <c r="D92" s="11">
        <f>IF(LEN($C91),IFERROR(VLOOKUP($B92,'MASTER Tools List'!$B$5:$J$208,3,FALSE),0))</f>
        <v>0</v>
      </c>
      <c r="E92" s="55"/>
      <c r="F92" s="18"/>
      <c r="G92" s="18"/>
      <c r="H92" s="18"/>
      <c r="I92" s="44">
        <f>IF(LEN($C91),IFERROR(VLOOKUP($B92,'MASTER Tools List'!$B$5:$J$208,8,FALSE),0))</f>
        <v>0</v>
      </c>
      <c r="J92" s="43">
        <f>Table2[[#This Row],[Unit Price (MWK)]]*Table2[[#This Row],[Received Qty]]</f>
        <v>0</v>
      </c>
      <c r="K92" s="19"/>
    </row>
    <row r="93" spans="1:11" hidden="1">
      <c r="A93" s="15"/>
      <c r="B93" s="51"/>
      <c r="C93" s="10">
        <f>IF(LEN($C8),IFERROR(VLOOKUP($B93,'MASTER Tools List'!$B$5:$J$208,2,FALSE),0))</f>
        <v>0</v>
      </c>
      <c r="D93" s="11">
        <f>IF(LEN($C8),IFERROR(VLOOKUP($B93,'MASTER Tools List'!$B$5:$J$208,3,FALSE),0))</f>
        <v>0</v>
      </c>
      <c r="E93" s="55"/>
      <c r="F93" s="18"/>
      <c r="G93" s="18"/>
      <c r="H93" s="18"/>
      <c r="I93" s="44">
        <f>IF(LEN($C92),IFERROR(VLOOKUP($B93,'MASTER Tools List'!$B$5:$J$208,8,FALSE),0))</f>
        <v>0</v>
      </c>
      <c r="J93" s="43">
        <f>Table2[[#This Row],[Unit Price (MWK)]]*Table2[[#This Row],[Received Qty]]</f>
        <v>0</v>
      </c>
      <c r="K93" s="19"/>
    </row>
    <row r="94" spans="1:11" hidden="1">
      <c r="A94" s="15"/>
      <c r="B94" s="51"/>
      <c r="C94" s="10">
        <f>IF(LEN($C93),IFERROR(VLOOKUP($B94,'MASTER Tools List'!$B$5:$J$208,2,FALSE),0))</f>
        <v>0</v>
      </c>
      <c r="D94" s="11">
        <f>IF(LEN($C93),IFERROR(VLOOKUP($B94,'MASTER Tools List'!$B$5:$J$208,3,FALSE),0))</f>
        <v>0</v>
      </c>
      <c r="E94" s="55"/>
      <c r="F94" s="18"/>
      <c r="G94" s="18"/>
      <c r="H94" s="18"/>
      <c r="I94" s="44">
        <f>IF(LEN($C93),IFERROR(VLOOKUP($B94,'MASTER Tools List'!$B$5:$J$208,8,FALSE),0))</f>
        <v>0</v>
      </c>
      <c r="J94" s="43">
        <f>Table2[[#This Row],[Unit Price (MWK)]]*Table2[[#This Row],[Received Qty]]</f>
        <v>0</v>
      </c>
      <c r="K94" s="19"/>
    </row>
    <row r="95" spans="1:11" hidden="1">
      <c r="A95" s="15"/>
      <c r="B95" s="51"/>
      <c r="C95" s="10">
        <f>IF(LEN($C94),IFERROR(VLOOKUP($B95,'MASTER Tools List'!$B$5:$J$208,2,FALSE),0))</f>
        <v>0</v>
      </c>
      <c r="D95" s="11">
        <f>IF(LEN($C94),IFERROR(VLOOKUP($B95,'MASTER Tools List'!$B$5:$J$208,3,FALSE),0))</f>
        <v>0</v>
      </c>
      <c r="E95" s="55"/>
      <c r="F95" s="18"/>
      <c r="G95" s="18"/>
      <c r="H95" s="18"/>
      <c r="I95" s="44">
        <f>IF(LEN($C94),IFERROR(VLOOKUP($B95,'MASTER Tools List'!$B$5:$J$208,8,FALSE),0))</f>
        <v>0</v>
      </c>
      <c r="J95" s="43">
        <f>Table2[[#This Row],[Unit Price (MWK)]]*Table2[[#This Row],[Received Qty]]</f>
        <v>0</v>
      </c>
      <c r="K95" s="19"/>
    </row>
    <row r="96" spans="1:11" hidden="1">
      <c r="A96" s="15"/>
      <c r="B96" s="51"/>
      <c r="C96" s="10">
        <f>IF(LEN($C95),IFERROR(VLOOKUP($B96,'MASTER Tools List'!$B$5:$J$208,2,FALSE),0))</f>
        <v>0</v>
      </c>
      <c r="D96" s="11">
        <f>IF(LEN($C95),IFERROR(VLOOKUP($B96,'MASTER Tools List'!$B$5:$J$208,3,FALSE),0))</f>
        <v>0</v>
      </c>
      <c r="E96" s="55"/>
      <c r="F96" s="18"/>
      <c r="G96" s="18"/>
      <c r="H96" s="18"/>
      <c r="I96" s="44">
        <f>IF(LEN($C95),IFERROR(VLOOKUP($B96,'MASTER Tools List'!$B$5:$J$208,8,FALSE),0))</f>
        <v>0</v>
      </c>
      <c r="J96" s="43">
        <f>Table2[[#This Row],[Unit Price (MWK)]]*Table2[[#This Row],[Received Qty]]</f>
        <v>0</v>
      </c>
      <c r="K96" s="19"/>
    </row>
    <row r="97" spans="1:11" hidden="1">
      <c r="A97" s="15"/>
      <c r="B97" s="51"/>
      <c r="C97" s="10">
        <f>IF(LEN($C96),IFERROR(VLOOKUP($B97,'MASTER Tools List'!$B$5:$J$208,2,FALSE),0))</f>
        <v>0</v>
      </c>
      <c r="D97" s="11">
        <f>IF(LEN($C96),IFERROR(VLOOKUP($B97,'MASTER Tools List'!$B$5:$J$208,3,FALSE),0))</f>
        <v>0</v>
      </c>
      <c r="E97" s="55"/>
      <c r="F97" s="18"/>
      <c r="G97" s="18"/>
      <c r="H97" s="18"/>
      <c r="I97" s="44">
        <f>IF(LEN($C96),IFERROR(VLOOKUP($B97,'MASTER Tools List'!$B$5:$J$208,8,FALSE),0))</f>
        <v>0</v>
      </c>
      <c r="J97" s="43">
        <f>Table2[[#This Row],[Unit Price (MWK)]]*Table2[[#This Row],[Received Qty]]</f>
        <v>0</v>
      </c>
      <c r="K97" s="19"/>
    </row>
    <row r="98" spans="1:11" hidden="1">
      <c r="A98" s="15"/>
      <c r="B98" s="51"/>
      <c r="C98" s="10">
        <f>IF(LEN($C97),IFERROR(VLOOKUP($B98,'MASTER Tools List'!$B$5:$J$208,2,FALSE),0))</f>
        <v>0</v>
      </c>
      <c r="D98" s="11">
        <f>IF(LEN($C97),IFERROR(VLOOKUP($B98,'MASTER Tools List'!$B$5:$J$208,3,FALSE),0))</f>
        <v>0</v>
      </c>
      <c r="E98" s="55"/>
      <c r="F98" s="18"/>
      <c r="G98" s="18"/>
      <c r="H98" s="18"/>
      <c r="I98" s="44">
        <f>IF(LEN($C97),IFERROR(VLOOKUP($B98,'MASTER Tools List'!$B$5:$J$208,8,FALSE),0))</f>
        <v>0</v>
      </c>
      <c r="J98" s="43">
        <f>Table2[[#This Row],[Unit Price (MWK)]]*Table2[[#This Row],[Received Qty]]</f>
        <v>0</v>
      </c>
      <c r="K98" s="19"/>
    </row>
    <row r="99" spans="1:11" hidden="1">
      <c r="A99" s="15"/>
      <c r="B99" s="51"/>
      <c r="C99" s="10">
        <f>IF(LEN($C98),IFERROR(VLOOKUP($B99,'MASTER Tools List'!$B$5:$J$208,2,FALSE),0))</f>
        <v>0</v>
      </c>
      <c r="D99" s="11">
        <f>IF(LEN($C98),IFERROR(VLOOKUP($B99,'MASTER Tools List'!$B$5:$J$208,3,FALSE),0))</f>
        <v>0</v>
      </c>
      <c r="E99" s="55"/>
      <c r="F99" s="18"/>
      <c r="G99" s="18"/>
      <c r="H99" s="18"/>
      <c r="I99" s="44">
        <f>IF(LEN($C98),IFERROR(VLOOKUP($B99,'MASTER Tools List'!$B$5:$J$208,8,FALSE),0))</f>
        <v>0</v>
      </c>
      <c r="J99" s="43">
        <f>Table2[[#This Row],[Unit Price (MWK)]]*Table2[[#This Row],[Received Qty]]</f>
        <v>0</v>
      </c>
      <c r="K99" s="19"/>
    </row>
    <row r="100" spans="1:11" hidden="1">
      <c r="A100" s="15"/>
      <c r="B100" s="51"/>
      <c r="C100" s="10">
        <f>IF(LEN($C99),IFERROR(VLOOKUP($B100,'MASTER Tools List'!$B$5:$J$208,2,FALSE),0))</f>
        <v>0</v>
      </c>
      <c r="D100" s="11">
        <f>IF(LEN($C99),IFERROR(VLOOKUP($B100,'MASTER Tools List'!$B$5:$J$208,3,FALSE),0))</f>
        <v>0</v>
      </c>
      <c r="E100" s="55"/>
      <c r="F100" s="18"/>
      <c r="G100" s="18"/>
      <c r="H100" s="18"/>
      <c r="I100" s="44">
        <f>IF(LEN($C99),IFERROR(VLOOKUP($B100,'MASTER Tools List'!$B$5:$J$208,8,FALSE),0))</f>
        <v>0</v>
      </c>
      <c r="J100" s="43">
        <f>Table2[[#This Row],[Unit Price (MWK)]]*Table2[[#This Row],[Received Qty]]</f>
        <v>0</v>
      </c>
      <c r="K100" s="19"/>
    </row>
    <row r="101" spans="1:11" hidden="1">
      <c r="A101" s="15"/>
      <c r="B101" s="51"/>
      <c r="C101" s="10">
        <f>IF(LEN($C100),IFERROR(VLOOKUP($B101,'MASTER Tools List'!$B$5:$J$208,2,FALSE),0))</f>
        <v>0</v>
      </c>
      <c r="D101" s="11">
        <f>IF(LEN($C100),IFERROR(VLOOKUP($B101,'MASTER Tools List'!$B$5:$J$208,3,FALSE),0))</f>
        <v>0</v>
      </c>
      <c r="E101" s="55"/>
      <c r="F101" s="18"/>
      <c r="G101" s="18"/>
      <c r="H101" s="18"/>
      <c r="I101" s="44">
        <f>IF(LEN($C100),IFERROR(VLOOKUP($B101,'MASTER Tools List'!$B$5:$J$208,8,FALSE),0))</f>
        <v>0</v>
      </c>
      <c r="J101" s="43">
        <f>Table2[[#This Row],[Unit Price (MWK)]]*Table2[[#This Row],[Received Qty]]</f>
        <v>0</v>
      </c>
      <c r="K101" s="19"/>
    </row>
    <row r="102" spans="1:11" hidden="1">
      <c r="A102" s="15"/>
      <c r="B102" s="51"/>
      <c r="C102" s="10">
        <f>IF(LEN($C101),IFERROR(VLOOKUP($B102,'MASTER Tools List'!$B$5:$J$208,2,FALSE),0))</f>
        <v>0</v>
      </c>
      <c r="D102" s="11">
        <f>IF(LEN($C101),IFERROR(VLOOKUP($B102,'MASTER Tools List'!$B$5:$J$208,3,FALSE),0))</f>
        <v>0</v>
      </c>
      <c r="E102" s="55"/>
      <c r="F102" s="18"/>
      <c r="G102" s="18"/>
      <c r="H102" s="18"/>
      <c r="I102" s="44">
        <f>IF(LEN($C101),IFERROR(VLOOKUP($B102,'MASTER Tools List'!$B$5:$J$208,8,FALSE),0))</f>
        <v>0</v>
      </c>
      <c r="J102" s="43">
        <f>Table2[[#This Row],[Unit Price (MWK)]]*Table2[[#This Row],[Received Qty]]</f>
        <v>0</v>
      </c>
      <c r="K102" s="19"/>
    </row>
    <row r="103" spans="1:11" hidden="1">
      <c r="A103" s="15"/>
      <c r="B103" s="51"/>
      <c r="C103" s="10">
        <f>IF(LEN($C102),IFERROR(VLOOKUP($B103,'MASTER Tools List'!$B$5:$J$208,2,FALSE),0))</f>
        <v>0</v>
      </c>
      <c r="D103" s="11">
        <f>IF(LEN($C102),IFERROR(VLOOKUP($B103,'MASTER Tools List'!$B$5:$J$208,3,FALSE),0))</f>
        <v>0</v>
      </c>
      <c r="E103" s="55"/>
      <c r="F103" s="18"/>
      <c r="G103" s="18"/>
      <c r="H103" s="18"/>
      <c r="I103" s="44">
        <f>IF(LEN($C102),IFERROR(VLOOKUP($B103,'MASTER Tools List'!$B$5:$J$208,8,FALSE),0))</f>
        <v>0</v>
      </c>
      <c r="J103" s="43">
        <f>Table2[[#This Row],[Unit Price (MWK)]]*Table2[[#This Row],[Received Qty]]</f>
        <v>0</v>
      </c>
      <c r="K103" s="19"/>
    </row>
    <row r="104" spans="1:11" hidden="1">
      <c r="A104" s="15"/>
      <c r="B104" s="51"/>
      <c r="C104" s="10">
        <f>IF(LEN($C103),IFERROR(VLOOKUP($B104,'MASTER Tools List'!$B$5:$J$208,2,FALSE),0))</f>
        <v>0</v>
      </c>
      <c r="D104" s="11">
        <f>IF(LEN($C103),IFERROR(VLOOKUP($B104,'MASTER Tools List'!$B$5:$J$208,3,FALSE),0))</f>
        <v>0</v>
      </c>
      <c r="E104" s="55"/>
      <c r="F104" s="18"/>
      <c r="G104" s="18"/>
      <c r="H104" s="18"/>
      <c r="I104" s="44">
        <f>IF(LEN($C103),IFERROR(VLOOKUP($B104,'MASTER Tools List'!$B$5:$J$208,8,FALSE),0))</f>
        <v>0</v>
      </c>
      <c r="J104" s="43">
        <f>Table2[[#This Row],[Unit Price (MWK)]]*Table2[[#This Row],[Received Qty]]</f>
        <v>0</v>
      </c>
      <c r="K104" s="19"/>
    </row>
    <row r="105" spans="1:11" hidden="1">
      <c r="A105" s="15"/>
      <c r="B105" s="51"/>
      <c r="C105" s="10">
        <f>IF(LEN($C104),IFERROR(VLOOKUP($B105,'MASTER Tools List'!$B$5:$J$208,2,FALSE),0))</f>
        <v>0</v>
      </c>
      <c r="D105" s="11">
        <f>IF(LEN($C104),IFERROR(VLOOKUP($B105,'MASTER Tools List'!$B$5:$J$208,3,FALSE),0))</f>
        <v>0</v>
      </c>
      <c r="E105" s="55"/>
      <c r="F105" s="18"/>
      <c r="G105" s="18"/>
      <c r="H105" s="18"/>
      <c r="I105" s="44">
        <f>IF(LEN($C104),IFERROR(VLOOKUP($B105,'MASTER Tools List'!$B$5:$J$208,8,FALSE),0))</f>
        <v>0</v>
      </c>
      <c r="J105" s="43">
        <f>Table2[[#This Row],[Unit Price (MWK)]]*Table2[[#This Row],[Received Qty]]</f>
        <v>0</v>
      </c>
      <c r="K105" s="19"/>
    </row>
    <row r="106" spans="1:11" hidden="1">
      <c r="A106" s="15"/>
      <c r="B106" s="51"/>
      <c r="C106" s="10">
        <f>IF(LEN($C105),IFERROR(VLOOKUP($B106,'MASTER Tools List'!$B$5:$J$208,2,FALSE),0))</f>
        <v>0</v>
      </c>
      <c r="D106" s="11">
        <f>IF(LEN($C105),IFERROR(VLOOKUP($B106,'MASTER Tools List'!$B$5:$J$208,3,FALSE),0))</f>
        <v>0</v>
      </c>
      <c r="E106" s="55"/>
      <c r="F106" s="18"/>
      <c r="G106" s="18"/>
      <c r="H106" s="18"/>
      <c r="I106" s="44">
        <f>IF(LEN($C105),IFERROR(VLOOKUP($B106,'MASTER Tools List'!$B$5:$J$208,8,FALSE),0))</f>
        <v>0</v>
      </c>
      <c r="J106" s="43">
        <f>Table2[[#This Row],[Unit Price (MWK)]]*Table2[[#This Row],[Received Qty]]</f>
        <v>0</v>
      </c>
      <c r="K106" s="19"/>
    </row>
    <row r="107" spans="1:11" hidden="1">
      <c r="A107" s="15"/>
      <c r="B107" s="51"/>
      <c r="C107" s="10">
        <f>IF(LEN($C8),IFERROR(VLOOKUP($B107,'MASTER Tools List'!$B$5:$J$208,2,FALSE),0))</f>
        <v>0</v>
      </c>
      <c r="D107" s="11">
        <f>IF(LEN($C8),IFERROR(VLOOKUP($B107,'MASTER Tools List'!$B$5:$J$208,3,FALSE),0))</f>
        <v>0</v>
      </c>
      <c r="E107" s="55"/>
      <c r="F107" s="18"/>
      <c r="G107" s="18"/>
      <c r="H107" s="18"/>
      <c r="I107" s="44">
        <f>IF(LEN($C106),IFERROR(VLOOKUP($B107,'MASTER Tools List'!$B$5:$J$208,8,FALSE),0))</f>
        <v>0</v>
      </c>
      <c r="J107" s="43">
        <f>Table2[[#This Row],[Unit Price (MWK)]]*Table2[[#This Row],[Received Qty]]</f>
        <v>0</v>
      </c>
      <c r="K107" s="19"/>
    </row>
    <row r="108" spans="1:11" hidden="1">
      <c r="A108" s="15"/>
      <c r="B108" s="51"/>
      <c r="C108" s="10">
        <f>IF(LEN($C107),IFERROR(VLOOKUP($B108,'MASTER Tools List'!$B$5:$J$208,2,FALSE),0))</f>
        <v>0</v>
      </c>
      <c r="D108" s="11">
        <f>IF(LEN($C107),IFERROR(VLOOKUP($B108,'MASTER Tools List'!$B$5:$J$208,3,FALSE),0))</f>
        <v>0</v>
      </c>
      <c r="E108" s="55"/>
      <c r="F108" s="18"/>
      <c r="G108" s="18"/>
      <c r="H108" s="18"/>
      <c r="I108" s="44">
        <f>IF(LEN($C107),IFERROR(VLOOKUP($B108,'MASTER Tools List'!$B$5:$J$208,8,FALSE),0))</f>
        <v>0</v>
      </c>
      <c r="J108" s="43">
        <f>Table2[[#This Row],[Unit Price (MWK)]]*Table2[[#This Row],[Received Qty]]</f>
        <v>0</v>
      </c>
      <c r="K108" s="19"/>
    </row>
    <row r="109" spans="1:11" hidden="1">
      <c r="A109" s="15"/>
      <c r="B109" s="51"/>
      <c r="C109" s="10">
        <f>IF(LEN($C108),IFERROR(VLOOKUP($B109,'MASTER Tools List'!$B$5:$J$208,2,FALSE),0))</f>
        <v>0</v>
      </c>
      <c r="D109" s="11">
        <f>IF(LEN($C108),IFERROR(VLOOKUP($B109,'MASTER Tools List'!$B$5:$J$208,3,FALSE),0))</f>
        <v>0</v>
      </c>
      <c r="E109" s="55"/>
      <c r="F109" s="18"/>
      <c r="G109" s="18"/>
      <c r="H109" s="18"/>
      <c r="I109" s="44">
        <f>IF(LEN($C108),IFERROR(VLOOKUP($B109,'MASTER Tools List'!$B$5:$J$208,8,FALSE),0))</f>
        <v>0</v>
      </c>
      <c r="J109" s="43">
        <f>Table2[[#This Row],[Unit Price (MWK)]]*Table2[[#This Row],[Received Qty]]</f>
        <v>0</v>
      </c>
      <c r="K109" s="19"/>
    </row>
    <row r="110" spans="1:11" hidden="1">
      <c r="A110" s="15"/>
      <c r="B110" s="51"/>
      <c r="C110" s="10">
        <f>IF(LEN($C109),IFERROR(VLOOKUP($B110,'MASTER Tools List'!$B$5:$J$208,2,FALSE),0))</f>
        <v>0</v>
      </c>
      <c r="D110" s="11">
        <f>IF(LEN($C109),IFERROR(VLOOKUP($B110,'MASTER Tools List'!$B$5:$J$208,3,FALSE),0))</f>
        <v>0</v>
      </c>
      <c r="E110" s="55"/>
      <c r="F110" s="18"/>
      <c r="G110" s="18"/>
      <c r="H110" s="18"/>
      <c r="I110" s="44">
        <f>IF(LEN($C109),IFERROR(VLOOKUP($B110,'MASTER Tools List'!$B$5:$J$208,8,FALSE),0))</f>
        <v>0</v>
      </c>
      <c r="J110" s="43">
        <f>Table2[[#This Row],[Unit Price (MWK)]]*Table2[[#This Row],[Received Qty]]</f>
        <v>0</v>
      </c>
      <c r="K110" s="19"/>
    </row>
    <row r="111" spans="1:11" hidden="1">
      <c r="A111" s="15"/>
      <c r="B111" s="51"/>
      <c r="C111" s="10">
        <f>IF(LEN($C110),IFERROR(VLOOKUP($B111,'MASTER Tools List'!$B$5:$J$208,2,FALSE),0))</f>
        <v>0</v>
      </c>
      <c r="D111" s="11">
        <f>IF(LEN($C110),IFERROR(VLOOKUP($B111,'MASTER Tools List'!$B$5:$J$208,3,FALSE),0))</f>
        <v>0</v>
      </c>
      <c r="E111" s="55"/>
      <c r="F111" s="18"/>
      <c r="G111" s="18"/>
      <c r="H111" s="18"/>
      <c r="I111" s="44">
        <f>IF(LEN($C110),IFERROR(VLOOKUP($B111,'MASTER Tools List'!$B$5:$J$208,8,FALSE),0))</f>
        <v>0</v>
      </c>
      <c r="J111" s="43">
        <f>Table2[[#This Row],[Unit Price (MWK)]]*Table2[[#This Row],[Received Qty]]</f>
        <v>0</v>
      </c>
      <c r="K111" s="19"/>
    </row>
    <row r="112" spans="1:11" hidden="1">
      <c r="A112" s="15"/>
      <c r="B112" s="51"/>
      <c r="C112" s="10">
        <f>IF(LEN($C111),IFERROR(VLOOKUP($B112,'MASTER Tools List'!$B$5:$J$208,2,FALSE),0))</f>
        <v>0</v>
      </c>
      <c r="D112" s="11">
        <f>IF(LEN($C111),IFERROR(VLOOKUP($B112,'MASTER Tools List'!$B$5:$J$208,3,FALSE),0))</f>
        <v>0</v>
      </c>
      <c r="E112" s="55"/>
      <c r="F112" s="18"/>
      <c r="G112" s="18"/>
      <c r="H112" s="18"/>
      <c r="I112" s="44">
        <f>IF(LEN($C111),IFERROR(VLOOKUP($B112,'MASTER Tools List'!$B$5:$J$208,8,FALSE),0))</f>
        <v>0</v>
      </c>
      <c r="J112" s="43">
        <f>Table2[[#This Row],[Unit Price (MWK)]]*Table2[[#This Row],[Received Qty]]</f>
        <v>0</v>
      </c>
      <c r="K112" s="19"/>
    </row>
    <row r="113" spans="1:11" hidden="1">
      <c r="A113" s="15"/>
      <c r="B113" s="51"/>
      <c r="C113" s="10">
        <f>IF(LEN($C112),IFERROR(VLOOKUP($B113,'MASTER Tools List'!$B$5:$J$208,2,FALSE),0))</f>
        <v>0</v>
      </c>
      <c r="D113" s="11">
        <f>IF(LEN($C112),IFERROR(VLOOKUP($B113,'MASTER Tools List'!$B$5:$J$208,3,FALSE),0))</f>
        <v>0</v>
      </c>
      <c r="E113" s="55"/>
      <c r="F113" s="18"/>
      <c r="G113" s="18"/>
      <c r="H113" s="18"/>
      <c r="I113" s="44">
        <f>IF(LEN($C112),IFERROR(VLOOKUP($B113,'MASTER Tools List'!$B$5:$J$208,8,FALSE),0))</f>
        <v>0</v>
      </c>
      <c r="J113" s="43">
        <f>Table2[[#This Row],[Unit Price (MWK)]]*Table2[[#This Row],[Received Qty]]</f>
        <v>0</v>
      </c>
      <c r="K113" s="19"/>
    </row>
    <row r="114" spans="1:11" hidden="1">
      <c r="A114" s="15"/>
      <c r="B114" s="51"/>
      <c r="C114" s="10">
        <f>IF(LEN($C113),IFERROR(VLOOKUP($B114,'MASTER Tools List'!$B$5:$J$208,2,FALSE),0))</f>
        <v>0</v>
      </c>
      <c r="D114" s="11">
        <f>IF(LEN($C113),IFERROR(VLOOKUP($B114,'MASTER Tools List'!$B$5:$J$208,3,FALSE),0))</f>
        <v>0</v>
      </c>
      <c r="E114" s="55"/>
      <c r="F114" s="18"/>
      <c r="G114" s="18"/>
      <c r="H114" s="18"/>
      <c r="I114" s="44">
        <f>IF(LEN($C113),IFERROR(VLOOKUP($B114,'MASTER Tools List'!$B$5:$J$208,8,FALSE),0))</f>
        <v>0</v>
      </c>
      <c r="J114" s="43">
        <f>Table2[[#This Row],[Unit Price (MWK)]]*Table2[[#This Row],[Received Qty]]</f>
        <v>0</v>
      </c>
      <c r="K114" s="19"/>
    </row>
    <row r="115" spans="1:11" hidden="1">
      <c r="A115" s="15"/>
      <c r="B115" s="51"/>
      <c r="C115" s="10">
        <f>IF(LEN($C114),IFERROR(VLOOKUP($B115,'MASTER Tools List'!$B$5:$J$208,2,FALSE),0))</f>
        <v>0</v>
      </c>
      <c r="D115" s="11">
        <f>IF(LEN($C114),IFERROR(VLOOKUP($B115,'MASTER Tools List'!$B$5:$J$208,3,FALSE),0))</f>
        <v>0</v>
      </c>
      <c r="E115" s="55"/>
      <c r="F115" s="18"/>
      <c r="G115" s="18"/>
      <c r="H115" s="18"/>
      <c r="I115" s="44">
        <f>IF(LEN($C114),IFERROR(VLOOKUP($B115,'MASTER Tools List'!$B$5:$J$208,8,FALSE),0))</f>
        <v>0</v>
      </c>
      <c r="J115" s="43">
        <f>Table2[[#This Row],[Unit Price (MWK)]]*Table2[[#This Row],[Received Qty]]</f>
        <v>0</v>
      </c>
      <c r="K115" s="19"/>
    </row>
    <row r="116" spans="1:11" hidden="1">
      <c r="A116" s="15"/>
      <c r="B116" s="51"/>
      <c r="C116" s="10">
        <f>IF(LEN($C115),IFERROR(VLOOKUP($B116,'MASTER Tools List'!$B$5:$J$208,2,FALSE),0))</f>
        <v>0</v>
      </c>
      <c r="D116" s="11">
        <f>IF(LEN($C115),IFERROR(VLOOKUP($B116,'MASTER Tools List'!$B$5:$J$208,3,FALSE),0))</f>
        <v>0</v>
      </c>
      <c r="E116" s="55"/>
      <c r="F116" s="18"/>
      <c r="G116" s="18"/>
      <c r="H116" s="18"/>
      <c r="I116" s="44">
        <f>IF(LEN($C115),IFERROR(VLOOKUP($B116,'MASTER Tools List'!$B$5:$J$208,8,FALSE),0))</f>
        <v>0</v>
      </c>
      <c r="J116" s="43">
        <f>Table2[[#This Row],[Unit Price (MWK)]]*Table2[[#This Row],[Received Qty]]</f>
        <v>0</v>
      </c>
      <c r="K116" s="19"/>
    </row>
    <row r="117" spans="1:11" hidden="1">
      <c r="A117" s="15"/>
      <c r="B117" s="51"/>
      <c r="C117" s="10">
        <f>IF(LEN($C116),IFERROR(VLOOKUP($B117,'MASTER Tools List'!$B$5:$J$208,2,FALSE),0))</f>
        <v>0</v>
      </c>
      <c r="D117" s="11">
        <f>IF(LEN($C116),IFERROR(VLOOKUP($B117,'MASTER Tools List'!$B$5:$J$208,3,FALSE),0))</f>
        <v>0</v>
      </c>
      <c r="E117" s="55"/>
      <c r="F117" s="18"/>
      <c r="G117" s="18"/>
      <c r="H117" s="18"/>
      <c r="I117" s="44">
        <f>IF(LEN($C116),IFERROR(VLOOKUP($B117,'MASTER Tools List'!$B$5:$J$208,8,FALSE),0))</f>
        <v>0</v>
      </c>
      <c r="J117" s="43">
        <f>Table2[[#This Row],[Unit Price (MWK)]]*Table2[[#This Row],[Received Qty]]</f>
        <v>0</v>
      </c>
      <c r="K117" s="19"/>
    </row>
    <row r="118" spans="1:11" hidden="1">
      <c r="A118" s="15"/>
      <c r="B118" s="51"/>
      <c r="C118" s="10">
        <f>IF(LEN($C117),IFERROR(VLOOKUP($B118,'MASTER Tools List'!$B$5:$J$208,2,FALSE),0))</f>
        <v>0</v>
      </c>
      <c r="D118" s="11">
        <f>IF(LEN($C117),IFERROR(VLOOKUP($B118,'MASTER Tools List'!$B$5:$J$208,3,FALSE),0))</f>
        <v>0</v>
      </c>
      <c r="E118" s="55"/>
      <c r="F118" s="18"/>
      <c r="G118" s="18"/>
      <c r="H118" s="18"/>
      <c r="I118" s="44">
        <f>IF(LEN($C117),IFERROR(VLOOKUP($B118,'MASTER Tools List'!$B$5:$J$208,8,FALSE),0))</f>
        <v>0</v>
      </c>
      <c r="J118" s="43">
        <f>Table2[[#This Row],[Unit Price (MWK)]]*Table2[[#This Row],[Received Qty]]</f>
        <v>0</v>
      </c>
      <c r="K118" s="19"/>
    </row>
    <row r="119" spans="1:11" hidden="1">
      <c r="A119" s="15"/>
      <c r="B119" s="51"/>
      <c r="C119" s="10">
        <f>IF(LEN($C118),IFERROR(VLOOKUP($B119,'MASTER Tools List'!$B$5:$J$208,2,FALSE),0))</f>
        <v>0</v>
      </c>
      <c r="D119" s="11">
        <f>IF(LEN($C118),IFERROR(VLOOKUP($B119,'MASTER Tools List'!$B$5:$J$208,3,FALSE),0))</f>
        <v>0</v>
      </c>
      <c r="E119" s="55"/>
      <c r="F119" s="18"/>
      <c r="G119" s="18"/>
      <c r="H119" s="18"/>
      <c r="I119" s="44">
        <f>IF(LEN($C118),IFERROR(VLOOKUP($B119,'MASTER Tools List'!$B$5:$J$208,8,FALSE),0))</f>
        <v>0</v>
      </c>
      <c r="J119" s="43">
        <f>Table2[[#This Row],[Unit Price (MWK)]]*Table2[[#This Row],[Received Qty]]</f>
        <v>0</v>
      </c>
      <c r="K119" s="19"/>
    </row>
    <row r="120" spans="1:11" hidden="1">
      <c r="A120" s="15"/>
      <c r="B120" s="51"/>
      <c r="C120" s="10">
        <f>IF(LEN($C119),IFERROR(VLOOKUP($B120,'MASTER Tools List'!$B$5:$J$208,2,FALSE),0))</f>
        <v>0</v>
      </c>
      <c r="D120" s="11">
        <f>IF(LEN($C119),IFERROR(VLOOKUP($B120,'MASTER Tools List'!$B$5:$J$208,3,FALSE),0))</f>
        <v>0</v>
      </c>
      <c r="E120" s="55"/>
      <c r="F120" s="18"/>
      <c r="G120" s="18"/>
      <c r="H120" s="18"/>
      <c r="I120" s="44">
        <f>IF(LEN($C119),IFERROR(VLOOKUP($B120,'MASTER Tools List'!$B$5:$J$208,8,FALSE),0))</f>
        <v>0</v>
      </c>
      <c r="J120" s="43">
        <f>Table2[[#This Row],[Unit Price (MWK)]]*Table2[[#This Row],[Received Qty]]</f>
        <v>0</v>
      </c>
      <c r="K120" s="19"/>
    </row>
    <row r="121" spans="1:11" hidden="1">
      <c r="A121" s="15"/>
      <c r="B121" s="51"/>
      <c r="C121" s="10">
        <f>IF(LEN($C8),IFERROR(VLOOKUP($B121,'MASTER Tools List'!$B$5:$J$208,2,FALSE),0))</f>
        <v>0</v>
      </c>
      <c r="D121" s="11">
        <f>IF(LEN($C8),IFERROR(VLOOKUP($B121,'MASTER Tools List'!$B$5:$J$208,3,FALSE),0))</f>
        <v>0</v>
      </c>
      <c r="E121" s="55"/>
      <c r="F121" s="18"/>
      <c r="G121" s="18"/>
      <c r="H121" s="18"/>
      <c r="I121" s="44">
        <f>IF(LEN($C120),IFERROR(VLOOKUP($B121,'MASTER Tools List'!$B$5:$J$208,8,FALSE),0))</f>
        <v>0</v>
      </c>
      <c r="J121" s="43">
        <f>Table2[[#This Row],[Unit Price (MWK)]]*Table2[[#This Row],[Received Qty]]</f>
        <v>0</v>
      </c>
      <c r="K121" s="19"/>
    </row>
    <row r="122" spans="1:11" hidden="1">
      <c r="A122" s="15"/>
      <c r="B122" s="51"/>
      <c r="C122" s="10">
        <f>IF(LEN($C121),IFERROR(VLOOKUP($B122,'MASTER Tools List'!$B$5:$J$208,2,FALSE),0))</f>
        <v>0</v>
      </c>
      <c r="D122" s="11">
        <f>IF(LEN($C121),IFERROR(VLOOKUP($B122,'MASTER Tools List'!$B$5:$J$208,3,FALSE),0))</f>
        <v>0</v>
      </c>
      <c r="E122" s="55"/>
      <c r="F122" s="18"/>
      <c r="G122" s="18"/>
      <c r="H122" s="18"/>
      <c r="I122" s="44">
        <f>IF(LEN($C121),IFERROR(VLOOKUP($B122,'MASTER Tools List'!$B$5:$J$208,8,FALSE),0))</f>
        <v>0</v>
      </c>
      <c r="J122" s="43">
        <f>Table2[[#This Row],[Unit Price (MWK)]]*Table2[[#This Row],[Received Qty]]</f>
        <v>0</v>
      </c>
      <c r="K122" s="19"/>
    </row>
    <row r="123" spans="1:11" hidden="1">
      <c r="A123" s="15"/>
      <c r="B123" s="51"/>
      <c r="C123" s="10">
        <f>IF(LEN($C122),IFERROR(VLOOKUP($B123,'MASTER Tools List'!$B$5:$J$208,2,FALSE),0))</f>
        <v>0</v>
      </c>
      <c r="D123" s="11">
        <f>IF(LEN($C122),IFERROR(VLOOKUP($B123,'MASTER Tools List'!$B$5:$J$208,3,FALSE),0))</f>
        <v>0</v>
      </c>
      <c r="E123" s="55"/>
      <c r="F123" s="18"/>
      <c r="G123" s="18"/>
      <c r="H123" s="18"/>
      <c r="I123" s="44">
        <f>IF(LEN($C122),IFERROR(VLOOKUP($B123,'MASTER Tools List'!$B$5:$J$208,8,FALSE),0))</f>
        <v>0</v>
      </c>
      <c r="J123" s="43">
        <f>Table2[[#This Row],[Unit Price (MWK)]]*Table2[[#This Row],[Received Qty]]</f>
        <v>0</v>
      </c>
      <c r="K123" s="19"/>
    </row>
    <row r="124" spans="1:11" hidden="1">
      <c r="A124" s="15"/>
      <c r="B124" s="51"/>
      <c r="C124" s="10">
        <f>IF(LEN($C123),IFERROR(VLOOKUP($B124,'MASTER Tools List'!$B$5:$J$208,2,FALSE),0))</f>
        <v>0</v>
      </c>
      <c r="D124" s="11">
        <f>IF(LEN($C123),IFERROR(VLOOKUP($B124,'MASTER Tools List'!$B$5:$J$208,3,FALSE),0))</f>
        <v>0</v>
      </c>
      <c r="E124" s="55"/>
      <c r="F124" s="18"/>
      <c r="G124" s="18"/>
      <c r="H124" s="18"/>
      <c r="I124" s="44">
        <f>IF(LEN($C123),IFERROR(VLOOKUP($B124,'MASTER Tools List'!$B$5:$J$208,8,FALSE),0))</f>
        <v>0</v>
      </c>
      <c r="J124" s="43">
        <f>Table2[[#This Row],[Unit Price (MWK)]]*Table2[[#This Row],[Received Qty]]</f>
        <v>0</v>
      </c>
      <c r="K124" s="19"/>
    </row>
    <row r="125" spans="1:11" hidden="1">
      <c r="A125" s="15"/>
      <c r="B125" s="51"/>
      <c r="C125" s="10">
        <f>IF(LEN($C124),IFERROR(VLOOKUP($B125,'MASTER Tools List'!$B$5:$J$208,2,FALSE),0))</f>
        <v>0</v>
      </c>
      <c r="D125" s="11">
        <f>IF(LEN($C124),IFERROR(VLOOKUP($B125,'MASTER Tools List'!$B$5:$J$208,3,FALSE),0))</f>
        <v>0</v>
      </c>
      <c r="E125" s="55"/>
      <c r="F125" s="18"/>
      <c r="G125" s="18"/>
      <c r="H125" s="18"/>
      <c r="I125" s="44">
        <f>IF(LEN($C124),IFERROR(VLOOKUP($B125,'MASTER Tools List'!$B$5:$J$208,8,FALSE),0))</f>
        <v>0</v>
      </c>
      <c r="J125" s="43">
        <f>Table2[[#This Row],[Unit Price (MWK)]]*Table2[[#This Row],[Received Qty]]</f>
        <v>0</v>
      </c>
      <c r="K125" s="19"/>
    </row>
    <row r="126" spans="1:11" hidden="1">
      <c r="A126" s="15"/>
      <c r="B126" s="51"/>
      <c r="C126" s="10">
        <f>IF(LEN($C125),IFERROR(VLOOKUP($B126,'MASTER Tools List'!$B$5:$J$208,2,FALSE),0))</f>
        <v>0</v>
      </c>
      <c r="D126" s="11">
        <f>IF(LEN($C125),IFERROR(VLOOKUP($B126,'MASTER Tools List'!$B$5:$J$208,3,FALSE),0))</f>
        <v>0</v>
      </c>
      <c r="E126" s="55"/>
      <c r="F126" s="18"/>
      <c r="G126" s="18"/>
      <c r="H126" s="18"/>
      <c r="I126" s="44">
        <f>IF(LEN($C125),IFERROR(VLOOKUP($B126,'MASTER Tools List'!$B$5:$J$208,8,FALSE),0))</f>
        <v>0</v>
      </c>
      <c r="J126" s="43">
        <f>Table2[[#This Row],[Unit Price (MWK)]]*Table2[[#This Row],[Received Qty]]</f>
        <v>0</v>
      </c>
      <c r="K126" s="19"/>
    </row>
    <row r="127" spans="1:11" hidden="1">
      <c r="A127" s="15"/>
      <c r="B127" s="51"/>
      <c r="C127" s="10">
        <f>IF(LEN($C126),IFERROR(VLOOKUP($B127,'MASTER Tools List'!$B$5:$J$208,2,FALSE),0))</f>
        <v>0</v>
      </c>
      <c r="D127" s="11">
        <f>IF(LEN($C126),IFERROR(VLOOKUP($B127,'MASTER Tools List'!$B$5:$J$208,3,FALSE),0))</f>
        <v>0</v>
      </c>
      <c r="E127" s="55"/>
      <c r="F127" s="18"/>
      <c r="G127" s="18"/>
      <c r="H127" s="18"/>
      <c r="I127" s="44">
        <f>IF(LEN($C126),IFERROR(VLOOKUP($B127,'MASTER Tools List'!$B$5:$J$208,8,FALSE),0))</f>
        <v>0</v>
      </c>
      <c r="J127" s="43">
        <f>Table2[[#This Row],[Unit Price (MWK)]]*Table2[[#This Row],[Received Qty]]</f>
        <v>0</v>
      </c>
      <c r="K127" s="19"/>
    </row>
    <row r="128" spans="1:11" hidden="1">
      <c r="A128" s="15"/>
      <c r="B128" s="51"/>
      <c r="C128" s="10">
        <f>IF(LEN($C127),IFERROR(VLOOKUP($B128,'MASTER Tools List'!$B$5:$J$208,2,FALSE),0))</f>
        <v>0</v>
      </c>
      <c r="D128" s="11">
        <f>IF(LEN($C127),IFERROR(VLOOKUP($B128,'MASTER Tools List'!$B$5:$J$208,3,FALSE),0))</f>
        <v>0</v>
      </c>
      <c r="E128" s="55"/>
      <c r="F128" s="18"/>
      <c r="G128" s="18"/>
      <c r="H128" s="18"/>
      <c r="I128" s="44">
        <f>IF(LEN($C127),IFERROR(VLOOKUP($B128,'MASTER Tools List'!$B$5:$J$208,8,FALSE),0))</f>
        <v>0</v>
      </c>
      <c r="J128" s="43">
        <f>Table2[[#This Row],[Unit Price (MWK)]]*Table2[[#This Row],[Received Qty]]</f>
        <v>0</v>
      </c>
      <c r="K128" s="19"/>
    </row>
    <row r="129" spans="1:11" hidden="1">
      <c r="A129" s="15"/>
      <c r="B129" s="51"/>
      <c r="C129" s="10">
        <f>IF(LEN($C128),IFERROR(VLOOKUP($B129,'MASTER Tools List'!$B$5:$J$208,2,FALSE),0))</f>
        <v>0</v>
      </c>
      <c r="D129" s="11">
        <f>IF(LEN($C128),IFERROR(VLOOKUP($B129,'MASTER Tools List'!$B$5:$J$208,3,FALSE),0))</f>
        <v>0</v>
      </c>
      <c r="E129" s="55"/>
      <c r="F129" s="18"/>
      <c r="G129" s="18"/>
      <c r="H129" s="18"/>
      <c r="I129" s="44">
        <f>IF(LEN($C128),IFERROR(VLOOKUP($B129,'MASTER Tools List'!$B$5:$J$208,8,FALSE),0))</f>
        <v>0</v>
      </c>
      <c r="J129" s="43">
        <f>Table2[[#This Row],[Unit Price (MWK)]]*Table2[[#This Row],[Received Qty]]</f>
        <v>0</v>
      </c>
      <c r="K129" s="19"/>
    </row>
    <row r="130" spans="1:11" hidden="1">
      <c r="A130" s="15"/>
      <c r="B130" s="51"/>
      <c r="C130" s="10">
        <f>IF(LEN($C129),IFERROR(VLOOKUP($B130,'MASTER Tools List'!$B$5:$J$208,2,FALSE),0))</f>
        <v>0</v>
      </c>
      <c r="D130" s="11">
        <f>IF(LEN($C129),IFERROR(VLOOKUP($B130,'MASTER Tools List'!$B$5:$J$208,3,FALSE),0))</f>
        <v>0</v>
      </c>
      <c r="E130" s="55"/>
      <c r="F130" s="18"/>
      <c r="G130" s="18"/>
      <c r="H130" s="18"/>
      <c r="I130" s="44">
        <f>IF(LEN($C129),IFERROR(VLOOKUP($B130,'MASTER Tools List'!$B$5:$J$208,8,FALSE),0))</f>
        <v>0</v>
      </c>
      <c r="J130" s="43">
        <f>Table2[[#This Row],[Unit Price (MWK)]]*Table2[[#This Row],[Received Qty]]</f>
        <v>0</v>
      </c>
      <c r="K130" s="19"/>
    </row>
    <row r="131" spans="1:11" hidden="1">
      <c r="A131" s="15"/>
      <c r="B131" s="51"/>
      <c r="C131" s="10">
        <f>IF(LEN($C130),IFERROR(VLOOKUP($B131,'MASTER Tools List'!$B$5:$J$208,2,FALSE),0))</f>
        <v>0</v>
      </c>
      <c r="D131" s="11">
        <f>IF(LEN($C130),IFERROR(VLOOKUP($B131,'MASTER Tools List'!$B$5:$J$208,3,FALSE),0))</f>
        <v>0</v>
      </c>
      <c r="E131" s="55"/>
      <c r="F131" s="18"/>
      <c r="G131" s="18"/>
      <c r="H131" s="18"/>
      <c r="I131" s="44">
        <f>IF(LEN($C130),IFERROR(VLOOKUP($B131,'MASTER Tools List'!$B$5:$J$208,8,FALSE),0))</f>
        <v>0</v>
      </c>
      <c r="J131" s="43">
        <f>Table2[[#This Row],[Unit Price (MWK)]]*Table2[[#This Row],[Received Qty]]</f>
        <v>0</v>
      </c>
      <c r="K131" s="19"/>
    </row>
    <row r="132" spans="1:11" hidden="1">
      <c r="A132" s="15"/>
      <c r="B132" s="51"/>
      <c r="C132" s="10">
        <f>IF(LEN($C131),IFERROR(VLOOKUP($B132,'MASTER Tools List'!$B$5:$J$208,2,FALSE),0))</f>
        <v>0</v>
      </c>
      <c r="D132" s="11">
        <f>IF(LEN($C131),IFERROR(VLOOKUP($B132,'MASTER Tools List'!$B$5:$J$208,3,FALSE),0))</f>
        <v>0</v>
      </c>
      <c r="E132" s="55"/>
      <c r="F132" s="18"/>
      <c r="G132" s="18"/>
      <c r="H132" s="18"/>
      <c r="I132" s="44">
        <f>IF(LEN($C131),IFERROR(VLOOKUP($B132,'MASTER Tools List'!$B$5:$J$208,8,FALSE),0))</f>
        <v>0</v>
      </c>
      <c r="J132" s="43">
        <f>Table2[[#This Row],[Unit Price (MWK)]]*Table2[[#This Row],[Received Qty]]</f>
        <v>0</v>
      </c>
      <c r="K132" s="19"/>
    </row>
    <row r="133" spans="1:11" hidden="1">
      <c r="A133" s="15"/>
      <c r="B133" s="51"/>
      <c r="C133" s="10">
        <f>IF(LEN($C132),IFERROR(VLOOKUP($B133,'MASTER Tools List'!$B$5:$J$208,2,FALSE),0))</f>
        <v>0</v>
      </c>
      <c r="D133" s="11">
        <f>IF(LEN($C132),IFERROR(VLOOKUP($B133,'MASTER Tools List'!$B$5:$J$208,3,FALSE),0))</f>
        <v>0</v>
      </c>
      <c r="E133" s="55"/>
      <c r="F133" s="18"/>
      <c r="G133" s="18"/>
      <c r="H133" s="18"/>
      <c r="I133" s="44">
        <f>IF(LEN($C132),IFERROR(VLOOKUP($B133,'MASTER Tools List'!$B$5:$J$208,8,FALSE),0))</f>
        <v>0</v>
      </c>
      <c r="J133" s="43">
        <f>Table2[[#This Row],[Unit Price (MWK)]]*Table2[[#This Row],[Received Qty]]</f>
        <v>0</v>
      </c>
      <c r="K133" s="19"/>
    </row>
    <row r="134" spans="1:11" hidden="1">
      <c r="A134" s="15"/>
      <c r="B134" s="51"/>
      <c r="C134" s="10">
        <f>IF(LEN($C133),IFERROR(VLOOKUP($B134,'MASTER Tools List'!$B$5:$J$208,2,FALSE),0))</f>
        <v>0</v>
      </c>
      <c r="D134" s="11">
        <f>IF(LEN($C133),IFERROR(VLOOKUP($B134,'MASTER Tools List'!$B$5:$J$208,3,FALSE),0))</f>
        <v>0</v>
      </c>
      <c r="E134" s="55"/>
      <c r="F134" s="18"/>
      <c r="G134" s="18"/>
      <c r="H134" s="18"/>
      <c r="I134" s="44">
        <f>IF(LEN($C133),IFERROR(VLOOKUP($B134,'MASTER Tools List'!$B$5:$J$208,8,FALSE),0))</f>
        <v>0</v>
      </c>
      <c r="J134" s="43">
        <f>Table2[[#This Row],[Unit Price (MWK)]]*Table2[[#This Row],[Received Qty]]</f>
        <v>0</v>
      </c>
      <c r="K134" s="19"/>
    </row>
    <row r="135" spans="1:11" hidden="1">
      <c r="A135" s="15"/>
      <c r="B135" s="51"/>
      <c r="C135" s="10">
        <f>IF(LEN($C8),IFERROR(VLOOKUP($B135,'MASTER Tools List'!$B$5:$J$208,2,FALSE),0))</f>
        <v>0</v>
      </c>
      <c r="D135" s="11">
        <f>IF(LEN($C8),IFERROR(VLOOKUP($B135,'MASTER Tools List'!$B$5:$J$208,3,FALSE),0))</f>
        <v>0</v>
      </c>
      <c r="E135" s="55"/>
      <c r="F135" s="18"/>
      <c r="G135" s="18"/>
      <c r="H135" s="18"/>
      <c r="I135" s="44">
        <f>IF(LEN($C134),IFERROR(VLOOKUP($B135,'MASTER Tools List'!$B$5:$J$208,8,FALSE),0))</f>
        <v>0</v>
      </c>
      <c r="J135" s="43">
        <f>Table2[[#This Row],[Unit Price (MWK)]]*Table2[[#This Row],[Received Qty]]</f>
        <v>0</v>
      </c>
      <c r="K135" s="19"/>
    </row>
    <row r="136" spans="1:11" hidden="1">
      <c r="A136" s="15"/>
      <c r="B136" s="51"/>
      <c r="C136" s="10">
        <f>IF(LEN($C135),IFERROR(VLOOKUP($B136,'MASTER Tools List'!$B$5:$J$208,2,FALSE),0))</f>
        <v>0</v>
      </c>
      <c r="D136" s="11">
        <f>IF(LEN($C135),IFERROR(VLOOKUP($B136,'MASTER Tools List'!$B$5:$J$208,3,FALSE),0))</f>
        <v>0</v>
      </c>
      <c r="E136" s="55"/>
      <c r="F136" s="18"/>
      <c r="G136" s="18"/>
      <c r="H136" s="18"/>
      <c r="I136" s="44">
        <f>IF(LEN($C135),IFERROR(VLOOKUP($B136,'MASTER Tools List'!$B$5:$J$208,8,FALSE),0))</f>
        <v>0</v>
      </c>
      <c r="J136" s="43">
        <f>Table2[[#This Row],[Unit Price (MWK)]]*Table2[[#This Row],[Received Qty]]</f>
        <v>0</v>
      </c>
      <c r="K136" s="19"/>
    </row>
    <row r="137" spans="1:11" hidden="1">
      <c r="A137" s="15"/>
      <c r="B137" s="51"/>
      <c r="C137" s="10">
        <f>IF(LEN($C136),IFERROR(VLOOKUP($B137,'MASTER Tools List'!$B$5:$J$208,2,FALSE),0))</f>
        <v>0</v>
      </c>
      <c r="D137" s="11">
        <f>IF(LEN($C136),IFERROR(VLOOKUP($B137,'MASTER Tools List'!$B$5:$J$208,3,FALSE),0))</f>
        <v>0</v>
      </c>
      <c r="E137" s="55"/>
      <c r="F137" s="18"/>
      <c r="G137" s="18"/>
      <c r="H137" s="18"/>
      <c r="I137" s="44">
        <f>IF(LEN($C136),IFERROR(VLOOKUP($B137,'MASTER Tools List'!$B$5:$J$208,8,FALSE),0))</f>
        <v>0</v>
      </c>
      <c r="J137" s="43">
        <f>Table2[[#This Row],[Unit Price (MWK)]]*Table2[[#This Row],[Received Qty]]</f>
        <v>0</v>
      </c>
      <c r="K137" s="19"/>
    </row>
    <row r="138" spans="1:11" hidden="1">
      <c r="A138" s="15"/>
      <c r="B138" s="51"/>
      <c r="C138" s="10">
        <f>IF(LEN($C137),IFERROR(VLOOKUP($B138,'MASTER Tools List'!$B$5:$J$208,2,FALSE),0))</f>
        <v>0</v>
      </c>
      <c r="D138" s="11">
        <f>IF(LEN($C137),IFERROR(VLOOKUP($B138,'MASTER Tools List'!$B$5:$J$208,3,FALSE),0))</f>
        <v>0</v>
      </c>
      <c r="E138" s="55"/>
      <c r="F138" s="18"/>
      <c r="G138" s="18"/>
      <c r="H138" s="18"/>
      <c r="I138" s="44">
        <f>IF(LEN($C137),IFERROR(VLOOKUP($B138,'MASTER Tools List'!$B$5:$J$208,8,FALSE),0))</f>
        <v>0</v>
      </c>
      <c r="J138" s="43">
        <f>Table2[[#This Row],[Unit Price (MWK)]]*Table2[[#This Row],[Received Qty]]</f>
        <v>0</v>
      </c>
      <c r="K138" s="19"/>
    </row>
    <row r="139" spans="1:11" hidden="1">
      <c r="A139" s="15"/>
      <c r="B139" s="51"/>
      <c r="C139" s="10">
        <f>IF(LEN($C138),IFERROR(VLOOKUP($B139,'MASTER Tools List'!$B$5:$J$208,2,FALSE),0))</f>
        <v>0</v>
      </c>
      <c r="D139" s="11">
        <f>IF(LEN($C138),IFERROR(VLOOKUP($B139,'MASTER Tools List'!$B$5:$J$208,3,FALSE),0))</f>
        <v>0</v>
      </c>
      <c r="E139" s="55"/>
      <c r="F139" s="18"/>
      <c r="G139" s="18"/>
      <c r="H139" s="18"/>
      <c r="I139" s="44">
        <f>IF(LEN($C138),IFERROR(VLOOKUP($B139,'MASTER Tools List'!$B$5:$J$208,8,FALSE),0))</f>
        <v>0</v>
      </c>
      <c r="J139" s="43">
        <f>Table2[[#This Row],[Unit Price (MWK)]]*Table2[[#This Row],[Received Qty]]</f>
        <v>0</v>
      </c>
      <c r="K139" s="19"/>
    </row>
    <row r="140" spans="1:11" hidden="1">
      <c r="A140" s="15"/>
      <c r="B140" s="51"/>
      <c r="C140" s="10">
        <f>IF(LEN($C139),IFERROR(VLOOKUP($B140,'MASTER Tools List'!$B$5:$J$208,2,FALSE),0))</f>
        <v>0</v>
      </c>
      <c r="D140" s="11">
        <f>IF(LEN($C139),IFERROR(VLOOKUP($B140,'MASTER Tools List'!$B$5:$J$208,3,FALSE),0))</f>
        <v>0</v>
      </c>
      <c r="E140" s="55"/>
      <c r="F140" s="18"/>
      <c r="G140" s="18"/>
      <c r="H140" s="18"/>
      <c r="I140" s="44">
        <f>IF(LEN($C139),IFERROR(VLOOKUP($B140,'MASTER Tools List'!$B$5:$J$208,8,FALSE),0))</f>
        <v>0</v>
      </c>
      <c r="J140" s="43">
        <f>Table2[[#This Row],[Unit Price (MWK)]]*Table2[[#This Row],[Received Qty]]</f>
        <v>0</v>
      </c>
      <c r="K140" s="19"/>
    </row>
    <row r="141" spans="1:11" hidden="1">
      <c r="A141" s="15"/>
      <c r="B141" s="51"/>
      <c r="C141" s="10">
        <f>IF(LEN($C140),IFERROR(VLOOKUP($B141,'MASTER Tools List'!$B$5:$J$208,2,FALSE),0))</f>
        <v>0</v>
      </c>
      <c r="D141" s="11">
        <f>IF(LEN($C140),IFERROR(VLOOKUP($B141,'MASTER Tools List'!$B$5:$J$208,3,FALSE),0))</f>
        <v>0</v>
      </c>
      <c r="E141" s="55"/>
      <c r="F141" s="18"/>
      <c r="G141" s="18"/>
      <c r="H141" s="18"/>
      <c r="I141" s="44">
        <f>IF(LEN($C140),IFERROR(VLOOKUP($B141,'MASTER Tools List'!$B$5:$J$208,8,FALSE),0))</f>
        <v>0</v>
      </c>
      <c r="J141" s="43">
        <f>Table2[[#This Row],[Unit Price (MWK)]]*Table2[[#This Row],[Received Qty]]</f>
        <v>0</v>
      </c>
      <c r="K141" s="19"/>
    </row>
    <row r="142" spans="1:11" hidden="1">
      <c r="A142" s="15"/>
      <c r="B142" s="51"/>
      <c r="C142" s="10">
        <f>IF(LEN($C141),IFERROR(VLOOKUP($B142,'MASTER Tools List'!$B$5:$J$208,2,FALSE),0))</f>
        <v>0</v>
      </c>
      <c r="D142" s="11">
        <f>IF(LEN($C141),IFERROR(VLOOKUP($B142,'MASTER Tools List'!$B$5:$J$208,3,FALSE),0))</f>
        <v>0</v>
      </c>
      <c r="E142" s="55"/>
      <c r="F142" s="18"/>
      <c r="G142" s="18"/>
      <c r="H142" s="18"/>
      <c r="I142" s="44">
        <f>IF(LEN($C141),IFERROR(VLOOKUP($B142,'MASTER Tools List'!$B$5:$J$208,8,FALSE),0))</f>
        <v>0</v>
      </c>
      <c r="J142" s="43">
        <f>Table2[[#This Row],[Unit Price (MWK)]]*Table2[[#This Row],[Received Qty]]</f>
        <v>0</v>
      </c>
      <c r="K142" s="19"/>
    </row>
    <row r="143" spans="1:11" hidden="1">
      <c r="A143" s="15"/>
      <c r="B143" s="51"/>
      <c r="C143" s="10">
        <f>IF(LEN($C142),IFERROR(VLOOKUP($B143,'MASTER Tools List'!$B$5:$J$208,2,FALSE),0))</f>
        <v>0</v>
      </c>
      <c r="D143" s="11">
        <f>IF(LEN($C142),IFERROR(VLOOKUP($B143,'MASTER Tools List'!$B$5:$J$208,3,FALSE),0))</f>
        <v>0</v>
      </c>
      <c r="E143" s="55"/>
      <c r="F143" s="18"/>
      <c r="G143" s="18"/>
      <c r="H143" s="18"/>
      <c r="I143" s="44">
        <f>IF(LEN($C142),IFERROR(VLOOKUP($B143,'MASTER Tools List'!$B$5:$J$208,8,FALSE),0))</f>
        <v>0</v>
      </c>
      <c r="J143" s="43">
        <f>Table2[[#This Row],[Unit Price (MWK)]]*Table2[[#This Row],[Received Qty]]</f>
        <v>0</v>
      </c>
      <c r="K143" s="19"/>
    </row>
    <row r="144" spans="1:11" hidden="1">
      <c r="A144" s="15"/>
      <c r="B144" s="51"/>
      <c r="C144" s="10">
        <f>IF(LEN($C143),IFERROR(VLOOKUP($B144,'MASTER Tools List'!$B$5:$J$208,2,FALSE),0))</f>
        <v>0</v>
      </c>
      <c r="D144" s="11">
        <f>IF(LEN($C143),IFERROR(VLOOKUP($B144,'MASTER Tools List'!$B$5:$J$208,3,FALSE),0))</f>
        <v>0</v>
      </c>
      <c r="E144" s="55"/>
      <c r="F144" s="18"/>
      <c r="G144" s="18"/>
      <c r="H144" s="18"/>
      <c r="I144" s="44">
        <f>IF(LEN($C143),IFERROR(VLOOKUP($B144,'MASTER Tools List'!$B$5:$J$208,8,FALSE),0))</f>
        <v>0</v>
      </c>
      <c r="J144" s="43">
        <f>Table2[[#This Row],[Unit Price (MWK)]]*Table2[[#This Row],[Received Qty]]</f>
        <v>0</v>
      </c>
      <c r="K144" s="19"/>
    </row>
    <row r="145" spans="1:11" hidden="1">
      <c r="A145" s="15"/>
      <c r="B145" s="51"/>
      <c r="C145" s="10">
        <f>IF(LEN($C144),IFERROR(VLOOKUP($B145,'MASTER Tools List'!$B$5:$J$208,2,FALSE),0))</f>
        <v>0</v>
      </c>
      <c r="D145" s="11">
        <f>IF(LEN($C144),IFERROR(VLOOKUP($B145,'MASTER Tools List'!$B$5:$J$208,3,FALSE),0))</f>
        <v>0</v>
      </c>
      <c r="E145" s="55"/>
      <c r="F145" s="18"/>
      <c r="G145" s="18"/>
      <c r="H145" s="18"/>
      <c r="I145" s="44">
        <f>IF(LEN($C144),IFERROR(VLOOKUP($B145,'MASTER Tools List'!$B$5:$J$208,8,FALSE),0))</f>
        <v>0</v>
      </c>
      <c r="J145" s="43">
        <f>Table2[[#This Row],[Unit Price (MWK)]]*Table2[[#This Row],[Received Qty]]</f>
        <v>0</v>
      </c>
      <c r="K145" s="19"/>
    </row>
    <row r="146" spans="1:11" hidden="1">
      <c r="A146" s="15"/>
      <c r="B146" s="51"/>
      <c r="C146" s="10">
        <f>IF(LEN($C145),IFERROR(VLOOKUP($B146,'MASTER Tools List'!$B$5:$J$208,2,FALSE),0))</f>
        <v>0</v>
      </c>
      <c r="D146" s="11">
        <f>IF(LEN($C145),IFERROR(VLOOKUP($B146,'MASTER Tools List'!$B$5:$J$208,3,FALSE),0))</f>
        <v>0</v>
      </c>
      <c r="E146" s="55"/>
      <c r="F146" s="18"/>
      <c r="G146" s="18"/>
      <c r="H146" s="18"/>
      <c r="I146" s="44">
        <f>IF(LEN($C145),IFERROR(VLOOKUP($B146,'MASTER Tools List'!$B$5:$J$208,8,FALSE),0))</f>
        <v>0</v>
      </c>
      <c r="J146" s="43">
        <f>Table2[[#This Row],[Unit Price (MWK)]]*Table2[[#This Row],[Received Qty]]</f>
        <v>0</v>
      </c>
      <c r="K146" s="19"/>
    </row>
    <row r="147" spans="1:11" hidden="1">
      <c r="A147" s="15"/>
      <c r="B147" s="51"/>
      <c r="C147" s="10">
        <f>IF(LEN($C146),IFERROR(VLOOKUP($B147,'MASTER Tools List'!$B$5:$J$208,2,FALSE),0))</f>
        <v>0</v>
      </c>
      <c r="D147" s="11">
        <f>IF(LEN($C146),IFERROR(VLOOKUP($B147,'MASTER Tools List'!$B$5:$J$208,3,FALSE),0))</f>
        <v>0</v>
      </c>
      <c r="E147" s="55"/>
      <c r="F147" s="18"/>
      <c r="G147" s="18"/>
      <c r="H147" s="18"/>
      <c r="I147" s="44">
        <f>IF(LEN($C146),IFERROR(VLOOKUP($B147,'MASTER Tools List'!$B$5:$J$208,8,FALSE),0))</f>
        <v>0</v>
      </c>
      <c r="J147" s="43">
        <f>Table2[[#This Row],[Unit Price (MWK)]]*Table2[[#This Row],[Received Qty]]</f>
        <v>0</v>
      </c>
      <c r="K147" s="19"/>
    </row>
    <row r="148" spans="1:11" hidden="1">
      <c r="A148" s="15"/>
      <c r="B148" s="51"/>
      <c r="C148" s="10">
        <f>IF(LEN($C147),IFERROR(VLOOKUP($B148,'MASTER Tools List'!$B$5:$J$208,2,FALSE),0))</f>
        <v>0</v>
      </c>
      <c r="D148" s="11">
        <f>IF(LEN($C147),IFERROR(VLOOKUP($B148,'MASTER Tools List'!$B$5:$J$208,3,FALSE),0))</f>
        <v>0</v>
      </c>
      <c r="E148" s="55"/>
      <c r="F148" s="18"/>
      <c r="G148" s="18"/>
      <c r="H148" s="18"/>
      <c r="I148" s="44">
        <f>IF(LEN($C147),IFERROR(VLOOKUP($B148,'MASTER Tools List'!$B$5:$J$208,8,FALSE),0))</f>
        <v>0</v>
      </c>
      <c r="J148" s="43">
        <f>Table2[[#This Row],[Unit Price (MWK)]]*Table2[[#This Row],[Received Qty]]</f>
        <v>0</v>
      </c>
      <c r="K148" s="19"/>
    </row>
    <row r="149" spans="1:11" hidden="1">
      <c r="A149" s="15"/>
      <c r="B149" s="51"/>
      <c r="C149" s="10">
        <f>IF(LEN($C8),IFERROR(VLOOKUP($B149,'MASTER Tools List'!$B$5:$J$208,2,FALSE),0))</f>
        <v>0</v>
      </c>
      <c r="D149" s="11">
        <f>IF(LEN($C8),IFERROR(VLOOKUP($B149,'MASTER Tools List'!$B$5:$J$208,3,FALSE),0))</f>
        <v>0</v>
      </c>
      <c r="E149" s="55"/>
      <c r="F149" s="18"/>
      <c r="G149" s="18"/>
      <c r="H149" s="18"/>
      <c r="I149" s="44">
        <f>IF(LEN($C148),IFERROR(VLOOKUP($B149,'MASTER Tools List'!$B$5:$J$208,8,FALSE),0))</f>
        <v>0</v>
      </c>
      <c r="J149" s="43">
        <f>Table2[[#This Row],[Unit Price (MWK)]]*Table2[[#This Row],[Received Qty]]</f>
        <v>0</v>
      </c>
      <c r="K149" s="19"/>
    </row>
    <row r="150" spans="1:11" hidden="1">
      <c r="A150" s="15"/>
      <c r="B150" s="51"/>
      <c r="C150" s="10">
        <f>IF(LEN($C149),IFERROR(VLOOKUP($B150,'MASTER Tools List'!$B$5:$J$208,2,FALSE),0))</f>
        <v>0</v>
      </c>
      <c r="D150" s="11">
        <f>IF(LEN($C149),IFERROR(VLOOKUP($B150,'MASTER Tools List'!$B$5:$J$208,3,FALSE),0))</f>
        <v>0</v>
      </c>
      <c r="E150" s="55"/>
      <c r="F150" s="18"/>
      <c r="G150" s="18"/>
      <c r="H150" s="18"/>
      <c r="I150" s="44">
        <f>IF(LEN($C149),IFERROR(VLOOKUP($B150,'MASTER Tools List'!$B$5:$J$208,8,FALSE),0))</f>
        <v>0</v>
      </c>
      <c r="J150" s="43">
        <f>Table2[[#This Row],[Unit Price (MWK)]]*Table2[[#This Row],[Received Qty]]</f>
        <v>0</v>
      </c>
      <c r="K150" s="19"/>
    </row>
    <row r="151" spans="1:11" hidden="1">
      <c r="A151" s="15"/>
      <c r="B151" s="51"/>
      <c r="C151" s="10">
        <f>IF(LEN($C150),IFERROR(VLOOKUP($B151,'MASTER Tools List'!$B$5:$J$208,2,FALSE),0))</f>
        <v>0</v>
      </c>
      <c r="D151" s="11">
        <f>IF(LEN($C150),IFERROR(VLOOKUP($B151,'MASTER Tools List'!$B$5:$J$208,3,FALSE),0))</f>
        <v>0</v>
      </c>
      <c r="E151" s="55"/>
      <c r="F151" s="18"/>
      <c r="G151" s="18"/>
      <c r="H151" s="18"/>
      <c r="I151" s="44">
        <f>IF(LEN($C150),IFERROR(VLOOKUP($B151,'MASTER Tools List'!$B$5:$J$208,8,FALSE),0))</f>
        <v>0</v>
      </c>
      <c r="J151" s="43">
        <f>Table2[[#This Row],[Unit Price (MWK)]]*Table2[[#This Row],[Received Qty]]</f>
        <v>0</v>
      </c>
      <c r="K151" s="19"/>
    </row>
    <row r="152" spans="1:11" hidden="1">
      <c r="A152" s="15"/>
      <c r="B152" s="51"/>
      <c r="C152" s="10">
        <f>IF(LEN($C151),IFERROR(VLOOKUP($B152,'MASTER Tools List'!$B$5:$J$208,2,FALSE),0))</f>
        <v>0</v>
      </c>
      <c r="D152" s="11">
        <f>IF(LEN($C151),IFERROR(VLOOKUP($B152,'MASTER Tools List'!$B$5:$J$208,3,FALSE),0))</f>
        <v>0</v>
      </c>
      <c r="E152" s="55"/>
      <c r="F152" s="18"/>
      <c r="G152" s="18"/>
      <c r="H152" s="18"/>
      <c r="I152" s="44">
        <f>IF(LEN($C151),IFERROR(VLOOKUP($B152,'MASTER Tools List'!$B$5:$J$208,8,FALSE),0))</f>
        <v>0</v>
      </c>
      <c r="J152" s="43">
        <f>Table2[[#This Row],[Unit Price (MWK)]]*Table2[[#This Row],[Received Qty]]</f>
        <v>0</v>
      </c>
      <c r="K152" s="19"/>
    </row>
    <row r="153" spans="1:11" hidden="1">
      <c r="A153" s="15"/>
      <c r="B153" s="51"/>
      <c r="C153" s="10">
        <f>IF(LEN($C152),IFERROR(VLOOKUP($B153,'MASTER Tools List'!$B$5:$J$208,2,FALSE),0))</f>
        <v>0</v>
      </c>
      <c r="D153" s="11">
        <f>IF(LEN($C152),IFERROR(VLOOKUP($B153,'MASTER Tools List'!$B$5:$J$208,3,FALSE),0))</f>
        <v>0</v>
      </c>
      <c r="E153" s="55"/>
      <c r="F153" s="18"/>
      <c r="G153" s="18"/>
      <c r="H153" s="18"/>
      <c r="I153" s="44">
        <f>IF(LEN($C152),IFERROR(VLOOKUP($B153,'MASTER Tools List'!$B$5:$J$208,8,FALSE),0))</f>
        <v>0</v>
      </c>
      <c r="J153" s="43">
        <f>Table2[[#This Row],[Unit Price (MWK)]]*Table2[[#This Row],[Received Qty]]</f>
        <v>0</v>
      </c>
      <c r="K153" s="19"/>
    </row>
    <row r="154" spans="1:11" hidden="1">
      <c r="A154" s="15"/>
      <c r="B154" s="51"/>
      <c r="C154" s="10">
        <f>IF(LEN($C153),IFERROR(VLOOKUP($B154,'MASTER Tools List'!$B$5:$J$208,2,FALSE),0))</f>
        <v>0</v>
      </c>
      <c r="D154" s="11">
        <f>IF(LEN($C153),IFERROR(VLOOKUP($B154,'MASTER Tools List'!$B$5:$J$208,3,FALSE),0))</f>
        <v>0</v>
      </c>
      <c r="E154" s="55"/>
      <c r="F154" s="18"/>
      <c r="G154" s="18"/>
      <c r="H154" s="18"/>
      <c r="I154" s="44">
        <f>IF(LEN($C153),IFERROR(VLOOKUP($B154,'MASTER Tools List'!$B$5:$J$208,8,FALSE),0))</f>
        <v>0</v>
      </c>
      <c r="J154" s="43">
        <f>Table2[[#This Row],[Unit Price (MWK)]]*Table2[[#This Row],[Received Qty]]</f>
        <v>0</v>
      </c>
      <c r="K154" s="19"/>
    </row>
    <row r="155" spans="1:11" hidden="1">
      <c r="A155" s="15"/>
      <c r="B155" s="51"/>
      <c r="C155" s="10">
        <f>IF(LEN($C154),IFERROR(VLOOKUP($B155,'MASTER Tools List'!$B$5:$J$208,2,FALSE),0))</f>
        <v>0</v>
      </c>
      <c r="D155" s="11">
        <f>IF(LEN($C154),IFERROR(VLOOKUP($B155,'MASTER Tools List'!$B$5:$J$208,3,FALSE),0))</f>
        <v>0</v>
      </c>
      <c r="E155" s="55"/>
      <c r="F155" s="18"/>
      <c r="G155" s="18"/>
      <c r="H155" s="18"/>
      <c r="I155" s="44">
        <f>IF(LEN($C154),IFERROR(VLOOKUP($B155,'MASTER Tools List'!$B$5:$J$208,8,FALSE),0))</f>
        <v>0</v>
      </c>
      <c r="J155" s="43">
        <f>Table2[[#This Row],[Unit Price (MWK)]]*Table2[[#This Row],[Received Qty]]</f>
        <v>0</v>
      </c>
      <c r="K155" s="19"/>
    </row>
    <row r="156" spans="1:11" hidden="1">
      <c r="A156" s="15"/>
      <c r="B156" s="51"/>
      <c r="C156" s="10">
        <f>IF(LEN($C155),IFERROR(VLOOKUP($B156,'MASTER Tools List'!$B$5:$J$208,2,FALSE),0))</f>
        <v>0</v>
      </c>
      <c r="D156" s="11">
        <f>IF(LEN($C155),IFERROR(VLOOKUP($B156,'MASTER Tools List'!$B$5:$J$208,3,FALSE),0))</f>
        <v>0</v>
      </c>
      <c r="E156" s="55"/>
      <c r="F156" s="18"/>
      <c r="G156" s="18"/>
      <c r="H156" s="18"/>
      <c r="I156" s="44">
        <f>IF(LEN($C155),IFERROR(VLOOKUP($B156,'MASTER Tools List'!$B$5:$J$208,8,FALSE),0))</f>
        <v>0</v>
      </c>
      <c r="J156" s="43">
        <f>Table2[[#This Row],[Unit Price (MWK)]]*Table2[[#This Row],[Received Qty]]</f>
        <v>0</v>
      </c>
      <c r="K156" s="19"/>
    </row>
    <row r="157" spans="1:11" hidden="1">
      <c r="A157" s="15"/>
      <c r="B157" s="51"/>
      <c r="C157" s="10">
        <f>IF(LEN($C156),IFERROR(VLOOKUP($B157,'MASTER Tools List'!$B$5:$J$208,2,FALSE),0))</f>
        <v>0</v>
      </c>
      <c r="D157" s="11">
        <f>IF(LEN($C156),IFERROR(VLOOKUP($B157,'MASTER Tools List'!$B$5:$J$208,3,FALSE),0))</f>
        <v>0</v>
      </c>
      <c r="E157" s="55"/>
      <c r="F157" s="18"/>
      <c r="G157" s="18"/>
      <c r="H157" s="18"/>
      <c r="I157" s="44">
        <f>IF(LEN($C156),IFERROR(VLOOKUP($B157,'MASTER Tools List'!$B$5:$J$208,8,FALSE),0))</f>
        <v>0</v>
      </c>
      <c r="J157" s="43">
        <f>Table2[[#This Row],[Unit Price (MWK)]]*Table2[[#This Row],[Received Qty]]</f>
        <v>0</v>
      </c>
      <c r="K157" s="19"/>
    </row>
    <row r="158" spans="1:11" hidden="1">
      <c r="A158" s="15"/>
      <c r="B158" s="51"/>
      <c r="C158" s="10">
        <f>IF(LEN($C157),IFERROR(VLOOKUP($B158,'MASTER Tools List'!$B$5:$J$208,2,FALSE),0))</f>
        <v>0</v>
      </c>
      <c r="D158" s="11">
        <f>IF(LEN($C157),IFERROR(VLOOKUP($B158,'MASTER Tools List'!$B$5:$J$208,3,FALSE),0))</f>
        <v>0</v>
      </c>
      <c r="E158" s="55"/>
      <c r="F158" s="18"/>
      <c r="G158" s="18"/>
      <c r="H158" s="18"/>
      <c r="I158" s="44">
        <f>IF(LEN($C157),IFERROR(VLOOKUP($B158,'MASTER Tools List'!$B$5:$J$208,8,FALSE),0))</f>
        <v>0</v>
      </c>
      <c r="J158" s="43">
        <f>Table2[[#This Row],[Unit Price (MWK)]]*Table2[[#This Row],[Received Qty]]</f>
        <v>0</v>
      </c>
      <c r="K158" s="19"/>
    </row>
    <row r="159" spans="1:11" hidden="1">
      <c r="A159" s="15"/>
      <c r="B159" s="51"/>
      <c r="C159" s="10">
        <f>IF(LEN($C158),IFERROR(VLOOKUP($B159,'MASTER Tools List'!$B$5:$J$208,2,FALSE),0))</f>
        <v>0</v>
      </c>
      <c r="D159" s="11">
        <f>IF(LEN($C158),IFERROR(VLOOKUP($B159,'MASTER Tools List'!$B$5:$J$208,3,FALSE),0))</f>
        <v>0</v>
      </c>
      <c r="E159" s="55"/>
      <c r="F159" s="18"/>
      <c r="G159" s="18"/>
      <c r="H159" s="18"/>
      <c r="I159" s="44">
        <f>IF(LEN($C158),IFERROR(VLOOKUP($B159,'MASTER Tools List'!$B$5:$J$208,8,FALSE),0))</f>
        <v>0</v>
      </c>
      <c r="J159" s="43">
        <f>Table2[[#This Row],[Unit Price (MWK)]]*Table2[[#This Row],[Received Qty]]</f>
        <v>0</v>
      </c>
      <c r="K159" s="19"/>
    </row>
    <row r="160" spans="1:11" hidden="1">
      <c r="A160" s="15"/>
      <c r="B160" s="51"/>
      <c r="C160" s="10">
        <f>IF(LEN($C159),IFERROR(VLOOKUP($B160,'MASTER Tools List'!$B$5:$J$208,2,FALSE),0))</f>
        <v>0</v>
      </c>
      <c r="D160" s="11">
        <f>IF(LEN($C159),IFERROR(VLOOKUP($B160,'MASTER Tools List'!$B$5:$J$208,3,FALSE),0))</f>
        <v>0</v>
      </c>
      <c r="E160" s="55"/>
      <c r="F160" s="18"/>
      <c r="G160" s="18"/>
      <c r="H160" s="18"/>
      <c r="I160" s="44">
        <f>IF(LEN($C159),IFERROR(VLOOKUP($B160,'MASTER Tools List'!$B$5:$J$208,8,FALSE),0))</f>
        <v>0</v>
      </c>
      <c r="J160" s="43">
        <f>Table2[[#This Row],[Unit Price (MWK)]]*Table2[[#This Row],[Received Qty]]</f>
        <v>0</v>
      </c>
      <c r="K160" s="19"/>
    </row>
    <row r="161" spans="1:11" hidden="1">
      <c r="A161" s="15"/>
      <c r="B161" s="51"/>
      <c r="C161" s="10">
        <f>IF(LEN($C160),IFERROR(VLOOKUP($B161,'MASTER Tools List'!$B$5:$J$208,2,FALSE),0))</f>
        <v>0</v>
      </c>
      <c r="D161" s="11">
        <f>IF(LEN($C160),IFERROR(VLOOKUP($B161,'MASTER Tools List'!$B$5:$J$208,3,FALSE),0))</f>
        <v>0</v>
      </c>
      <c r="E161" s="55"/>
      <c r="F161" s="18"/>
      <c r="G161" s="18"/>
      <c r="H161" s="18"/>
      <c r="I161" s="44">
        <f>IF(LEN($C160),IFERROR(VLOOKUP($B161,'MASTER Tools List'!$B$5:$J$208,8,FALSE),0))</f>
        <v>0</v>
      </c>
      <c r="J161" s="43">
        <f>Table2[[#This Row],[Unit Price (MWK)]]*Table2[[#This Row],[Received Qty]]</f>
        <v>0</v>
      </c>
      <c r="K161" s="19"/>
    </row>
    <row r="162" spans="1:11" hidden="1">
      <c r="A162" s="15"/>
      <c r="B162" s="51"/>
      <c r="C162" s="10">
        <f>IF(LEN($C161),IFERROR(VLOOKUP($B162,'MASTER Tools List'!$B$5:$J$208,2,FALSE),0))</f>
        <v>0</v>
      </c>
      <c r="D162" s="11">
        <f>IF(LEN($C161),IFERROR(VLOOKUP($B162,'MASTER Tools List'!$B$5:$J$208,3,FALSE),0))</f>
        <v>0</v>
      </c>
      <c r="E162" s="55"/>
      <c r="F162" s="18"/>
      <c r="G162" s="18"/>
      <c r="H162" s="18"/>
      <c r="I162" s="44">
        <f>IF(LEN($C161),IFERROR(VLOOKUP($B162,'MASTER Tools List'!$B$5:$J$208,8,FALSE),0))</f>
        <v>0</v>
      </c>
      <c r="J162" s="43">
        <f>Table2[[#This Row],[Unit Price (MWK)]]*Table2[[#This Row],[Received Qty]]</f>
        <v>0</v>
      </c>
      <c r="K162" s="19"/>
    </row>
    <row r="163" spans="1:11" hidden="1">
      <c r="A163" s="15"/>
      <c r="B163" s="51"/>
      <c r="C163" s="10">
        <f>IF(LEN($C8),IFERROR(VLOOKUP($B163,'MASTER Tools List'!$B$5:$J$208,2,FALSE),0))</f>
        <v>0</v>
      </c>
      <c r="D163" s="11">
        <f>IF(LEN($C8),IFERROR(VLOOKUP($B163,'MASTER Tools List'!$B$5:$J$208,3,FALSE),0))</f>
        <v>0</v>
      </c>
      <c r="E163" s="55"/>
      <c r="F163" s="18"/>
      <c r="G163" s="18"/>
      <c r="H163" s="18"/>
      <c r="I163" s="44">
        <f>IF(LEN($C162),IFERROR(VLOOKUP($B163,'MASTER Tools List'!$B$5:$J$208,8,FALSE),0))</f>
        <v>0</v>
      </c>
      <c r="J163" s="43">
        <f>Table2[[#This Row],[Unit Price (MWK)]]*Table2[[#This Row],[Received Qty]]</f>
        <v>0</v>
      </c>
      <c r="K163" s="19"/>
    </row>
    <row r="164" spans="1:11" hidden="1">
      <c r="A164" s="15"/>
      <c r="B164" s="51"/>
      <c r="C164" s="10">
        <f>IF(LEN($C163),IFERROR(VLOOKUP($B164,'MASTER Tools List'!$B$5:$J$208,2,FALSE),0))</f>
        <v>0</v>
      </c>
      <c r="D164" s="11">
        <f>IF(LEN($C163),IFERROR(VLOOKUP($B164,'MASTER Tools List'!$B$5:$J$208,3,FALSE),0))</f>
        <v>0</v>
      </c>
      <c r="E164" s="55"/>
      <c r="F164" s="18"/>
      <c r="G164" s="18"/>
      <c r="H164" s="18"/>
      <c r="I164" s="44">
        <f>IF(LEN($C163),IFERROR(VLOOKUP($B164,'MASTER Tools List'!$B$5:$J$208,8,FALSE),0))</f>
        <v>0</v>
      </c>
      <c r="J164" s="43">
        <f>Table2[[#This Row],[Unit Price (MWK)]]*Table2[[#This Row],[Received Qty]]</f>
        <v>0</v>
      </c>
      <c r="K164" s="19"/>
    </row>
    <row r="165" spans="1:11" hidden="1">
      <c r="A165" s="15"/>
      <c r="B165" s="51"/>
      <c r="C165" s="10">
        <f>IF(LEN($C164),IFERROR(VLOOKUP($B165,'MASTER Tools List'!$B$5:$J$208,2,FALSE),0))</f>
        <v>0</v>
      </c>
      <c r="D165" s="11">
        <f>IF(LEN($C164),IFERROR(VLOOKUP($B165,'MASTER Tools List'!$B$5:$J$208,3,FALSE),0))</f>
        <v>0</v>
      </c>
      <c r="E165" s="55"/>
      <c r="F165" s="18"/>
      <c r="G165" s="18"/>
      <c r="H165" s="18"/>
      <c r="I165" s="44">
        <f>IF(LEN($C164),IFERROR(VLOOKUP($B165,'MASTER Tools List'!$B$5:$J$208,8,FALSE),0))</f>
        <v>0</v>
      </c>
      <c r="J165" s="43">
        <f>Table2[[#This Row],[Unit Price (MWK)]]*Table2[[#This Row],[Received Qty]]</f>
        <v>0</v>
      </c>
      <c r="K165" s="19"/>
    </row>
    <row r="166" spans="1:11" hidden="1">
      <c r="A166" s="15"/>
      <c r="B166" s="51"/>
      <c r="C166" s="10">
        <f>IF(LEN($C165),IFERROR(VLOOKUP($B166,'MASTER Tools List'!$B$5:$J$208,2,FALSE),0))</f>
        <v>0</v>
      </c>
      <c r="D166" s="11">
        <f>IF(LEN($C165),IFERROR(VLOOKUP($B166,'MASTER Tools List'!$B$5:$J$208,3,FALSE),0))</f>
        <v>0</v>
      </c>
      <c r="E166" s="55"/>
      <c r="F166" s="18"/>
      <c r="G166" s="18"/>
      <c r="H166" s="18"/>
      <c r="I166" s="44">
        <f>IF(LEN($C165),IFERROR(VLOOKUP($B166,'MASTER Tools List'!$B$5:$J$208,8,FALSE),0))</f>
        <v>0</v>
      </c>
      <c r="J166" s="43">
        <f>Table2[[#This Row],[Unit Price (MWK)]]*Table2[[#This Row],[Received Qty]]</f>
        <v>0</v>
      </c>
      <c r="K166" s="19"/>
    </row>
    <row r="167" spans="1:11" hidden="1">
      <c r="A167" s="15"/>
      <c r="B167" s="51"/>
      <c r="C167" s="10">
        <f>IF(LEN($C166),IFERROR(VLOOKUP($B167,'MASTER Tools List'!$B$5:$J$208,2,FALSE),0))</f>
        <v>0</v>
      </c>
      <c r="D167" s="11">
        <f>IF(LEN($C166),IFERROR(VLOOKUP($B167,'MASTER Tools List'!$B$5:$J$208,3,FALSE),0))</f>
        <v>0</v>
      </c>
      <c r="E167" s="55"/>
      <c r="F167" s="18"/>
      <c r="G167" s="18"/>
      <c r="H167" s="18"/>
      <c r="I167" s="44">
        <f>IF(LEN($C166),IFERROR(VLOOKUP($B167,'MASTER Tools List'!$B$5:$J$208,8,FALSE),0))</f>
        <v>0</v>
      </c>
      <c r="J167" s="43">
        <f>Table2[[#This Row],[Unit Price (MWK)]]*Table2[[#This Row],[Received Qty]]</f>
        <v>0</v>
      </c>
      <c r="K167" s="19"/>
    </row>
    <row r="168" spans="1:11" hidden="1">
      <c r="A168" s="15"/>
      <c r="B168" s="51"/>
      <c r="C168" s="10">
        <f>IF(LEN($C167),IFERROR(VLOOKUP($B168,'MASTER Tools List'!$B$5:$J$208,2,FALSE),0))</f>
        <v>0</v>
      </c>
      <c r="D168" s="11">
        <f>IF(LEN($C167),IFERROR(VLOOKUP($B168,'MASTER Tools List'!$B$5:$J$208,3,FALSE),0))</f>
        <v>0</v>
      </c>
      <c r="E168" s="55"/>
      <c r="F168" s="18"/>
      <c r="G168" s="18"/>
      <c r="H168" s="18"/>
      <c r="I168" s="44">
        <f>IF(LEN($C167),IFERROR(VLOOKUP($B168,'MASTER Tools List'!$B$5:$J$208,8,FALSE),0))</f>
        <v>0</v>
      </c>
      <c r="J168" s="43">
        <f>Table2[[#This Row],[Unit Price (MWK)]]*Table2[[#This Row],[Received Qty]]</f>
        <v>0</v>
      </c>
      <c r="K168" s="19"/>
    </row>
    <row r="169" spans="1:11" hidden="1">
      <c r="A169" s="15"/>
      <c r="B169" s="51"/>
      <c r="C169" s="10">
        <f>IF(LEN($C168),IFERROR(VLOOKUP($B169,'MASTER Tools List'!$B$5:$J$208,2,FALSE),0))</f>
        <v>0</v>
      </c>
      <c r="D169" s="11">
        <f>IF(LEN($C168),IFERROR(VLOOKUP($B169,'MASTER Tools List'!$B$5:$J$208,3,FALSE),0))</f>
        <v>0</v>
      </c>
      <c r="E169" s="55"/>
      <c r="F169" s="18"/>
      <c r="G169" s="18"/>
      <c r="H169" s="18"/>
      <c r="I169" s="44">
        <f>IF(LEN($C168),IFERROR(VLOOKUP($B169,'MASTER Tools List'!$B$5:$J$208,8,FALSE),0))</f>
        <v>0</v>
      </c>
      <c r="J169" s="43">
        <f>Table2[[#This Row],[Unit Price (MWK)]]*Table2[[#This Row],[Received Qty]]</f>
        <v>0</v>
      </c>
      <c r="K169" s="19"/>
    </row>
    <row r="170" spans="1:11" hidden="1">
      <c r="A170" s="15"/>
      <c r="B170" s="51"/>
      <c r="C170" s="10">
        <f>IF(LEN($C169),IFERROR(VLOOKUP($B170,'MASTER Tools List'!$B$5:$J$208,2,FALSE),0))</f>
        <v>0</v>
      </c>
      <c r="D170" s="11">
        <f>IF(LEN($C169),IFERROR(VLOOKUP($B170,'MASTER Tools List'!$B$5:$J$208,3,FALSE),0))</f>
        <v>0</v>
      </c>
      <c r="E170" s="55"/>
      <c r="F170" s="18"/>
      <c r="G170" s="18"/>
      <c r="H170" s="18"/>
      <c r="I170" s="44">
        <f>IF(LEN($C169),IFERROR(VLOOKUP($B170,'MASTER Tools List'!$B$5:$J$208,8,FALSE),0))</f>
        <v>0</v>
      </c>
      <c r="J170" s="43">
        <f>Table2[[#This Row],[Unit Price (MWK)]]*Table2[[#This Row],[Received Qty]]</f>
        <v>0</v>
      </c>
      <c r="K170" s="19"/>
    </row>
    <row r="171" spans="1:11" hidden="1">
      <c r="A171" s="15"/>
      <c r="B171" s="51"/>
      <c r="C171" s="10">
        <f>IF(LEN($C170),IFERROR(VLOOKUP($B171,'MASTER Tools List'!$B$5:$J$208,2,FALSE),0))</f>
        <v>0</v>
      </c>
      <c r="D171" s="11">
        <f>IF(LEN($C170),IFERROR(VLOOKUP($B171,'MASTER Tools List'!$B$5:$J$208,3,FALSE),0))</f>
        <v>0</v>
      </c>
      <c r="E171" s="55"/>
      <c r="F171" s="18"/>
      <c r="G171" s="18"/>
      <c r="H171" s="18"/>
      <c r="I171" s="44">
        <f>IF(LEN($C170),IFERROR(VLOOKUP($B171,'MASTER Tools List'!$B$5:$J$208,8,FALSE),0))</f>
        <v>0</v>
      </c>
      <c r="J171" s="43">
        <f>Table2[[#This Row],[Unit Price (MWK)]]*Table2[[#This Row],[Received Qty]]</f>
        <v>0</v>
      </c>
      <c r="K171" s="19"/>
    </row>
    <row r="172" spans="1:11" hidden="1">
      <c r="A172" s="15"/>
      <c r="B172" s="51"/>
      <c r="C172" s="10">
        <f>IF(LEN($C171),IFERROR(VLOOKUP($B172,'MASTER Tools List'!$B$5:$J$208,2,FALSE),0))</f>
        <v>0</v>
      </c>
      <c r="D172" s="11">
        <f>IF(LEN($C171),IFERROR(VLOOKUP($B172,'MASTER Tools List'!$B$5:$J$208,3,FALSE),0))</f>
        <v>0</v>
      </c>
      <c r="E172" s="55"/>
      <c r="F172" s="18"/>
      <c r="G172" s="18"/>
      <c r="H172" s="18"/>
      <c r="I172" s="44">
        <f>IF(LEN($C171),IFERROR(VLOOKUP($B172,'MASTER Tools List'!$B$5:$J$208,8,FALSE),0))</f>
        <v>0</v>
      </c>
      <c r="J172" s="43">
        <f>Table2[[#This Row],[Unit Price (MWK)]]*Table2[[#This Row],[Received Qty]]</f>
        <v>0</v>
      </c>
      <c r="K172" s="19"/>
    </row>
    <row r="173" spans="1:11" hidden="1">
      <c r="A173" s="15"/>
      <c r="B173" s="51"/>
      <c r="C173" s="10">
        <f>IF(LEN($C172),IFERROR(VLOOKUP($B173,'MASTER Tools List'!$B$5:$J$208,2,FALSE),0))</f>
        <v>0</v>
      </c>
      <c r="D173" s="11">
        <f>IF(LEN($C172),IFERROR(VLOOKUP($B173,'MASTER Tools List'!$B$5:$J$208,3,FALSE),0))</f>
        <v>0</v>
      </c>
      <c r="E173" s="55"/>
      <c r="F173" s="18"/>
      <c r="G173" s="18"/>
      <c r="H173" s="18"/>
      <c r="I173" s="44">
        <f>IF(LEN($C172),IFERROR(VLOOKUP($B173,'MASTER Tools List'!$B$5:$J$208,8,FALSE),0))</f>
        <v>0</v>
      </c>
      <c r="J173" s="43">
        <f>Table2[[#This Row],[Unit Price (MWK)]]*Table2[[#This Row],[Received Qty]]</f>
        <v>0</v>
      </c>
      <c r="K173" s="19"/>
    </row>
    <row r="174" spans="1:11" hidden="1">
      <c r="A174" s="15"/>
      <c r="B174" s="51"/>
      <c r="C174" s="10">
        <f>IF(LEN($C173),IFERROR(VLOOKUP($B174,'MASTER Tools List'!$B$5:$J$208,2,FALSE),0))</f>
        <v>0</v>
      </c>
      <c r="D174" s="11">
        <f>IF(LEN($C173),IFERROR(VLOOKUP($B174,'MASTER Tools List'!$B$5:$J$208,3,FALSE),0))</f>
        <v>0</v>
      </c>
      <c r="E174" s="55"/>
      <c r="F174" s="18"/>
      <c r="G174" s="18"/>
      <c r="H174" s="18"/>
      <c r="I174" s="44">
        <f>IF(LEN($C173),IFERROR(VLOOKUP($B174,'MASTER Tools List'!$B$5:$J$208,8,FALSE),0))</f>
        <v>0</v>
      </c>
      <c r="J174" s="43">
        <f>Table2[[#This Row],[Unit Price (MWK)]]*Table2[[#This Row],[Received Qty]]</f>
        <v>0</v>
      </c>
      <c r="K174" s="19"/>
    </row>
    <row r="175" spans="1:11" hidden="1">
      <c r="A175" s="15"/>
      <c r="B175" s="51"/>
      <c r="C175" s="10">
        <f>IF(LEN($C174),IFERROR(VLOOKUP($B175,'MASTER Tools List'!$B$5:$J$208,2,FALSE),0))</f>
        <v>0</v>
      </c>
      <c r="D175" s="11">
        <f>IF(LEN($C174),IFERROR(VLOOKUP($B175,'MASTER Tools List'!$B$5:$J$208,3,FALSE),0))</f>
        <v>0</v>
      </c>
      <c r="E175" s="55"/>
      <c r="F175" s="18"/>
      <c r="G175" s="18"/>
      <c r="H175" s="18"/>
      <c r="I175" s="44">
        <f>IF(LEN($C174),IFERROR(VLOOKUP($B175,'MASTER Tools List'!$B$5:$J$208,8,FALSE),0))</f>
        <v>0</v>
      </c>
      <c r="J175" s="43">
        <f>Table2[[#This Row],[Unit Price (MWK)]]*Table2[[#This Row],[Received Qty]]</f>
        <v>0</v>
      </c>
      <c r="K175" s="19"/>
    </row>
    <row r="176" spans="1:11" hidden="1">
      <c r="A176" s="15"/>
      <c r="B176" s="51"/>
      <c r="C176" s="10">
        <f>IF(LEN($C175),IFERROR(VLOOKUP($B176,'MASTER Tools List'!$B$5:$J$208,2,FALSE),0))</f>
        <v>0</v>
      </c>
      <c r="D176" s="11">
        <f>IF(LEN($C175),IFERROR(VLOOKUP($B176,'MASTER Tools List'!$B$5:$J$208,3,FALSE),0))</f>
        <v>0</v>
      </c>
      <c r="E176" s="55"/>
      <c r="F176" s="18"/>
      <c r="G176" s="18"/>
      <c r="H176" s="18"/>
      <c r="I176" s="44">
        <f>IF(LEN($C175),IFERROR(VLOOKUP($B176,'MASTER Tools List'!$B$5:$J$208,8,FALSE),0))</f>
        <v>0</v>
      </c>
      <c r="J176" s="43">
        <f>Table2[[#This Row],[Unit Price (MWK)]]*Table2[[#This Row],[Received Qty]]</f>
        <v>0</v>
      </c>
      <c r="K176" s="19"/>
    </row>
    <row r="177" spans="1:11" hidden="1">
      <c r="A177" s="15"/>
      <c r="B177" s="51"/>
      <c r="C177" s="10">
        <f>IF(LEN($C8),IFERROR(VLOOKUP($B177,'MASTER Tools List'!$B$5:$J$208,2,FALSE),0))</f>
        <v>0</v>
      </c>
      <c r="D177" s="11">
        <f>IF(LEN($C8),IFERROR(VLOOKUP($B177,'MASTER Tools List'!$B$5:$J$208,3,FALSE),0))</f>
        <v>0</v>
      </c>
      <c r="E177" s="55"/>
      <c r="F177" s="18"/>
      <c r="G177" s="18"/>
      <c r="H177" s="18"/>
      <c r="I177" s="44">
        <f>IF(LEN($C176),IFERROR(VLOOKUP($B177,'MASTER Tools List'!$B$5:$J$208,8,FALSE),0))</f>
        <v>0</v>
      </c>
      <c r="J177" s="43">
        <f>Table2[[#This Row],[Unit Price (MWK)]]*Table2[[#This Row],[Received Qty]]</f>
        <v>0</v>
      </c>
      <c r="K177" s="19"/>
    </row>
    <row r="178" spans="1:11" hidden="1">
      <c r="A178" s="15"/>
      <c r="B178" s="51"/>
      <c r="C178" s="10">
        <f>IF(LEN($C177),IFERROR(VLOOKUP($B178,'MASTER Tools List'!$B$5:$J$208,2,FALSE),0))</f>
        <v>0</v>
      </c>
      <c r="D178" s="11">
        <f>IF(LEN($C177),IFERROR(VLOOKUP($B178,'MASTER Tools List'!$B$5:$J$208,3,FALSE),0))</f>
        <v>0</v>
      </c>
      <c r="E178" s="55"/>
      <c r="F178" s="18"/>
      <c r="G178" s="18"/>
      <c r="H178" s="18"/>
      <c r="I178" s="44">
        <f>IF(LEN($C177),IFERROR(VLOOKUP($B178,'MASTER Tools List'!$B$5:$J$208,8,FALSE),0))</f>
        <v>0</v>
      </c>
      <c r="J178" s="43">
        <f>Table2[[#This Row],[Unit Price (MWK)]]*Table2[[#This Row],[Received Qty]]</f>
        <v>0</v>
      </c>
      <c r="K178" s="19"/>
    </row>
    <row r="179" spans="1:11" hidden="1">
      <c r="A179" s="15"/>
      <c r="B179" s="51"/>
      <c r="C179" s="10">
        <f>IF(LEN($C178),IFERROR(VLOOKUP($B179,'MASTER Tools List'!$B$5:$J$208,2,FALSE),0))</f>
        <v>0</v>
      </c>
      <c r="D179" s="11">
        <f>IF(LEN($C178),IFERROR(VLOOKUP($B179,'MASTER Tools List'!$B$5:$J$208,3,FALSE),0))</f>
        <v>0</v>
      </c>
      <c r="E179" s="55"/>
      <c r="F179" s="18"/>
      <c r="G179" s="18"/>
      <c r="H179" s="18"/>
      <c r="I179" s="44">
        <f>IF(LEN($C178),IFERROR(VLOOKUP($B179,'MASTER Tools List'!$B$5:$J$208,8,FALSE),0))</f>
        <v>0</v>
      </c>
      <c r="J179" s="43">
        <f>Table2[[#This Row],[Unit Price (MWK)]]*Table2[[#This Row],[Received Qty]]</f>
        <v>0</v>
      </c>
      <c r="K179" s="19"/>
    </row>
    <row r="180" spans="1:11" hidden="1">
      <c r="A180" s="15"/>
      <c r="B180" s="51"/>
      <c r="C180" s="10">
        <f>IF(LEN($C179),IFERROR(VLOOKUP($B180,'MASTER Tools List'!$B$5:$J$208,2,FALSE),0))</f>
        <v>0</v>
      </c>
      <c r="D180" s="11">
        <f>IF(LEN($C179),IFERROR(VLOOKUP($B180,'MASTER Tools List'!$B$5:$J$208,3,FALSE),0))</f>
        <v>0</v>
      </c>
      <c r="E180" s="55"/>
      <c r="F180" s="18"/>
      <c r="G180" s="18"/>
      <c r="H180" s="18"/>
      <c r="I180" s="44">
        <f>IF(LEN($C179),IFERROR(VLOOKUP($B180,'MASTER Tools List'!$B$5:$J$208,8,FALSE),0))</f>
        <v>0</v>
      </c>
      <c r="J180" s="43">
        <f>Table2[[#This Row],[Unit Price (MWK)]]*Table2[[#This Row],[Received Qty]]</f>
        <v>0</v>
      </c>
      <c r="K180" s="19"/>
    </row>
    <row r="181" spans="1:11" hidden="1">
      <c r="A181" s="15"/>
      <c r="B181" s="51"/>
      <c r="C181" s="10">
        <f>IF(LEN($C180),IFERROR(VLOOKUP($B181,'MASTER Tools List'!$B$5:$J$208,2,FALSE),0))</f>
        <v>0</v>
      </c>
      <c r="D181" s="11">
        <f>IF(LEN($C180),IFERROR(VLOOKUP($B181,'MASTER Tools List'!$B$5:$J$208,3,FALSE),0))</f>
        <v>0</v>
      </c>
      <c r="E181" s="55"/>
      <c r="F181" s="18"/>
      <c r="G181" s="18"/>
      <c r="H181" s="18"/>
      <c r="I181" s="44">
        <f>IF(LEN($C180),IFERROR(VLOOKUP($B181,'MASTER Tools List'!$B$5:$J$208,8,FALSE),0))</f>
        <v>0</v>
      </c>
      <c r="J181" s="43">
        <f>Table2[[#This Row],[Unit Price (MWK)]]*Table2[[#This Row],[Received Qty]]</f>
        <v>0</v>
      </c>
      <c r="K181" s="19"/>
    </row>
    <row r="182" spans="1:11" hidden="1">
      <c r="A182" s="15"/>
      <c r="B182" s="51"/>
      <c r="C182" s="10">
        <f>IF(LEN($C181),IFERROR(VLOOKUP($B182,'MASTER Tools List'!$B$5:$J$208,2,FALSE),0))</f>
        <v>0</v>
      </c>
      <c r="D182" s="11">
        <f>IF(LEN($C181),IFERROR(VLOOKUP($B182,'MASTER Tools List'!$B$5:$J$208,3,FALSE),0))</f>
        <v>0</v>
      </c>
      <c r="E182" s="55"/>
      <c r="F182" s="18"/>
      <c r="G182" s="18"/>
      <c r="H182" s="18"/>
      <c r="I182" s="44">
        <f>IF(LEN($C181),IFERROR(VLOOKUP($B182,'MASTER Tools List'!$B$5:$J$208,8,FALSE),0))</f>
        <v>0</v>
      </c>
      <c r="J182" s="43">
        <f>Table2[[#This Row],[Unit Price (MWK)]]*Table2[[#This Row],[Received Qty]]</f>
        <v>0</v>
      </c>
      <c r="K182" s="19"/>
    </row>
    <row r="183" spans="1:11" hidden="1">
      <c r="A183" s="15"/>
      <c r="B183" s="51"/>
      <c r="C183" s="10">
        <f>IF(LEN($C182),IFERROR(VLOOKUP($B183,'MASTER Tools List'!$B$5:$J$208,2,FALSE),0))</f>
        <v>0</v>
      </c>
      <c r="D183" s="11">
        <f>IF(LEN($C182),IFERROR(VLOOKUP($B183,'MASTER Tools List'!$B$5:$J$208,3,FALSE),0))</f>
        <v>0</v>
      </c>
      <c r="E183" s="55"/>
      <c r="F183" s="18"/>
      <c r="G183" s="18"/>
      <c r="H183" s="18"/>
      <c r="I183" s="44">
        <f>IF(LEN($C182),IFERROR(VLOOKUP($B183,'MASTER Tools List'!$B$5:$J$208,8,FALSE),0))</f>
        <v>0</v>
      </c>
      <c r="J183" s="43">
        <f>Table2[[#This Row],[Unit Price (MWK)]]*Table2[[#This Row],[Received Qty]]</f>
        <v>0</v>
      </c>
      <c r="K183" s="19"/>
    </row>
    <row r="184" spans="1:11" hidden="1">
      <c r="A184" s="15"/>
      <c r="B184" s="51"/>
      <c r="C184" s="10">
        <f>IF(LEN($C183),IFERROR(VLOOKUP($B184,'MASTER Tools List'!$B$5:$J$208,2,FALSE),0))</f>
        <v>0</v>
      </c>
      <c r="D184" s="11">
        <f>IF(LEN($C183),IFERROR(VLOOKUP($B184,'MASTER Tools List'!$B$5:$J$208,3,FALSE),0))</f>
        <v>0</v>
      </c>
      <c r="E184" s="55"/>
      <c r="F184" s="18"/>
      <c r="G184" s="18"/>
      <c r="H184" s="18"/>
      <c r="I184" s="44">
        <f>IF(LEN($C183),IFERROR(VLOOKUP($B184,'MASTER Tools List'!$B$5:$J$208,8,FALSE),0))</f>
        <v>0</v>
      </c>
      <c r="J184" s="43">
        <f>Table2[[#This Row],[Unit Price (MWK)]]*Table2[[#This Row],[Received Qty]]</f>
        <v>0</v>
      </c>
      <c r="K184" s="19"/>
    </row>
    <row r="185" spans="1:11" hidden="1">
      <c r="A185" s="15"/>
      <c r="B185" s="51"/>
      <c r="C185" s="10">
        <f>IF(LEN($C184),IFERROR(VLOOKUP($B185,'MASTER Tools List'!$B$5:$J$208,2,FALSE),0))</f>
        <v>0</v>
      </c>
      <c r="D185" s="11">
        <f>IF(LEN($C184),IFERROR(VLOOKUP($B185,'MASTER Tools List'!$B$5:$J$208,3,FALSE),0))</f>
        <v>0</v>
      </c>
      <c r="E185" s="55"/>
      <c r="F185" s="18"/>
      <c r="G185" s="18"/>
      <c r="H185" s="18"/>
      <c r="I185" s="44">
        <f>IF(LEN($C184),IFERROR(VLOOKUP($B185,'MASTER Tools List'!$B$5:$J$208,8,FALSE),0))</f>
        <v>0</v>
      </c>
      <c r="J185" s="43">
        <f>Table2[[#This Row],[Unit Price (MWK)]]*Table2[[#This Row],[Received Qty]]</f>
        <v>0</v>
      </c>
      <c r="K185" s="19"/>
    </row>
    <row r="186" spans="1:11" hidden="1">
      <c r="A186" s="15"/>
      <c r="B186" s="51"/>
      <c r="C186" s="10">
        <f>IF(LEN($C185),IFERROR(VLOOKUP($B186,'MASTER Tools List'!$B$5:$J$208,2,FALSE),0))</f>
        <v>0</v>
      </c>
      <c r="D186" s="11">
        <f>IF(LEN($C185),IFERROR(VLOOKUP($B186,'MASTER Tools List'!$B$5:$J$208,3,FALSE),0))</f>
        <v>0</v>
      </c>
      <c r="E186" s="55"/>
      <c r="F186" s="18"/>
      <c r="G186" s="18"/>
      <c r="H186" s="18"/>
      <c r="I186" s="44">
        <f>IF(LEN($C185),IFERROR(VLOOKUP($B186,'MASTER Tools List'!$B$5:$J$208,8,FALSE),0))</f>
        <v>0</v>
      </c>
      <c r="J186" s="43">
        <f>Table2[[#This Row],[Unit Price (MWK)]]*Table2[[#This Row],[Received Qty]]</f>
        <v>0</v>
      </c>
      <c r="K186" s="19"/>
    </row>
    <row r="187" spans="1:11" hidden="1">
      <c r="A187" s="15"/>
      <c r="B187" s="51"/>
      <c r="C187" s="10">
        <f>IF(LEN($C186),IFERROR(VLOOKUP($B187,'MASTER Tools List'!$B$5:$J$208,2,FALSE),0))</f>
        <v>0</v>
      </c>
      <c r="D187" s="11">
        <f>IF(LEN($C186),IFERROR(VLOOKUP($B187,'MASTER Tools List'!$B$5:$J$208,3,FALSE),0))</f>
        <v>0</v>
      </c>
      <c r="E187" s="55"/>
      <c r="F187" s="18"/>
      <c r="G187" s="18"/>
      <c r="H187" s="18"/>
      <c r="I187" s="44">
        <f>IF(LEN($C186),IFERROR(VLOOKUP($B187,'MASTER Tools List'!$B$5:$J$208,8,FALSE),0))</f>
        <v>0</v>
      </c>
      <c r="J187" s="43">
        <f>Table2[[#This Row],[Unit Price (MWK)]]*Table2[[#This Row],[Received Qty]]</f>
        <v>0</v>
      </c>
      <c r="K187" s="19"/>
    </row>
    <row r="188" spans="1:11" hidden="1">
      <c r="A188" s="15"/>
      <c r="B188" s="51"/>
      <c r="C188" s="10">
        <f>IF(LEN($C187),IFERROR(VLOOKUP($B188,'MASTER Tools List'!$B$5:$J$208,2,FALSE),0))</f>
        <v>0</v>
      </c>
      <c r="D188" s="11">
        <f>IF(LEN($C187),IFERROR(VLOOKUP($B188,'MASTER Tools List'!$B$5:$J$208,3,FALSE),0))</f>
        <v>0</v>
      </c>
      <c r="E188" s="55"/>
      <c r="F188" s="18"/>
      <c r="G188" s="18"/>
      <c r="H188" s="18"/>
      <c r="I188" s="44">
        <f>IF(LEN($C187),IFERROR(VLOOKUP($B188,'MASTER Tools List'!$B$5:$J$208,8,FALSE),0))</f>
        <v>0</v>
      </c>
      <c r="J188" s="43">
        <f>Table2[[#This Row],[Unit Price (MWK)]]*Table2[[#This Row],[Received Qty]]</f>
        <v>0</v>
      </c>
      <c r="K188" s="19"/>
    </row>
    <row r="189" spans="1:11" hidden="1">
      <c r="A189" s="15"/>
      <c r="B189" s="51"/>
      <c r="C189" s="10">
        <f>IF(LEN($C188),IFERROR(VLOOKUP($B189,'MASTER Tools List'!$B$5:$J$208,2,FALSE),0))</f>
        <v>0</v>
      </c>
      <c r="D189" s="11">
        <f>IF(LEN($C188),IFERROR(VLOOKUP($B189,'MASTER Tools List'!$B$5:$J$208,3,FALSE),0))</f>
        <v>0</v>
      </c>
      <c r="E189" s="55"/>
      <c r="F189" s="18"/>
      <c r="G189" s="18"/>
      <c r="H189" s="18"/>
      <c r="I189" s="44">
        <f>IF(LEN($C188),IFERROR(VLOOKUP($B189,'MASTER Tools List'!$B$5:$J$208,8,FALSE),0))</f>
        <v>0</v>
      </c>
      <c r="J189" s="43">
        <f>Table2[[#This Row],[Unit Price (MWK)]]*Table2[[#This Row],[Received Qty]]</f>
        <v>0</v>
      </c>
      <c r="K189" s="19"/>
    </row>
    <row r="190" spans="1:11" hidden="1">
      <c r="A190" s="15"/>
      <c r="B190" s="51"/>
      <c r="C190" s="10">
        <f>IF(LEN($C189),IFERROR(VLOOKUP($B190,'MASTER Tools List'!$B$5:$J$208,2,FALSE),0))</f>
        <v>0</v>
      </c>
      <c r="D190" s="11">
        <f>IF(LEN($C189),IFERROR(VLOOKUP($B190,'MASTER Tools List'!$B$5:$J$208,3,FALSE),0))</f>
        <v>0</v>
      </c>
      <c r="E190" s="55"/>
      <c r="F190" s="18"/>
      <c r="G190" s="18"/>
      <c r="H190" s="18"/>
      <c r="I190" s="44">
        <f>IF(LEN($C189),IFERROR(VLOOKUP($B190,'MASTER Tools List'!$B$5:$J$208,8,FALSE),0))</f>
        <v>0</v>
      </c>
      <c r="J190" s="43">
        <f>Table2[[#This Row],[Unit Price (MWK)]]*Table2[[#This Row],[Received Qty]]</f>
        <v>0</v>
      </c>
      <c r="K190" s="19"/>
    </row>
    <row r="191" spans="1:11" hidden="1">
      <c r="A191" s="15"/>
      <c r="B191" s="51"/>
      <c r="C191" s="10">
        <f>IF(LEN($C8),IFERROR(VLOOKUP($B191,'MASTER Tools List'!$B$5:$J$208,2,FALSE),0))</f>
        <v>0</v>
      </c>
      <c r="D191" s="11">
        <f>IF(LEN($C8),IFERROR(VLOOKUP($B191,'MASTER Tools List'!$B$5:$J$208,3,FALSE),0))</f>
        <v>0</v>
      </c>
      <c r="E191" s="55"/>
      <c r="F191" s="18"/>
      <c r="G191" s="18"/>
      <c r="H191" s="18"/>
      <c r="I191" s="44">
        <f>IF(LEN($C190),IFERROR(VLOOKUP($B191,'MASTER Tools List'!$B$5:$J$208,8,FALSE),0))</f>
        <v>0</v>
      </c>
      <c r="J191" s="43">
        <f>Table2[[#This Row],[Unit Price (MWK)]]*Table2[[#This Row],[Received Qty]]</f>
        <v>0</v>
      </c>
      <c r="K191" s="19"/>
    </row>
    <row r="192" spans="1:11" hidden="1">
      <c r="A192" s="15"/>
      <c r="B192" s="51"/>
      <c r="C192" s="10">
        <f>IF(LEN($C191),IFERROR(VLOOKUP($B192,'MASTER Tools List'!$B$5:$J$208,2,FALSE),0))</f>
        <v>0</v>
      </c>
      <c r="D192" s="11">
        <f>IF(LEN($C191),IFERROR(VLOOKUP($B192,'MASTER Tools List'!$B$5:$J$208,3,FALSE),0))</f>
        <v>0</v>
      </c>
      <c r="E192" s="55"/>
      <c r="F192" s="18"/>
      <c r="G192" s="18"/>
      <c r="H192" s="18"/>
      <c r="I192" s="44">
        <f>IF(LEN($C191),IFERROR(VLOOKUP($B192,'MASTER Tools List'!$B$5:$J$208,8,FALSE),0))</f>
        <v>0</v>
      </c>
      <c r="J192" s="43">
        <f>Table2[[#This Row],[Unit Price (MWK)]]*Table2[[#This Row],[Received Qty]]</f>
        <v>0</v>
      </c>
      <c r="K192" s="19"/>
    </row>
    <row r="193" spans="1:11" hidden="1">
      <c r="A193" s="15"/>
      <c r="B193" s="51"/>
      <c r="C193" s="10">
        <f>IF(LEN($C192),IFERROR(VLOOKUP($B193,'MASTER Tools List'!$B$5:$J$208,2,FALSE),0))</f>
        <v>0</v>
      </c>
      <c r="D193" s="11">
        <f>IF(LEN($C192),IFERROR(VLOOKUP($B193,'MASTER Tools List'!$B$5:$J$208,3,FALSE),0))</f>
        <v>0</v>
      </c>
      <c r="E193" s="55"/>
      <c r="F193" s="18"/>
      <c r="G193" s="18"/>
      <c r="H193" s="18"/>
      <c r="I193" s="44">
        <f>IF(LEN($C192),IFERROR(VLOOKUP($B193,'MASTER Tools List'!$B$5:$J$208,8,FALSE),0))</f>
        <v>0</v>
      </c>
      <c r="J193" s="43">
        <f>Table2[[#This Row],[Unit Price (MWK)]]*Table2[[#This Row],[Received Qty]]</f>
        <v>0</v>
      </c>
      <c r="K193" s="19"/>
    </row>
    <row r="194" spans="1:11" hidden="1">
      <c r="A194" s="15"/>
      <c r="B194" s="51"/>
      <c r="C194" s="10">
        <f>IF(LEN($C193),IFERROR(VLOOKUP($B194,'MASTER Tools List'!$B$5:$J$208,2,FALSE),0))</f>
        <v>0</v>
      </c>
      <c r="D194" s="11">
        <f>IF(LEN($C193),IFERROR(VLOOKUP($B194,'MASTER Tools List'!$B$5:$J$208,3,FALSE),0))</f>
        <v>0</v>
      </c>
      <c r="E194" s="55"/>
      <c r="F194" s="18"/>
      <c r="G194" s="18"/>
      <c r="H194" s="18"/>
      <c r="I194" s="44">
        <f>IF(LEN($C193),IFERROR(VLOOKUP($B194,'MASTER Tools List'!$B$5:$J$208,8,FALSE),0))</f>
        <v>0</v>
      </c>
      <c r="J194" s="43">
        <f>Table2[[#This Row],[Unit Price (MWK)]]*Table2[[#This Row],[Received Qty]]</f>
        <v>0</v>
      </c>
      <c r="K194" s="19"/>
    </row>
    <row r="195" spans="1:11" hidden="1">
      <c r="A195" s="15"/>
      <c r="B195" s="51"/>
      <c r="C195" s="10">
        <f>IF(LEN($C194),IFERROR(VLOOKUP($B195,'MASTER Tools List'!$B$5:$J$208,2,FALSE),0))</f>
        <v>0</v>
      </c>
      <c r="D195" s="11">
        <f>IF(LEN($C194),IFERROR(VLOOKUP($B195,'MASTER Tools List'!$B$5:$J$208,3,FALSE),0))</f>
        <v>0</v>
      </c>
      <c r="E195" s="55"/>
      <c r="F195" s="18"/>
      <c r="G195" s="18"/>
      <c r="H195" s="18"/>
      <c r="I195" s="44">
        <f>IF(LEN($C194),IFERROR(VLOOKUP($B195,'MASTER Tools List'!$B$5:$J$208,8,FALSE),0))</f>
        <v>0</v>
      </c>
      <c r="J195" s="43">
        <f>Table2[[#This Row],[Unit Price (MWK)]]*Table2[[#This Row],[Received Qty]]</f>
        <v>0</v>
      </c>
      <c r="K195" s="19"/>
    </row>
    <row r="196" spans="1:11" hidden="1">
      <c r="A196" s="15"/>
      <c r="B196" s="51"/>
      <c r="C196" s="10">
        <f>IF(LEN($C195),IFERROR(VLOOKUP($B196,'MASTER Tools List'!$B$5:$J$208,2,FALSE),0))</f>
        <v>0</v>
      </c>
      <c r="D196" s="11">
        <f>IF(LEN($C195),IFERROR(VLOOKUP($B196,'MASTER Tools List'!$B$5:$J$208,3,FALSE),0))</f>
        <v>0</v>
      </c>
      <c r="E196" s="55"/>
      <c r="F196" s="18"/>
      <c r="G196" s="18"/>
      <c r="H196" s="18"/>
      <c r="I196" s="44">
        <f>IF(LEN($C195),IFERROR(VLOOKUP($B196,'MASTER Tools List'!$B$5:$J$208,8,FALSE),0))</f>
        <v>0</v>
      </c>
      <c r="J196" s="43">
        <f>Table2[[#This Row],[Unit Price (MWK)]]*Table2[[#This Row],[Received Qty]]</f>
        <v>0</v>
      </c>
      <c r="K196" s="19"/>
    </row>
    <row r="197" spans="1:11" hidden="1">
      <c r="A197" s="15"/>
      <c r="B197" s="51"/>
      <c r="C197" s="10">
        <f>IF(LEN($C196),IFERROR(VLOOKUP($B197,'MASTER Tools List'!$B$5:$J$208,2,FALSE),0))</f>
        <v>0</v>
      </c>
      <c r="D197" s="11">
        <f>IF(LEN($C196),IFERROR(VLOOKUP($B197,'MASTER Tools List'!$B$5:$J$208,3,FALSE),0))</f>
        <v>0</v>
      </c>
      <c r="E197" s="55"/>
      <c r="F197" s="18"/>
      <c r="G197" s="18"/>
      <c r="H197" s="18"/>
      <c r="I197" s="44">
        <f>IF(LEN($C196),IFERROR(VLOOKUP($B197,'MASTER Tools List'!$B$5:$J$208,8,FALSE),0))</f>
        <v>0</v>
      </c>
      <c r="J197" s="43">
        <f>Table2[[#This Row],[Unit Price (MWK)]]*Table2[[#This Row],[Received Qty]]</f>
        <v>0</v>
      </c>
      <c r="K197" s="19"/>
    </row>
    <row r="198" spans="1:11" hidden="1">
      <c r="A198" s="15"/>
      <c r="B198" s="51"/>
      <c r="C198" s="10">
        <f>IF(LEN($C197),IFERROR(VLOOKUP($B198,'MASTER Tools List'!$B$5:$J$208,2,FALSE),0))</f>
        <v>0</v>
      </c>
      <c r="D198" s="11">
        <f>IF(LEN($C197),IFERROR(VLOOKUP($B198,'MASTER Tools List'!$B$5:$J$208,3,FALSE),0))</f>
        <v>0</v>
      </c>
      <c r="E198" s="55"/>
      <c r="F198" s="18"/>
      <c r="G198" s="18"/>
      <c r="H198" s="18"/>
      <c r="I198" s="44">
        <f>IF(LEN($C197),IFERROR(VLOOKUP($B198,'MASTER Tools List'!$B$5:$J$208,8,FALSE),0))</f>
        <v>0</v>
      </c>
      <c r="J198" s="43">
        <f>Table2[[#This Row],[Unit Price (MWK)]]*Table2[[#This Row],[Received Qty]]</f>
        <v>0</v>
      </c>
      <c r="K198" s="19"/>
    </row>
    <row r="199" spans="1:11" hidden="1">
      <c r="A199" s="15"/>
      <c r="B199" s="51"/>
      <c r="C199" s="10">
        <f>IF(LEN($C198),IFERROR(VLOOKUP($B199,'MASTER Tools List'!$B$5:$J$208,2,FALSE),0))</f>
        <v>0</v>
      </c>
      <c r="D199" s="11">
        <f>IF(LEN($C198),IFERROR(VLOOKUP($B199,'MASTER Tools List'!$B$5:$J$208,3,FALSE),0))</f>
        <v>0</v>
      </c>
      <c r="E199" s="55"/>
      <c r="F199" s="18"/>
      <c r="G199" s="18"/>
      <c r="H199" s="18"/>
      <c r="I199" s="44">
        <f>IF(LEN($C198),IFERROR(VLOOKUP($B199,'MASTER Tools List'!$B$5:$J$208,8,FALSE),0))</f>
        <v>0</v>
      </c>
      <c r="J199" s="43">
        <f>Table2[[#This Row],[Unit Price (MWK)]]*Table2[[#This Row],[Received Qty]]</f>
        <v>0</v>
      </c>
      <c r="K199" s="19"/>
    </row>
    <row r="200" spans="1:11" hidden="1">
      <c r="A200" s="15"/>
      <c r="B200" s="51"/>
      <c r="C200" s="10">
        <f>IF(LEN($C199),IFERROR(VLOOKUP($B200,'MASTER Tools List'!$B$5:$J$208,2,FALSE),0))</f>
        <v>0</v>
      </c>
      <c r="D200" s="11">
        <f>IF(LEN($C199),IFERROR(VLOOKUP($B200,'MASTER Tools List'!$B$5:$J$208,3,FALSE),0))</f>
        <v>0</v>
      </c>
      <c r="E200" s="55"/>
      <c r="F200" s="18"/>
      <c r="G200" s="18"/>
      <c r="H200" s="18"/>
      <c r="I200" s="44">
        <f>IF(LEN($C199),IFERROR(VLOOKUP($B200,'MASTER Tools List'!$B$5:$J$208,8,FALSE),0))</f>
        <v>0</v>
      </c>
      <c r="J200" s="43">
        <f>Table2[[#This Row],[Unit Price (MWK)]]*Table2[[#This Row],[Received Qty]]</f>
        <v>0</v>
      </c>
      <c r="K200" s="19"/>
    </row>
    <row r="201" spans="1:11" hidden="1">
      <c r="A201" s="15"/>
      <c r="B201" s="51"/>
      <c r="C201" s="10">
        <f>IF(LEN($C200),IFERROR(VLOOKUP($B201,'MASTER Tools List'!$B$5:$J$208,2,FALSE),0))</f>
        <v>0</v>
      </c>
      <c r="D201" s="11">
        <f>IF(LEN($C200),IFERROR(VLOOKUP($B201,'MASTER Tools List'!$B$5:$J$208,3,FALSE),0))</f>
        <v>0</v>
      </c>
      <c r="E201" s="55"/>
      <c r="F201" s="18"/>
      <c r="G201" s="18"/>
      <c r="H201" s="18"/>
      <c r="I201" s="44">
        <f>IF(LEN($C200),IFERROR(VLOOKUP($B201,'MASTER Tools List'!$B$5:$J$208,8,FALSE),0))</f>
        <v>0</v>
      </c>
      <c r="J201" s="43">
        <f>Table2[[#This Row],[Unit Price (MWK)]]*Table2[[#This Row],[Received Qty]]</f>
        <v>0</v>
      </c>
      <c r="K201" s="19"/>
    </row>
    <row r="202" spans="1:11" hidden="1">
      <c r="A202" s="15"/>
      <c r="B202" s="51"/>
      <c r="C202" s="10">
        <f>IF(LEN($C201),IFERROR(VLOOKUP($B202,'MASTER Tools List'!$B$5:$J$208,2,FALSE),0))</f>
        <v>0</v>
      </c>
      <c r="D202" s="11">
        <f>IF(LEN($C201),IFERROR(VLOOKUP($B202,'MASTER Tools List'!$B$5:$J$208,3,FALSE),0))</f>
        <v>0</v>
      </c>
      <c r="E202" s="55"/>
      <c r="F202" s="18"/>
      <c r="G202" s="18"/>
      <c r="H202" s="18"/>
      <c r="I202" s="44">
        <f>IF(LEN($C201),IFERROR(VLOOKUP($B202,'MASTER Tools List'!$B$5:$J$208,8,FALSE),0))</f>
        <v>0</v>
      </c>
      <c r="J202" s="43">
        <f>Table2[[#This Row],[Unit Price (MWK)]]*Table2[[#This Row],[Received Qty]]</f>
        <v>0</v>
      </c>
      <c r="K202" s="19"/>
    </row>
    <row r="203" spans="1:11" hidden="1">
      <c r="A203" s="15"/>
      <c r="B203" s="51"/>
      <c r="C203" s="10">
        <f>IF(LEN($C202),IFERROR(VLOOKUP($B203,'MASTER Tools List'!$B$5:$J$208,2,FALSE),0))</f>
        <v>0</v>
      </c>
      <c r="D203" s="11">
        <f>IF(LEN($C202),IFERROR(VLOOKUP($B203,'MASTER Tools List'!$B$5:$J$208,3,FALSE),0))</f>
        <v>0</v>
      </c>
      <c r="E203" s="55"/>
      <c r="F203" s="18"/>
      <c r="G203" s="18"/>
      <c r="H203" s="18"/>
      <c r="I203" s="44">
        <f>IF(LEN($C202),IFERROR(VLOOKUP($B203,'MASTER Tools List'!$B$5:$J$208,8,FALSE),0))</f>
        <v>0</v>
      </c>
      <c r="J203" s="43">
        <f>Table2[[#This Row],[Unit Price (MWK)]]*Table2[[#This Row],[Received Qty]]</f>
        <v>0</v>
      </c>
      <c r="K203" s="19"/>
    </row>
    <row r="204" spans="1:11" hidden="1">
      <c r="A204" s="15"/>
      <c r="B204" s="51"/>
      <c r="C204" s="10">
        <f>IF(LEN($C203),IFERROR(VLOOKUP($B204,'MASTER Tools List'!$B$5:$J$208,2,FALSE),0))</f>
        <v>0</v>
      </c>
      <c r="D204" s="11">
        <f>IF(LEN($C203),IFERROR(VLOOKUP($B204,'MASTER Tools List'!$B$5:$J$208,3,FALSE),0))</f>
        <v>0</v>
      </c>
      <c r="E204" s="55"/>
      <c r="F204" s="18"/>
      <c r="G204" s="18"/>
      <c r="H204" s="18"/>
      <c r="I204" s="44">
        <f>IF(LEN($C203),IFERROR(VLOOKUP($B204,'MASTER Tools List'!$B$5:$J$208,8,FALSE),0))</f>
        <v>0</v>
      </c>
      <c r="J204" s="43">
        <f>Table2[[#This Row],[Unit Price (MWK)]]*Table2[[#This Row],[Received Qty]]</f>
        <v>0</v>
      </c>
      <c r="K204" s="19"/>
    </row>
    <row r="205" spans="1:11" hidden="1">
      <c r="A205" s="15"/>
      <c r="B205" s="51"/>
      <c r="C205" s="10">
        <f>IF(LEN($C8),IFERROR(VLOOKUP($B205,'MASTER Tools List'!$B$5:$J$208,2,FALSE),0))</f>
        <v>0</v>
      </c>
      <c r="D205" s="11">
        <f>IF(LEN($C8),IFERROR(VLOOKUP($B205,'MASTER Tools List'!$B$5:$J$208,3,FALSE),0))</f>
        <v>0</v>
      </c>
      <c r="E205" s="55"/>
      <c r="F205" s="18"/>
      <c r="G205" s="18"/>
      <c r="H205" s="18"/>
      <c r="I205" s="44">
        <f>IF(LEN($C204),IFERROR(VLOOKUP($B205,'MASTER Tools List'!$B$5:$J$208,8,FALSE),0))</f>
        <v>0</v>
      </c>
      <c r="J205" s="43">
        <f>Table2[[#This Row],[Unit Price (MWK)]]*Table2[[#This Row],[Received Qty]]</f>
        <v>0</v>
      </c>
      <c r="K205" s="19"/>
    </row>
    <row r="206" spans="1:11" hidden="1">
      <c r="A206" s="15"/>
      <c r="B206" s="51"/>
      <c r="C206" s="10">
        <f>IF(LEN($C205),IFERROR(VLOOKUP($B206,'MASTER Tools List'!$B$5:$J$208,2,FALSE),0))</f>
        <v>0</v>
      </c>
      <c r="D206" s="11">
        <f>IF(LEN($C205),IFERROR(VLOOKUP($B206,'MASTER Tools List'!$B$5:$J$208,3,FALSE),0))</f>
        <v>0</v>
      </c>
      <c r="E206" s="55"/>
      <c r="F206" s="18"/>
      <c r="G206" s="18"/>
      <c r="H206" s="18"/>
      <c r="I206" s="44">
        <f>IF(LEN($C205),IFERROR(VLOOKUP($B206,'MASTER Tools List'!$B$5:$J$208,8,FALSE),0))</f>
        <v>0</v>
      </c>
      <c r="J206" s="43">
        <f>Table2[[#This Row],[Unit Price (MWK)]]*Table2[[#This Row],[Received Qty]]</f>
        <v>0</v>
      </c>
      <c r="K206" s="19"/>
    </row>
    <row r="207" spans="1:11" hidden="1">
      <c r="A207" s="15"/>
      <c r="B207" s="51"/>
      <c r="C207" s="10">
        <f>IF(LEN($C206),IFERROR(VLOOKUP($B207,'MASTER Tools List'!$B$5:$J$208,2,FALSE),0))</f>
        <v>0</v>
      </c>
      <c r="D207" s="11">
        <f>IF(LEN($C206),IFERROR(VLOOKUP($B207,'MASTER Tools List'!$B$5:$J$208,3,FALSE),0))</f>
        <v>0</v>
      </c>
      <c r="E207" s="55"/>
      <c r="F207" s="18"/>
      <c r="G207" s="18"/>
      <c r="H207" s="18"/>
      <c r="I207" s="44">
        <f>IF(LEN($C206),IFERROR(VLOOKUP($B207,'MASTER Tools List'!$B$5:$J$208,8,FALSE),0))</f>
        <v>0</v>
      </c>
      <c r="J207" s="43">
        <f>Table2[[#This Row],[Unit Price (MWK)]]*Table2[[#This Row],[Received Qty]]</f>
        <v>0</v>
      </c>
      <c r="K207" s="19"/>
    </row>
    <row r="208" spans="1:11" hidden="1">
      <c r="A208" s="15"/>
      <c r="B208" s="51"/>
      <c r="C208" s="10">
        <f>IF(LEN($C207),IFERROR(VLOOKUP($B208,'MASTER Tools List'!$B$5:$J$208,2,FALSE),0))</f>
        <v>0</v>
      </c>
      <c r="D208" s="11">
        <f>IF(LEN($C207),IFERROR(VLOOKUP($B208,'MASTER Tools List'!$B$5:$J$208,3,FALSE),0))</f>
        <v>0</v>
      </c>
      <c r="E208" s="55"/>
      <c r="F208" s="18"/>
      <c r="G208" s="18"/>
      <c r="H208" s="18"/>
      <c r="I208" s="44">
        <f>IF(LEN($C207),IFERROR(VLOOKUP($B208,'MASTER Tools List'!$B$5:$J$208,8,FALSE),0))</f>
        <v>0</v>
      </c>
      <c r="J208" s="43">
        <f>Table2[[#This Row],[Unit Price (MWK)]]*Table2[[#This Row],[Received Qty]]</f>
        <v>0</v>
      </c>
      <c r="K208" s="19"/>
    </row>
    <row r="209" spans="1:11" ht="15.75" hidden="1" thickBot="1">
      <c r="A209" s="15"/>
      <c r="B209" s="51"/>
      <c r="C209" s="10">
        <f>IF(LEN($C208),IFERROR(VLOOKUP($B209,'MASTER Tools List'!$B$5:$J$208,2,FALSE),0))</f>
        <v>0</v>
      </c>
      <c r="D209" s="11">
        <f>IF(LEN($C208),IFERROR(VLOOKUP($B209,'MASTER Tools List'!$B$5:$J$208,3,FALSE),0))</f>
        <v>0</v>
      </c>
      <c r="E209" s="55"/>
      <c r="F209" s="18"/>
      <c r="G209" s="18"/>
      <c r="H209" s="18"/>
      <c r="I209" s="44">
        <f>IF(LEN($C208),IFERROR(VLOOKUP($B209,'MASTER Tools List'!$B$5:$J$208,8,FALSE),0))</f>
        <v>0</v>
      </c>
      <c r="J209" s="43">
        <f>Table2[[#This Row],[Unit Price (MWK)]]*Table2[[#This Row],[Received Qty]]</f>
        <v>0</v>
      </c>
      <c r="K209" s="19"/>
    </row>
    <row r="210" spans="1:11" ht="15.75" thickBot="1">
      <c r="A210" s="21" t="s">
        <v>14</v>
      </c>
      <c r="B210" s="52"/>
      <c r="C210" s="26"/>
      <c r="D210" s="27"/>
      <c r="E210" s="56"/>
      <c r="F210" s="5"/>
      <c r="G210" s="5"/>
      <c r="H210" s="5"/>
      <c r="I210" s="47"/>
      <c r="J210" s="48">
        <f>SUBTOTAL(109,[Total Cost (MWK)])</f>
        <v>811112.19</v>
      </c>
      <c r="K210" s="23">
        <f>SUBTOTAL(103,[Remarks])</f>
        <v>0</v>
      </c>
    </row>
    <row r="212" spans="1:11">
      <c r="J212" s="41">
        <f>Table2[[#Totals],[Total Cost (MWK)]]/720</f>
        <v>1126.5447083333333</v>
      </c>
    </row>
  </sheetData>
  <sheetProtection formatCells="0" formatColumns="0" formatRows="0" insertColumns="0" insertRows="0" deleteColumns="0" deleteRows="0" sort="0" autoFilter="0"/>
  <mergeCells count="3">
    <mergeCell ref="A1:K1"/>
    <mergeCell ref="A2:K2"/>
    <mergeCell ref="A3:K3"/>
  </mergeCells>
  <pageMargins left="0.7" right="0.7" top="0.75" bottom="0.75" header="0.3" footer="0.3"/>
  <pageSetup scale="52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A2" sqref="A2:A35"/>
    </sheetView>
  </sheetViews>
  <sheetFormatPr defaultRowHeight="15"/>
  <cols>
    <col min="2" max="2" width="10.7109375" bestFit="1" customWidth="1"/>
    <col min="3" max="3" width="34.28515625" bestFit="1" customWidth="1"/>
    <col min="5" max="5" width="12.7109375" bestFit="1" customWidth="1"/>
    <col min="6" max="6" width="20.140625" bestFit="1" customWidth="1"/>
    <col min="7" max="7" width="18" bestFit="1" customWidth="1"/>
    <col min="8" max="8" width="15.85546875" bestFit="1" customWidth="1"/>
    <col min="9" max="10" width="21.85546875" bestFit="1" customWidth="1"/>
  </cols>
  <sheetData>
    <row r="1" spans="1:10" ht="28.5" customHeight="1">
      <c r="A1" s="60" t="s">
        <v>1</v>
      </c>
      <c r="B1" s="61" t="s">
        <v>3</v>
      </c>
      <c r="C1" s="62" t="s">
        <v>4</v>
      </c>
      <c r="D1" s="62" t="s">
        <v>5</v>
      </c>
      <c r="E1" s="63" t="s">
        <v>9</v>
      </c>
      <c r="F1" s="64" t="s">
        <v>11</v>
      </c>
      <c r="G1" s="64" t="s">
        <v>10</v>
      </c>
      <c r="H1" s="62" t="s">
        <v>6</v>
      </c>
      <c r="I1" s="65" t="s">
        <v>7</v>
      </c>
      <c r="J1" s="65" t="s">
        <v>8</v>
      </c>
    </row>
    <row r="2" spans="1:10">
      <c r="A2" s="59">
        <v>1</v>
      </c>
      <c r="B2" s="59" t="s">
        <v>38</v>
      </c>
      <c r="C2" s="59" t="s">
        <v>16</v>
      </c>
      <c r="D2" s="59" t="s">
        <v>18</v>
      </c>
      <c r="E2" s="59">
        <v>7</v>
      </c>
      <c r="F2" s="59"/>
      <c r="G2" s="59" t="s">
        <v>93</v>
      </c>
      <c r="H2" s="59">
        <v>13221</v>
      </c>
      <c r="I2" s="69">
        <v>10500</v>
      </c>
      <c r="J2" s="69">
        <v>73500</v>
      </c>
    </row>
    <row r="3" spans="1:10">
      <c r="A3" s="59">
        <v>2</v>
      </c>
      <c r="B3" s="59" t="s">
        <v>39</v>
      </c>
      <c r="C3" s="59" t="s">
        <v>17</v>
      </c>
      <c r="D3" s="59" t="s">
        <v>18</v>
      </c>
      <c r="E3" s="59">
        <v>1</v>
      </c>
      <c r="F3" s="59"/>
      <c r="G3" s="59" t="s">
        <v>93</v>
      </c>
      <c r="H3" s="59">
        <v>13221</v>
      </c>
      <c r="I3" s="69">
        <v>24000</v>
      </c>
      <c r="J3" s="69">
        <v>24000</v>
      </c>
    </row>
    <row r="4" spans="1:10">
      <c r="A4" s="59">
        <v>3</v>
      </c>
      <c r="B4" s="59" t="s">
        <v>87</v>
      </c>
      <c r="C4" s="59" t="s">
        <v>17</v>
      </c>
      <c r="D4" s="59" t="s">
        <v>18</v>
      </c>
      <c r="E4" s="59">
        <v>2</v>
      </c>
      <c r="F4" s="59"/>
      <c r="G4" s="59" t="s">
        <v>96</v>
      </c>
      <c r="H4" s="59">
        <v>13103</v>
      </c>
      <c r="I4" s="69">
        <v>-24000</v>
      </c>
      <c r="J4" s="69">
        <v>-48000</v>
      </c>
    </row>
    <row r="5" spans="1:10">
      <c r="A5" s="59">
        <v>4</v>
      </c>
      <c r="B5" s="59" t="s">
        <v>38</v>
      </c>
      <c r="C5" s="59" t="s">
        <v>16</v>
      </c>
      <c r="D5" s="59" t="s">
        <v>18</v>
      </c>
      <c r="E5" s="59">
        <v>7</v>
      </c>
      <c r="F5" s="59"/>
      <c r="G5" s="59" t="s">
        <v>96</v>
      </c>
      <c r="H5" s="59">
        <v>13217</v>
      </c>
      <c r="I5" s="69">
        <v>10500</v>
      </c>
      <c r="J5" s="69">
        <v>73500</v>
      </c>
    </row>
    <row r="6" spans="1:10">
      <c r="A6" s="59">
        <v>5</v>
      </c>
      <c r="B6" s="59" t="s">
        <v>43</v>
      </c>
      <c r="C6" s="59" t="s">
        <v>23</v>
      </c>
      <c r="D6" s="59" t="s">
        <v>26</v>
      </c>
      <c r="E6" s="59">
        <v>48</v>
      </c>
      <c r="F6" s="59"/>
      <c r="G6" s="59" t="s">
        <v>96</v>
      </c>
      <c r="H6" s="59">
        <v>13220</v>
      </c>
      <c r="I6" s="69">
        <v>1050</v>
      </c>
      <c r="J6" s="69">
        <v>50400</v>
      </c>
    </row>
    <row r="7" spans="1:10">
      <c r="A7" s="59">
        <v>6</v>
      </c>
      <c r="B7" s="59" t="s">
        <v>97</v>
      </c>
      <c r="C7" s="59" t="s">
        <v>98</v>
      </c>
      <c r="D7" s="59" t="s">
        <v>99</v>
      </c>
      <c r="E7" s="59">
        <v>2</v>
      </c>
      <c r="F7" s="59"/>
      <c r="G7" s="59" t="s">
        <v>96</v>
      </c>
      <c r="H7" s="59">
        <v>13220</v>
      </c>
      <c r="I7" s="69">
        <v>850</v>
      </c>
      <c r="J7" s="69">
        <v>1700</v>
      </c>
    </row>
    <row r="8" spans="1:10">
      <c r="A8" s="59">
        <v>7</v>
      </c>
      <c r="B8" s="59" t="s">
        <v>39</v>
      </c>
      <c r="C8" s="59" t="s">
        <v>17</v>
      </c>
      <c r="D8" s="59" t="s">
        <v>18</v>
      </c>
      <c r="E8" s="59">
        <v>2</v>
      </c>
      <c r="F8" s="59"/>
      <c r="G8" s="59" t="s">
        <v>96</v>
      </c>
      <c r="H8" s="59">
        <v>13217</v>
      </c>
      <c r="I8" s="69">
        <v>24000</v>
      </c>
      <c r="J8" s="69">
        <v>48000</v>
      </c>
    </row>
    <row r="9" spans="1:10">
      <c r="A9" s="59">
        <v>8</v>
      </c>
      <c r="B9" s="59" t="s">
        <v>43</v>
      </c>
      <c r="C9" s="59" t="s">
        <v>23</v>
      </c>
      <c r="D9" s="59" t="s">
        <v>26</v>
      </c>
      <c r="E9" s="59">
        <v>42</v>
      </c>
      <c r="F9" s="59"/>
      <c r="G9" s="59" t="s">
        <v>100</v>
      </c>
      <c r="H9" s="59">
        <v>13222</v>
      </c>
      <c r="I9" s="69">
        <v>1050</v>
      </c>
      <c r="J9" s="69">
        <v>44100</v>
      </c>
    </row>
    <row r="10" spans="1:10">
      <c r="A10" s="59">
        <v>9</v>
      </c>
      <c r="B10" s="59" t="s">
        <v>101</v>
      </c>
      <c r="C10" s="59" t="s">
        <v>102</v>
      </c>
      <c r="D10" s="59" t="s">
        <v>112</v>
      </c>
      <c r="E10" s="59">
        <v>20</v>
      </c>
      <c r="F10" s="59"/>
      <c r="G10" s="59" t="s">
        <v>100</v>
      </c>
      <c r="H10" s="59">
        <v>13224</v>
      </c>
      <c r="I10" s="69">
        <v>2500</v>
      </c>
      <c r="J10" s="69">
        <v>50000</v>
      </c>
    </row>
    <row r="11" spans="1:10">
      <c r="A11" s="59">
        <v>10</v>
      </c>
      <c r="B11" s="59" t="s">
        <v>43</v>
      </c>
      <c r="C11" s="59" t="s">
        <v>23</v>
      </c>
      <c r="D11" s="59" t="s">
        <v>26</v>
      </c>
      <c r="E11" s="59">
        <v>32</v>
      </c>
      <c r="F11" s="59"/>
      <c r="G11" s="59" t="s">
        <v>100</v>
      </c>
      <c r="H11" s="59">
        <v>13225</v>
      </c>
      <c r="I11" s="69">
        <v>1050</v>
      </c>
      <c r="J11" s="69">
        <v>33600</v>
      </c>
    </row>
    <row r="12" spans="1:10">
      <c r="A12" s="59">
        <v>11</v>
      </c>
      <c r="B12" s="59" t="s">
        <v>38</v>
      </c>
      <c r="C12" s="59" t="s">
        <v>16</v>
      </c>
      <c r="D12" s="59" t="s">
        <v>18</v>
      </c>
      <c r="E12" s="59">
        <v>7</v>
      </c>
      <c r="F12" s="59"/>
      <c r="G12" s="59" t="s">
        <v>100</v>
      </c>
      <c r="H12" s="59">
        <v>13226</v>
      </c>
      <c r="I12" s="69">
        <v>10500</v>
      </c>
      <c r="J12" s="69">
        <v>73500</v>
      </c>
    </row>
    <row r="13" spans="1:10">
      <c r="A13" s="59">
        <v>12</v>
      </c>
      <c r="B13" s="59" t="s">
        <v>39</v>
      </c>
      <c r="C13" s="59" t="s">
        <v>17</v>
      </c>
      <c r="D13" s="59" t="s">
        <v>18</v>
      </c>
      <c r="E13" s="59">
        <v>2</v>
      </c>
      <c r="F13" s="59"/>
      <c r="G13" s="59" t="s">
        <v>100</v>
      </c>
      <c r="H13" s="59">
        <v>13226</v>
      </c>
      <c r="I13" s="69">
        <v>24000</v>
      </c>
      <c r="J13" s="69">
        <v>48000</v>
      </c>
    </row>
    <row r="14" spans="1:10">
      <c r="A14" s="59">
        <v>13</v>
      </c>
      <c r="B14" s="59" t="s">
        <v>39</v>
      </c>
      <c r="C14" s="59" t="s">
        <v>17</v>
      </c>
      <c r="D14" s="59" t="s">
        <v>18</v>
      </c>
      <c r="E14" s="59">
        <v>2</v>
      </c>
      <c r="F14" s="59"/>
      <c r="G14" s="59" t="s">
        <v>111</v>
      </c>
      <c r="H14" s="59">
        <v>13228</v>
      </c>
      <c r="I14" s="69">
        <v>24000</v>
      </c>
      <c r="J14" s="69">
        <v>48000</v>
      </c>
    </row>
    <row r="15" spans="1:10">
      <c r="A15" s="59">
        <v>14</v>
      </c>
      <c r="B15" s="59" t="s">
        <v>38</v>
      </c>
      <c r="C15" s="59" t="s">
        <v>16</v>
      </c>
      <c r="D15" s="59" t="s">
        <v>18</v>
      </c>
      <c r="E15" s="59">
        <v>4</v>
      </c>
      <c r="F15" s="59"/>
      <c r="G15" s="59" t="s">
        <v>113</v>
      </c>
      <c r="H15" s="59">
        <v>13229</v>
      </c>
      <c r="I15" s="69">
        <v>10500</v>
      </c>
      <c r="J15" s="69">
        <v>42000</v>
      </c>
    </row>
    <row r="16" spans="1:10">
      <c r="A16" s="59">
        <v>15</v>
      </c>
      <c r="B16" s="59" t="s">
        <v>39</v>
      </c>
      <c r="C16" s="59" t="s">
        <v>17</v>
      </c>
      <c r="D16" s="59" t="s">
        <v>18</v>
      </c>
      <c r="E16" s="59">
        <v>2</v>
      </c>
      <c r="F16" s="59"/>
      <c r="G16" s="59" t="s">
        <v>113</v>
      </c>
      <c r="H16" s="59">
        <v>13229</v>
      </c>
      <c r="I16" s="69">
        <v>24000</v>
      </c>
      <c r="J16" s="69">
        <v>48000</v>
      </c>
    </row>
    <row r="17" spans="1:10">
      <c r="A17" s="59">
        <v>16</v>
      </c>
      <c r="B17" s="59" t="s">
        <v>46</v>
      </c>
      <c r="C17" s="59" t="s">
        <v>27</v>
      </c>
      <c r="D17" s="59" t="s">
        <v>112</v>
      </c>
      <c r="E17" s="59">
        <v>5</v>
      </c>
      <c r="F17" s="59"/>
      <c r="G17" s="59" t="s">
        <v>113</v>
      </c>
      <c r="H17" s="59">
        <v>13230</v>
      </c>
      <c r="I17" s="69">
        <v>2500</v>
      </c>
      <c r="J17" s="69">
        <v>12500</v>
      </c>
    </row>
    <row r="18" spans="1:10">
      <c r="A18" s="59">
        <v>17</v>
      </c>
      <c r="B18" s="59" t="s">
        <v>50</v>
      </c>
      <c r="C18" s="59" t="s">
        <v>32</v>
      </c>
      <c r="D18" s="59" t="s">
        <v>112</v>
      </c>
      <c r="E18" s="59">
        <v>1</v>
      </c>
      <c r="F18" s="59"/>
      <c r="G18" s="59" t="s">
        <v>113</v>
      </c>
      <c r="H18" s="59">
        <v>13230</v>
      </c>
      <c r="I18" s="69">
        <v>1217.49</v>
      </c>
      <c r="J18" s="69">
        <v>1217.49</v>
      </c>
    </row>
    <row r="19" spans="1:10">
      <c r="A19" s="59">
        <v>18</v>
      </c>
      <c r="B19" s="59" t="s">
        <v>38</v>
      </c>
      <c r="C19" s="59" t="s">
        <v>16</v>
      </c>
      <c r="D19" s="59" t="s">
        <v>18</v>
      </c>
      <c r="E19" s="59">
        <v>1</v>
      </c>
      <c r="F19" s="59"/>
      <c r="G19" s="59" t="s">
        <v>114</v>
      </c>
      <c r="H19" s="59">
        <v>13231</v>
      </c>
      <c r="I19" s="69">
        <v>10500</v>
      </c>
      <c r="J19" s="69">
        <v>10500</v>
      </c>
    </row>
    <row r="20" spans="1:10">
      <c r="A20" s="59">
        <v>19</v>
      </c>
      <c r="B20" s="59" t="s">
        <v>39</v>
      </c>
      <c r="C20" s="59" t="s">
        <v>17</v>
      </c>
      <c r="D20" s="59" t="s">
        <v>18</v>
      </c>
      <c r="E20" s="59">
        <v>2</v>
      </c>
      <c r="F20" s="59"/>
      <c r="G20" s="59" t="s">
        <v>114</v>
      </c>
      <c r="H20" s="59">
        <v>13231</v>
      </c>
      <c r="I20" s="69">
        <v>24000</v>
      </c>
      <c r="J20" s="69">
        <v>48000</v>
      </c>
    </row>
    <row r="21" spans="1:10">
      <c r="A21" s="59">
        <v>20</v>
      </c>
      <c r="B21" s="59" t="s">
        <v>43</v>
      </c>
      <c r="C21" s="59" t="s">
        <v>23</v>
      </c>
      <c r="D21" s="59" t="s">
        <v>26</v>
      </c>
      <c r="E21" s="59">
        <v>32</v>
      </c>
      <c r="F21" s="59"/>
      <c r="G21" s="59" t="s">
        <v>114</v>
      </c>
      <c r="H21" s="59">
        <v>13231</v>
      </c>
      <c r="I21" s="69">
        <v>1050</v>
      </c>
      <c r="J21" s="69">
        <v>33600</v>
      </c>
    </row>
    <row r="22" spans="1:10">
      <c r="A22" s="59">
        <v>21</v>
      </c>
      <c r="B22" s="59" t="s">
        <v>43</v>
      </c>
      <c r="C22" s="59" t="s">
        <v>23</v>
      </c>
      <c r="D22" s="59" t="s">
        <v>26</v>
      </c>
      <c r="E22" s="59">
        <v>32</v>
      </c>
      <c r="F22" s="59"/>
      <c r="G22" s="59" t="s">
        <v>114</v>
      </c>
      <c r="H22" s="59">
        <v>13227</v>
      </c>
      <c r="I22" s="69">
        <v>1050</v>
      </c>
      <c r="J22" s="69">
        <v>33600</v>
      </c>
    </row>
    <row r="23" spans="1:10">
      <c r="A23" s="59">
        <v>22</v>
      </c>
      <c r="B23" s="59" t="s">
        <v>81</v>
      </c>
      <c r="C23" s="59" t="s">
        <v>80</v>
      </c>
      <c r="D23" s="59" t="s">
        <v>112</v>
      </c>
      <c r="E23" s="59">
        <v>1</v>
      </c>
      <c r="F23" s="59"/>
      <c r="G23" s="59" t="s">
        <v>116</v>
      </c>
      <c r="H23" s="59">
        <v>13232</v>
      </c>
      <c r="I23" s="69">
        <v>804.7</v>
      </c>
      <c r="J23" s="69">
        <v>804.7</v>
      </c>
    </row>
    <row r="24" spans="1:10">
      <c r="A24" s="59">
        <v>23</v>
      </c>
      <c r="B24" s="59" t="s">
        <v>129</v>
      </c>
      <c r="C24" s="59" t="s">
        <v>130</v>
      </c>
      <c r="D24" s="59" t="s">
        <v>112</v>
      </c>
      <c r="E24" s="59">
        <v>2</v>
      </c>
      <c r="F24" s="59"/>
      <c r="G24" s="59" t="s">
        <v>133</v>
      </c>
      <c r="H24" s="59">
        <v>13244</v>
      </c>
      <c r="I24" s="69">
        <v>960</v>
      </c>
      <c r="J24" s="69">
        <v>1920</v>
      </c>
    </row>
    <row r="25" spans="1:10">
      <c r="A25" s="59">
        <v>24</v>
      </c>
      <c r="B25" s="59" t="s">
        <v>131</v>
      </c>
      <c r="C25" s="59" t="s">
        <v>132</v>
      </c>
      <c r="D25" s="59" t="s">
        <v>112</v>
      </c>
      <c r="E25" s="59">
        <v>2</v>
      </c>
      <c r="F25" s="59"/>
      <c r="G25" s="59" t="s">
        <v>133</v>
      </c>
      <c r="H25" s="59">
        <v>13244</v>
      </c>
      <c r="I25" s="69">
        <v>85</v>
      </c>
      <c r="J25" s="69">
        <v>170</v>
      </c>
    </row>
    <row r="26" spans="1:10">
      <c r="A26" s="59">
        <v>25</v>
      </c>
      <c r="B26" s="59" t="s">
        <v>39</v>
      </c>
      <c r="C26" s="59" t="s">
        <v>17</v>
      </c>
      <c r="D26" s="59" t="s">
        <v>18</v>
      </c>
      <c r="E26" s="59">
        <v>2</v>
      </c>
      <c r="F26" s="59"/>
      <c r="G26" s="59" t="s">
        <v>134</v>
      </c>
      <c r="H26" s="59">
        <v>13252</v>
      </c>
      <c r="I26" s="69">
        <v>24000</v>
      </c>
      <c r="J26" s="69">
        <v>48000</v>
      </c>
    </row>
    <row r="27" spans="1:10">
      <c r="A27" s="59">
        <v>26</v>
      </c>
      <c r="B27" s="59" t="s">
        <v>38</v>
      </c>
      <c r="C27" s="59" t="s">
        <v>16</v>
      </c>
      <c r="D27" s="59" t="s">
        <v>18</v>
      </c>
      <c r="E27" s="59">
        <v>4</v>
      </c>
      <c r="F27" s="59"/>
      <c r="G27" s="59" t="s">
        <v>136</v>
      </c>
      <c r="H27" s="59">
        <v>13239</v>
      </c>
      <c r="I27" s="69">
        <v>10500</v>
      </c>
      <c r="J27" s="69">
        <v>42000</v>
      </c>
    </row>
    <row r="28" spans="1:10">
      <c r="A28" s="59">
        <v>27</v>
      </c>
      <c r="B28" s="59" t="s">
        <v>38</v>
      </c>
      <c r="C28" s="59" t="s">
        <v>16</v>
      </c>
      <c r="D28" s="59" t="s">
        <v>18</v>
      </c>
      <c r="E28" s="59">
        <v>10</v>
      </c>
      <c r="F28" s="59"/>
      <c r="G28" s="59" t="s">
        <v>136</v>
      </c>
      <c r="H28" s="59">
        <v>13235</v>
      </c>
      <c r="I28" s="69">
        <v>10500</v>
      </c>
      <c r="J28" s="69">
        <v>105000</v>
      </c>
    </row>
    <row r="29" spans="1:10">
      <c r="A29" s="59">
        <v>28</v>
      </c>
      <c r="B29" s="59" t="s">
        <v>39</v>
      </c>
      <c r="C29" s="59" t="s">
        <v>17</v>
      </c>
      <c r="D29" s="59" t="s">
        <v>18</v>
      </c>
      <c r="E29" s="59">
        <v>2</v>
      </c>
      <c r="F29" s="59"/>
      <c r="G29" s="59" t="s">
        <v>136</v>
      </c>
      <c r="H29" s="59">
        <v>13235</v>
      </c>
      <c r="I29" s="69">
        <v>24000</v>
      </c>
      <c r="J29" s="69">
        <v>48000</v>
      </c>
    </row>
    <row r="30" spans="1:10">
      <c r="A30" s="59">
        <v>29</v>
      </c>
      <c r="B30" s="59" t="s">
        <v>42</v>
      </c>
      <c r="C30" s="59" t="s">
        <v>71</v>
      </c>
      <c r="D30" s="59" t="s">
        <v>18</v>
      </c>
      <c r="E30" s="59">
        <v>1</v>
      </c>
      <c r="F30" s="59"/>
      <c r="G30" s="59" t="s">
        <v>136</v>
      </c>
      <c r="H30" s="59">
        <v>13235</v>
      </c>
      <c r="I30" s="69">
        <v>77000</v>
      </c>
      <c r="J30" s="69">
        <v>77000</v>
      </c>
    </row>
    <row r="31" spans="1:10">
      <c r="A31" s="59">
        <v>30</v>
      </c>
      <c r="B31" s="59" t="s">
        <v>74</v>
      </c>
      <c r="C31" s="59" t="s">
        <v>75</v>
      </c>
      <c r="D31" s="59" t="s">
        <v>112</v>
      </c>
      <c r="E31" s="59">
        <v>10</v>
      </c>
      <c r="F31" s="59"/>
      <c r="G31" s="59" t="s">
        <v>136</v>
      </c>
      <c r="H31" s="59">
        <v>13240</v>
      </c>
      <c r="I31" s="69">
        <v>160</v>
      </c>
      <c r="J31" s="69">
        <v>1600</v>
      </c>
    </row>
    <row r="32" spans="1:10">
      <c r="A32" s="59">
        <v>31</v>
      </c>
      <c r="B32" s="59" t="s">
        <v>137</v>
      </c>
      <c r="C32" s="59" t="s">
        <v>138</v>
      </c>
      <c r="D32" s="59" t="s">
        <v>112</v>
      </c>
      <c r="E32" s="59">
        <v>2</v>
      </c>
      <c r="F32" s="59"/>
      <c r="G32" s="59" t="s">
        <v>100</v>
      </c>
      <c r="H32" s="59">
        <v>13226</v>
      </c>
      <c r="I32" s="69">
        <v>3500</v>
      </c>
      <c r="J32" s="69">
        <v>7000</v>
      </c>
    </row>
    <row r="33" spans="1:10">
      <c r="A33" s="59">
        <v>32</v>
      </c>
      <c r="B33" s="59" t="s">
        <v>139</v>
      </c>
      <c r="C33" s="59" t="s">
        <v>140</v>
      </c>
      <c r="D33" s="59" t="s">
        <v>109</v>
      </c>
      <c r="E33" s="59">
        <v>48.2</v>
      </c>
      <c r="F33" s="59"/>
      <c r="G33" s="59" t="s">
        <v>136</v>
      </c>
      <c r="H33" s="59">
        <v>13238</v>
      </c>
      <c r="I33" s="69">
        <v>500</v>
      </c>
      <c r="J33" s="69">
        <v>24100</v>
      </c>
    </row>
    <row r="34" spans="1:10">
      <c r="A34" s="59">
        <v>33</v>
      </c>
      <c r="B34" s="59" t="s">
        <v>141</v>
      </c>
      <c r="C34" s="59" t="s">
        <v>142</v>
      </c>
      <c r="D34" s="59" t="s">
        <v>109</v>
      </c>
      <c r="E34" s="59">
        <v>44.1</v>
      </c>
      <c r="F34" s="59"/>
      <c r="G34" s="59" t="s">
        <v>136</v>
      </c>
      <c r="H34" s="59">
        <v>13238</v>
      </c>
      <c r="I34" s="69">
        <v>500</v>
      </c>
      <c r="J34" s="69">
        <v>22050</v>
      </c>
    </row>
    <row r="35" spans="1:10">
      <c r="A35" s="59">
        <v>34</v>
      </c>
      <c r="B35" s="59" t="s">
        <v>97</v>
      </c>
      <c r="C35" s="59" t="s">
        <v>143</v>
      </c>
      <c r="D35" s="59" t="s">
        <v>109</v>
      </c>
      <c r="E35" s="59">
        <v>200</v>
      </c>
      <c r="F35" s="59"/>
      <c r="G35" s="59" t="s">
        <v>136</v>
      </c>
      <c r="H35" s="59">
        <v>13240</v>
      </c>
      <c r="I35" s="69">
        <v>9000</v>
      </c>
      <c r="J35" s="69">
        <v>1800000</v>
      </c>
    </row>
    <row r="36" spans="1:10" ht="15.75">
      <c r="A36" s="59"/>
      <c r="B36" s="59"/>
      <c r="C36" s="59"/>
      <c r="D36" s="59"/>
      <c r="E36" s="59"/>
      <c r="F36" s="59"/>
      <c r="G36" s="75" t="s">
        <v>146</v>
      </c>
      <c r="H36" s="76"/>
      <c r="I36" s="77"/>
      <c r="J36" s="70">
        <f>SUM(J2:J35)</f>
        <v>2927362.19</v>
      </c>
    </row>
  </sheetData>
  <mergeCells count="1">
    <mergeCell ref="G36:I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>
      <selection activeCell="N60" sqref="N60"/>
    </sheetView>
  </sheetViews>
  <sheetFormatPr defaultRowHeight="15"/>
  <cols>
    <col min="1" max="1" width="9.140625" style="68"/>
    <col min="2" max="2" width="13.7109375" bestFit="1" customWidth="1"/>
    <col min="3" max="3" width="37.140625" customWidth="1"/>
    <col min="4" max="4" width="7.28515625" style="68" bestFit="1" customWidth="1"/>
    <col min="5" max="5" width="12" style="68" customWidth="1"/>
    <col min="6" max="6" width="13.28515625" customWidth="1"/>
    <col min="7" max="7" width="11.85546875" style="68" customWidth="1"/>
    <col min="8" max="8" width="10.28515625" style="68" customWidth="1"/>
    <col min="9" max="9" width="13.85546875" style="41" customWidth="1"/>
    <col min="10" max="10" width="15.7109375" style="41" bestFit="1" customWidth="1"/>
    <col min="11" max="11" width="11.140625" bestFit="1" customWidth="1"/>
  </cols>
  <sheetData>
    <row r="1" spans="1:13" s="66" customFormat="1" ht="39" customHeight="1">
      <c r="A1" s="78" t="s">
        <v>1</v>
      </c>
      <c r="B1" s="78" t="s">
        <v>3</v>
      </c>
      <c r="C1" s="78" t="s">
        <v>4</v>
      </c>
      <c r="D1" s="78" t="s">
        <v>5</v>
      </c>
      <c r="E1" s="78" t="s">
        <v>9</v>
      </c>
      <c r="F1" s="78" t="s">
        <v>11</v>
      </c>
      <c r="G1" s="78" t="s">
        <v>10</v>
      </c>
      <c r="H1" s="78" t="s">
        <v>6</v>
      </c>
      <c r="I1" s="79" t="s">
        <v>7</v>
      </c>
      <c r="J1" s="79" t="s">
        <v>8</v>
      </c>
      <c r="K1" s="78" t="s">
        <v>2</v>
      </c>
      <c r="M1"/>
    </row>
    <row r="2" spans="1:13">
      <c r="A2" s="67">
        <v>1</v>
      </c>
      <c r="B2" s="59" t="s">
        <v>38</v>
      </c>
      <c r="C2" s="59" t="s">
        <v>16</v>
      </c>
      <c r="D2" s="67" t="s">
        <v>18</v>
      </c>
      <c r="E2" s="67">
        <v>7</v>
      </c>
      <c r="F2" s="59"/>
      <c r="G2" s="67" t="s">
        <v>93</v>
      </c>
      <c r="H2" s="67">
        <v>13221</v>
      </c>
      <c r="I2" s="69">
        <v>10500</v>
      </c>
      <c r="J2" s="69">
        <v>73500</v>
      </c>
      <c r="K2" s="59"/>
    </row>
    <row r="3" spans="1:13">
      <c r="A3" s="67">
        <v>2</v>
      </c>
      <c r="B3" s="59" t="s">
        <v>39</v>
      </c>
      <c r="C3" s="59" t="s">
        <v>17</v>
      </c>
      <c r="D3" s="67" t="s">
        <v>18</v>
      </c>
      <c r="E3" s="67">
        <v>1</v>
      </c>
      <c r="F3" s="59"/>
      <c r="G3" s="67" t="s">
        <v>93</v>
      </c>
      <c r="H3" s="67">
        <v>13221</v>
      </c>
      <c r="I3" s="69">
        <v>24000</v>
      </c>
      <c r="J3" s="69">
        <v>24000</v>
      </c>
      <c r="K3" s="59"/>
    </row>
    <row r="4" spans="1:13">
      <c r="A4" s="67">
        <v>3</v>
      </c>
      <c r="B4" s="59" t="s">
        <v>94</v>
      </c>
      <c r="C4" s="59" t="s">
        <v>95</v>
      </c>
      <c r="D4" s="67" t="s">
        <v>22</v>
      </c>
      <c r="E4" s="67">
        <v>0.2</v>
      </c>
      <c r="F4" s="59"/>
      <c r="G4" s="67" t="s">
        <v>93</v>
      </c>
      <c r="H4" s="67">
        <v>13221</v>
      </c>
      <c r="I4" s="69">
        <v>11568</v>
      </c>
      <c r="J4" s="69">
        <v>2313.6</v>
      </c>
      <c r="K4" s="59"/>
    </row>
    <row r="5" spans="1:13">
      <c r="A5" s="67">
        <v>4</v>
      </c>
      <c r="B5" s="59" t="s">
        <v>87</v>
      </c>
      <c r="C5" s="59" t="s">
        <v>17</v>
      </c>
      <c r="D5" s="67" t="s">
        <v>112</v>
      </c>
      <c r="E5" s="67">
        <v>2</v>
      </c>
      <c r="F5" s="59"/>
      <c r="G5" s="67" t="s">
        <v>96</v>
      </c>
      <c r="H5" s="67">
        <v>13103</v>
      </c>
      <c r="I5" s="69">
        <v>-24000</v>
      </c>
      <c r="J5" s="69">
        <v>-48000</v>
      </c>
      <c r="K5" s="59"/>
    </row>
    <row r="6" spans="1:13">
      <c r="A6" s="67">
        <v>5</v>
      </c>
      <c r="B6" s="59" t="s">
        <v>38</v>
      </c>
      <c r="C6" s="59" t="s">
        <v>16</v>
      </c>
      <c r="D6" s="67" t="s">
        <v>18</v>
      </c>
      <c r="E6" s="67">
        <v>7</v>
      </c>
      <c r="F6" s="59"/>
      <c r="G6" s="67" t="s">
        <v>96</v>
      </c>
      <c r="H6" s="67">
        <v>13217</v>
      </c>
      <c r="I6" s="69">
        <v>10500</v>
      </c>
      <c r="J6" s="69">
        <v>73500</v>
      </c>
      <c r="K6" s="59"/>
    </row>
    <row r="7" spans="1:13">
      <c r="A7" s="67">
        <v>6</v>
      </c>
      <c r="B7" s="59" t="s">
        <v>43</v>
      </c>
      <c r="C7" s="59" t="s">
        <v>23</v>
      </c>
      <c r="D7" s="67" t="s">
        <v>26</v>
      </c>
      <c r="E7" s="67">
        <v>48</v>
      </c>
      <c r="F7" s="59"/>
      <c r="G7" s="67" t="s">
        <v>96</v>
      </c>
      <c r="H7" s="67">
        <v>13220</v>
      </c>
      <c r="I7" s="69">
        <v>1050</v>
      </c>
      <c r="J7" s="69">
        <v>50400</v>
      </c>
      <c r="K7" s="59"/>
      <c r="M7" s="66"/>
    </row>
    <row r="8" spans="1:13">
      <c r="A8" s="67">
        <v>7</v>
      </c>
      <c r="B8" s="59" t="s">
        <v>97</v>
      </c>
      <c r="C8" s="59" t="s">
        <v>98</v>
      </c>
      <c r="D8" s="67" t="s">
        <v>99</v>
      </c>
      <c r="E8" s="67">
        <v>2</v>
      </c>
      <c r="F8" s="59"/>
      <c r="G8" s="67" t="s">
        <v>96</v>
      </c>
      <c r="H8" s="67">
        <v>13220</v>
      </c>
      <c r="I8" s="69">
        <v>850</v>
      </c>
      <c r="J8" s="69">
        <v>1700</v>
      </c>
      <c r="K8" s="59"/>
    </row>
    <row r="9" spans="1:13">
      <c r="A9" s="67">
        <v>8</v>
      </c>
      <c r="B9" s="59" t="s">
        <v>39</v>
      </c>
      <c r="C9" s="59" t="s">
        <v>17</v>
      </c>
      <c r="D9" s="67" t="s">
        <v>18</v>
      </c>
      <c r="E9" s="67">
        <v>2</v>
      </c>
      <c r="F9" s="59"/>
      <c r="G9" s="67" t="s">
        <v>96</v>
      </c>
      <c r="H9" s="67">
        <v>13217</v>
      </c>
      <c r="I9" s="69">
        <v>24000</v>
      </c>
      <c r="J9" s="69">
        <v>48000</v>
      </c>
      <c r="K9" s="59"/>
    </row>
    <row r="10" spans="1:13">
      <c r="A10" s="67">
        <v>9</v>
      </c>
      <c r="B10" s="59" t="s">
        <v>43</v>
      </c>
      <c r="C10" s="59" t="s">
        <v>23</v>
      </c>
      <c r="D10" s="67" t="s">
        <v>26</v>
      </c>
      <c r="E10" s="67">
        <v>42</v>
      </c>
      <c r="F10" s="59"/>
      <c r="G10" s="67" t="s">
        <v>100</v>
      </c>
      <c r="H10" s="67">
        <v>13222</v>
      </c>
      <c r="I10" s="69">
        <v>1050</v>
      </c>
      <c r="J10" s="69">
        <v>44100</v>
      </c>
      <c r="K10" s="59"/>
    </row>
    <row r="11" spans="1:13">
      <c r="A11" s="67">
        <v>10</v>
      </c>
      <c r="B11" s="59" t="s">
        <v>101</v>
      </c>
      <c r="C11" s="59" t="s">
        <v>102</v>
      </c>
      <c r="D11" s="67" t="s">
        <v>112</v>
      </c>
      <c r="E11" s="67">
        <v>20</v>
      </c>
      <c r="F11" s="59"/>
      <c r="G11" s="67" t="s">
        <v>100</v>
      </c>
      <c r="H11" s="67">
        <v>13224</v>
      </c>
      <c r="I11" s="69">
        <v>2500</v>
      </c>
      <c r="J11" s="69">
        <v>50000</v>
      </c>
      <c r="K11" s="59"/>
    </row>
    <row r="12" spans="1:13">
      <c r="A12" s="67">
        <v>11</v>
      </c>
      <c r="B12" s="59" t="s">
        <v>82</v>
      </c>
      <c r="C12" s="59" t="s">
        <v>83</v>
      </c>
      <c r="D12" s="67" t="s">
        <v>22</v>
      </c>
      <c r="E12" s="67">
        <v>10</v>
      </c>
      <c r="F12" s="59"/>
      <c r="G12" s="67" t="s">
        <v>100</v>
      </c>
      <c r="H12" s="67">
        <v>13224</v>
      </c>
      <c r="I12" s="69">
        <v>925</v>
      </c>
      <c r="J12" s="69">
        <v>9250</v>
      </c>
      <c r="K12" s="59"/>
    </row>
    <row r="13" spans="1:13">
      <c r="A13" s="67">
        <v>12</v>
      </c>
      <c r="B13" s="59" t="s">
        <v>43</v>
      </c>
      <c r="C13" s="59" t="s">
        <v>23</v>
      </c>
      <c r="D13" s="67" t="s">
        <v>26</v>
      </c>
      <c r="E13" s="67">
        <v>32</v>
      </c>
      <c r="F13" s="59"/>
      <c r="G13" s="67" t="s">
        <v>100</v>
      </c>
      <c r="H13" s="67">
        <v>13225</v>
      </c>
      <c r="I13" s="69">
        <v>1050</v>
      </c>
      <c r="J13" s="69">
        <v>33600</v>
      </c>
      <c r="K13" s="59"/>
    </row>
    <row r="14" spans="1:13">
      <c r="A14" s="67">
        <v>13</v>
      </c>
      <c r="B14" s="59" t="s">
        <v>103</v>
      </c>
      <c r="C14" s="59" t="s">
        <v>104</v>
      </c>
      <c r="D14" s="67" t="s">
        <v>112</v>
      </c>
      <c r="E14" s="67">
        <v>50</v>
      </c>
      <c r="F14" s="59"/>
      <c r="G14" s="67" t="s">
        <v>100</v>
      </c>
      <c r="H14" s="67">
        <v>13082</v>
      </c>
      <c r="I14" s="69">
        <v>346.89</v>
      </c>
      <c r="J14" s="69">
        <v>17344.5</v>
      </c>
      <c r="K14" s="59"/>
    </row>
    <row r="15" spans="1:13">
      <c r="A15" s="67">
        <v>14</v>
      </c>
      <c r="B15" s="59" t="s">
        <v>105</v>
      </c>
      <c r="C15" s="59" t="s">
        <v>106</v>
      </c>
      <c r="D15" s="67" t="s">
        <v>112</v>
      </c>
      <c r="E15" s="67">
        <v>100</v>
      </c>
      <c r="F15" s="59"/>
      <c r="G15" s="67" t="s">
        <v>100</v>
      </c>
      <c r="H15" s="67">
        <v>13082</v>
      </c>
      <c r="I15" s="69">
        <v>100</v>
      </c>
      <c r="J15" s="69">
        <v>10000</v>
      </c>
      <c r="K15" s="59"/>
    </row>
    <row r="16" spans="1:13">
      <c r="A16" s="67">
        <v>15</v>
      </c>
      <c r="B16" s="59" t="s">
        <v>107</v>
      </c>
      <c r="C16" s="59" t="s">
        <v>108</v>
      </c>
      <c r="D16" s="67" t="s">
        <v>109</v>
      </c>
      <c r="E16" s="67">
        <v>100</v>
      </c>
      <c r="F16" s="59"/>
      <c r="G16" s="67" t="s">
        <v>100</v>
      </c>
      <c r="H16" s="67">
        <v>13082</v>
      </c>
      <c r="I16" s="69">
        <v>2239.46</v>
      </c>
      <c r="J16" s="69">
        <v>223946</v>
      </c>
      <c r="K16" s="59"/>
    </row>
    <row r="17" spans="1:11">
      <c r="A17" s="67">
        <v>16</v>
      </c>
      <c r="B17" s="59" t="s">
        <v>55</v>
      </c>
      <c r="C17" s="59" t="s">
        <v>21</v>
      </c>
      <c r="D17" s="67" t="s">
        <v>22</v>
      </c>
      <c r="E17" s="67">
        <v>60</v>
      </c>
      <c r="F17" s="59"/>
      <c r="G17" s="67" t="s">
        <v>110</v>
      </c>
      <c r="H17" s="67">
        <v>16153</v>
      </c>
      <c r="I17" s="69">
        <v>701.05</v>
      </c>
      <c r="J17" s="69">
        <v>42063</v>
      </c>
      <c r="K17" s="59"/>
    </row>
    <row r="18" spans="1:11">
      <c r="A18" s="67">
        <v>17</v>
      </c>
      <c r="B18" s="59" t="s">
        <v>38</v>
      </c>
      <c r="C18" s="59" t="s">
        <v>16</v>
      </c>
      <c r="D18" s="67" t="s">
        <v>18</v>
      </c>
      <c r="E18" s="67">
        <v>7</v>
      </c>
      <c r="F18" s="59"/>
      <c r="G18" s="67" t="s">
        <v>100</v>
      </c>
      <c r="H18" s="67">
        <v>13226</v>
      </c>
      <c r="I18" s="69">
        <v>10500</v>
      </c>
      <c r="J18" s="69">
        <v>73500</v>
      </c>
      <c r="K18" s="59"/>
    </row>
    <row r="19" spans="1:11">
      <c r="A19" s="67">
        <v>18</v>
      </c>
      <c r="B19" s="59" t="s">
        <v>39</v>
      </c>
      <c r="C19" s="59" t="s">
        <v>17</v>
      </c>
      <c r="D19" s="67" t="s">
        <v>18</v>
      </c>
      <c r="E19" s="67">
        <v>2</v>
      </c>
      <c r="F19" s="59"/>
      <c r="G19" s="67" t="s">
        <v>100</v>
      </c>
      <c r="H19" s="67">
        <v>13226</v>
      </c>
      <c r="I19" s="69">
        <v>24000</v>
      </c>
      <c r="J19" s="69">
        <v>48000</v>
      </c>
      <c r="K19" s="59"/>
    </row>
    <row r="20" spans="1:11">
      <c r="A20" s="67">
        <v>19</v>
      </c>
      <c r="B20" s="59" t="s">
        <v>39</v>
      </c>
      <c r="C20" s="59" t="s">
        <v>17</v>
      </c>
      <c r="D20" s="67" t="s">
        <v>18</v>
      </c>
      <c r="E20" s="67">
        <v>2</v>
      </c>
      <c r="F20" s="59"/>
      <c r="G20" s="67" t="s">
        <v>111</v>
      </c>
      <c r="H20" s="67">
        <v>13228</v>
      </c>
      <c r="I20" s="69">
        <v>24000</v>
      </c>
      <c r="J20" s="69">
        <v>48000</v>
      </c>
      <c r="K20" s="59"/>
    </row>
    <row r="21" spans="1:11">
      <c r="A21" s="67">
        <v>20</v>
      </c>
      <c r="B21" s="59" t="s">
        <v>38</v>
      </c>
      <c r="C21" s="59" t="s">
        <v>16</v>
      </c>
      <c r="D21" s="67" t="s">
        <v>18</v>
      </c>
      <c r="E21" s="67">
        <v>4</v>
      </c>
      <c r="F21" s="59"/>
      <c r="G21" s="67" t="s">
        <v>113</v>
      </c>
      <c r="H21" s="67">
        <v>13229</v>
      </c>
      <c r="I21" s="69">
        <v>10500</v>
      </c>
      <c r="J21" s="69">
        <v>42000</v>
      </c>
      <c r="K21" s="59"/>
    </row>
    <row r="22" spans="1:11">
      <c r="A22" s="67">
        <v>21</v>
      </c>
      <c r="B22" s="59" t="s">
        <v>39</v>
      </c>
      <c r="C22" s="59" t="s">
        <v>17</v>
      </c>
      <c r="D22" s="67" t="s">
        <v>18</v>
      </c>
      <c r="E22" s="67">
        <v>2</v>
      </c>
      <c r="F22" s="59"/>
      <c r="G22" s="67" t="s">
        <v>113</v>
      </c>
      <c r="H22" s="67">
        <v>13229</v>
      </c>
      <c r="I22" s="69">
        <v>24000</v>
      </c>
      <c r="J22" s="69">
        <v>48000</v>
      </c>
      <c r="K22" s="59"/>
    </row>
    <row r="23" spans="1:11">
      <c r="A23" s="67">
        <v>22</v>
      </c>
      <c r="B23" s="59" t="s">
        <v>46</v>
      </c>
      <c r="C23" s="59" t="s">
        <v>27</v>
      </c>
      <c r="D23" s="67" t="s">
        <v>112</v>
      </c>
      <c r="E23" s="67">
        <v>5</v>
      </c>
      <c r="F23" s="59"/>
      <c r="G23" s="67" t="s">
        <v>113</v>
      </c>
      <c r="H23" s="67">
        <v>13230</v>
      </c>
      <c r="I23" s="69">
        <v>2500</v>
      </c>
      <c r="J23" s="69">
        <v>12500</v>
      </c>
      <c r="K23" s="59"/>
    </row>
    <row r="24" spans="1:11">
      <c r="A24" s="67">
        <v>23</v>
      </c>
      <c r="B24" s="59" t="s">
        <v>50</v>
      </c>
      <c r="C24" s="59" t="s">
        <v>32</v>
      </c>
      <c r="D24" s="67" t="s">
        <v>112</v>
      </c>
      <c r="E24" s="67">
        <v>1</v>
      </c>
      <c r="F24" s="59"/>
      <c r="G24" s="67" t="s">
        <v>113</v>
      </c>
      <c r="H24" s="67">
        <v>13230</v>
      </c>
      <c r="I24" s="69">
        <v>1217.49</v>
      </c>
      <c r="J24" s="69">
        <v>1217.49</v>
      </c>
      <c r="K24" s="59"/>
    </row>
    <row r="25" spans="1:11">
      <c r="A25" s="67">
        <v>24</v>
      </c>
      <c r="B25" s="59" t="s">
        <v>55</v>
      </c>
      <c r="C25" s="59" t="s">
        <v>21</v>
      </c>
      <c r="D25" s="67" t="s">
        <v>22</v>
      </c>
      <c r="E25" s="67">
        <v>40</v>
      </c>
      <c r="F25" s="59"/>
      <c r="G25" s="67" t="s">
        <v>114</v>
      </c>
      <c r="H25" s="67">
        <v>16158</v>
      </c>
      <c r="I25" s="69">
        <v>701.05</v>
      </c>
      <c r="J25" s="69">
        <v>28042</v>
      </c>
      <c r="K25" s="59"/>
    </row>
    <row r="26" spans="1:11">
      <c r="A26" s="67">
        <v>25</v>
      </c>
      <c r="B26" s="59" t="s">
        <v>38</v>
      </c>
      <c r="C26" s="59" t="s">
        <v>16</v>
      </c>
      <c r="D26" s="67" t="s">
        <v>18</v>
      </c>
      <c r="E26" s="67">
        <v>1</v>
      </c>
      <c r="F26" s="59"/>
      <c r="G26" s="67" t="s">
        <v>114</v>
      </c>
      <c r="H26" s="67">
        <v>13231</v>
      </c>
      <c r="I26" s="69">
        <v>10500</v>
      </c>
      <c r="J26" s="69">
        <v>10500</v>
      </c>
      <c r="K26" s="59"/>
    </row>
    <row r="27" spans="1:11">
      <c r="A27" s="67">
        <v>26</v>
      </c>
      <c r="B27" s="59" t="s">
        <v>39</v>
      </c>
      <c r="C27" s="59" t="s">
        <v>17</v>
      </c>
      <c r="D27" s="67" t="s">
        <v>18</v>
      </c>
      <c r="E27" s="67">
        <v>2</v>
      </c>
      <c r="F27" s="59"/>
      <c r="G27" s="67" t="s">
        <v>114</v>
      </c>
      <c r="H27" s="67">
        <v>13231</v>
      </c>
      <c r="I27" s="69">
        <v>24000</v>
      </c>
      <c r="J27" s="69">
        <v>48000</v>
      </c>
      <c r="K27" s="59"/>
    </row>
    <row r="28" spans="1:11">
      <c r="A28" s="67">
        <v>27</v>
      </c>
      <c r="B28" s="59" t="s">
        <v>43</v>
      </c>
      <c r="C28" s="59" t="s">
        <v>23</v>
      </c>
      <c r="D28" s="67" t="s">
        <v>26</v>
      </c>
      <c r="E28" s="67">
        <v>32</v>
      </c>
      <c r="F28" s="59"/>
      <c r="G28" s="67" t="s">
        <v>114</v>
      </c>
      <c r="H28" s="67">
        <v>13231</v>
      </c>
      <c r="I28" s="69">
        <v>1050</v>
      </c>
      <c r="J28" s="69">
        <v>33600</v>
      </c>
      <c r="K28" s="59"/>
    </row>
    <row r="29" spans="1:11">
      <c r="A29" s="67">
        <v>28</v>
      </c>
      <c r="B29" s="59" t="s">
        <v>55</v>
      </c>
      <c r="C29" s="59" t="s">
        <v>21</v>
      </c>
      <c r="D29" s="67" t="s">
        <v>22</v>
      </c>
      <c r="E29" s="67">
        <v>200</v>
      </c>
      <c r="F29" s="59"/>
      <c r="G29" s="67" t="s">
        <v>115</v>
      </c>
      <c r="H29" s="67">
        <v>16159</v>
      </c>
      <c r="I29" s="69">
        <v>701.05</v>
      </c>
      <c r="J29" s="69">
        <v>140210</v>
      </c>
      <c r="K29" s="59"/>
    </row>
    <row r="30" spans="1:11">
      <c r="A30" s="67">
        <v>29</v>
      </c>
      <c r="B30" s="59" t="s">
        <v>55</v>
      </c>
      <c r="C30" s="59" t="s">
        <v>21</v>
      </c>
      <c r="D30" s="67" t="s">
        <v>22</v>
      </c>
      <c r="E30" s="67">
        <v>110</v>
      </c>
      <c r="F30" s="59"/>
      <c r="G30" s="67" t="s">
        <v>116</v>
      </c>
      <c r="H30" s="67">
        <v>16156</v>
      </c>
      <c r="I30" s="69">
        <v>701.05</v>
      </c>
      <c r="J30" s="69">
        <v>77115.5</v>
      </c>
      <c r="K30" s="59"/>
    </row>
    <row r="31" spans="1:11">
      <c r="A31" s="67">
        <v>30</v>
      </c>
      <c r="B31" s="59" t="s">
        <v>55</v>
      </c>
      <c r="C31" s="59" t="s">
        <v>21</v>
      </c>
      <c r="D31" s="67" t="s">
        <v>22</v>
      </c>
      <c r="E31" s="67">
        <v>40</v>
      </c>
      <c r="F31" s="59"/>
      <c r="G31" s="67" t="s">
        <v>117</v>
      </c>
      <c r="H31" s="67">
        <v>16155</v>
      </c>
      <c r="I31" s="69">
        <v>701.05</v>
      </c>
      <c r="J31" s="69">
        <v>28042</v>
      </c>
      <c r="K31" s="59"/>
    </row>
    <row r="32" spans="1:11">
      <c r="A32" s="67">
        <v>31</v>
      </c>
      <c r="B32" s="59" t="s">
        <v>55</v>
      </c>
      <c r="C32" s="59" t="s">
        <v>21</v>
      </c>
      <c r="D32" s="67" t="s">
        <v>22</v>
      </c>
      <c r="E32" s="67">
        <v>30</v>
      </c>
      <c r="F32" s="59"/>
      <c r="G32" s="67" t="s">
        <v>111</v>
      </c>
      <c r="H32" s="67">
        <v>16154</v>
      </c>
      <c r="I32" s="69">
        <v>701.05</v>
      </c>
      <c r="J32" s="69">
        <v>21031.5</v>
      </c>
      <c r="K32" s="59"/>
    </row>
    <row r="33" spans="1:11">
      <c r="A33" s="67">
        <v>32</v>
      </c>
      <c r="B33" s="59" t="s">
        <v>55</v>
      </c>
      <c r="C33" s="59" t="s">
        <v>21</v>
      </c>
      <c r="D33" s="67" t="s">
        <v>22</v>
      </c>
      <c r="E33" s="67">
        <v>40</v>
      </c>
      <c r="F33" s="59"/>
      <c r="G33" s="67" t="s">
        <v>118</v>
      </c>
      <c r="H33" s="67">
        <v>16160</v>
      </c>
      <c r="I33" s="69">
        <v>701.05</v>
      </c>
      <c r="J33" s="69">
        <v>28042</v>
      </c>
      <c r="K33" s="59"/>
    </row>
    <row r="34" spans="1:11">
      <c r="A34" s="67">
        <v>33</v>
      </c>
      <c r="B34" s="59" t="s">
        <v>55</v>
      </c>
      <c r="C34" s="59" t="s">
        <v>21</v>
      </c>
      <c r="D34" s="67" t="s">
        <v>22</v>
      </c>
      <c r="E34" s="67">
        <v>200</v>
      </c>
      <c r="F34" s="59"/>
      <c r="G34" s="67" t="s">
        <v>115</v>
      </c>
      <c r="H34" s="67">
        <v>16159</v>
      </c>
      <c r="I34" s="69">
        <v>701.05</v>
      </c>
      <c r="J34" s="69">
        <v>140210</v>
      </c>
      <c r="K34" s="59"/>
    </row>
    <row r="35" spans="1:11">
      <c r="A35" s="67">
        <v>34</v>
      </c>
      <c r="B35" s="59" t="s">
        <v>43</v>
      </c>
      <c r="C35" s="59" t="s">
        <v>23</v>
      </c>
      <c r="D35" s="67" t="s">
        <v>26</v>
      </c>
      <c r="E35" s="67">
        <v>32</v>
      </c>
      <c r="F35" s="59"/>
      <c r="G35" s="67" t="s">
        <v>114</v>
      </c>
      <c r="H35" s="67">
        <v>13227</v>
      </c>
      <c r="I35" s="69">
        <v>1050</v>
      </c>
      <c r="J35" s="69">
        <v>33600</v>
      </c>
      <c r="K35" s="59"/>
    </row>
    <row r="36" spans="1:11">
      <c r="A36" s="67">
        <v>35</v>
      </c>
      <c r="B36" s="59" t="s">
        <v>81</v>
      </c>
      <c r="C36" s="59" t="s">
        <v>80</v>
      </c>
      <c r="D36" s="67" t="s">
        <v>112</v>
      </c>
      <c r="E36" s="67">
        <v>1</v>
      </c>
      <c r="F36" s="59"/>
      <c r="G36" s="67" t="s">
        <v>116</v>
      </c>
      <c r="H36" s="67">
        <v>13232</v>
      </c>
      <c r="I36" s="69">
        <v>804.7</v>
      </c>
      <c r="J36" s="69">
        <v>804.7</v>
      </c>
      <c r="K36" s="59"/>
    </row>
    <row r="37" spans="1:11">
      <c r="A37" s="67">
        <v>36</v>
      </c>
      <c r="B37" s="59" t="s">
        <v>82</v>
      </c>
      <c r="C37" s="59" t="s">
        <v>83</v>
      </c>
      <c r="D37" s="67" t="s">
        <v>22</v>
      </c>
      <c r="E37" s="67">
        <v>2</v>
      </c>
      <c r="F37" s="59"/>
      <c r="G37" s="67" t="s">
        <v>116</v>
      </c>
      <c r="H37" s="67">
        <v>13232</v>
      </c>
      <c r="I37" s="69">
        <v>925</v>
      </c>
      <c r="J37" s="69">
        <v>1850</v>
      </c>
      <c r="K37" s="59"/>
    </row>
    <row r="38" spans="1:11">
      <c r="A38" s="67">
        <v>37</v>
      </c>
      <c r="B38" s="59" t="s">
        <v>120</v>
      </c>
      <c r="C38" s="59" t="s">
        <v>121</v>
      </c>
      <c r="D38" s="67" t="s">
        <v>112</v>
      </c>
      <c r="E38" s="67">
        <v>50</v>
      </c>
      <c r="F38" s="59"/>
      <c r="G38" s="67" t="s">
        <v>126</v>
      </c>
      <c r="H38" s="67">
        <v>13236</v>
      </c>
      <c r="I38" s="69">
        <v>19.09</v>
      </c>
      <c r="J38" s="69">
        <v>954.5</v>
      </c>
      <c r="K38" s="59"/>
    </row>
    <row r="39" spans="1:11">
      <c r="A39" s="67">
        <v>38</v>
      </c>
      <c r="B39" s="59" t="s">
        <v>122</v>
      </c>
      <c r="C39" s="59" t="s">
        <v>123</v>
      </c>
      <c r="D39" s="67" t="s">
        <v>112</v>
      </c>
      <c r="E39" s="67">
        <v>50</v>
      </c>
      <c r="F39" s="59"/>
      <c r="G39" s="67" t="s">
        <v>126</v>
      </c>
      <c r="H39" s="67">
        <v>13236</v>
      </c>
      <c r="I39" s="69">
        <v>86.59</v>
      </c>
      <c r="J39" s="69">
        <v>4329.5</v>
      </c>
      <c r="K39" s="59"/>
    </row>
    <row r="40" spans="1:11">
      <c r="A40" s="67">
        <v>39</v>
      </c>
      <c r="B40" s="59" t="s">
        <v>124</v>
      </c>
      <c r="C40" s="59" t="s">
        <v>125</v>
      </c>
      <c r="D40" s="67" t="s">
        <v>112</v>
      </c>
      <c r="E40" s="67">
        <v>50</v>
      </c>
      <c r="F40" s="59"/>
      <c r="G40" s="67" t="s">
        <v>126</v>
      </c>
      <c r="H40" s="67">
        <v>13236</v>
      </c>
      <c r="I40" s="69">
        <v>23.27</v>
      </c>
      <c r="J40" s="69">
        <v>1163.5</v>
      </c>
      <c r="K40" s="59"/>
    </row>
    <row r="41" spans="1:11">
      <c r="A41" s="67">
        <v>40</v>
      </c>
      <c r="B41" s="59" t="s">
        <v>55</v>
      </c>
      <c r="C41" s="59" t="s">
        <v>21</v>
      </c>
      <c r="D41" s="67" t="s">
        <v>22</v>
      </c>
      <c r="E41" s="67">
        <v>40</v>
      </c>
      <c r="F41" s="59"/>
      <c r="G41" s="67" t="s">
        <v>127</v>
      </c>
      <c r="H41" s="67">
        <v>16161</v>
      </c>
      <c r="I41" s="69">
        <v>701.05</v>
      </c>
      <c r="J41" s="69">
        <v>28042</v>
      </c>
      <c r="K41" s="59"/>
    </row>
    <row r="42" spans="1:11">
      <c r="A42" s="67">
        <v>41</v>
      </c>
      <c r="B42" s="59" t="s">
        <v>55</v>
      </c>
      <c r="C42" s="59" t="s">
        <v>21</v>
      </c>
      <c r="D42" s="67" t="s">
        <v>22</v>
      </c>
      <c r="E42" s="67">
        <v>40</v>
      </c>
      <c r="F42" s="59"/>
      <c r="G42" s="67" t="s">
        <v>128</v>
      </c>
      <c r="H42" s="67">
        <v>16157</v>
      </c>
      <c r="I42" s="69">
        <v>701.05</v>
      </c>
      <c r="J42" s="69">
        <v>28042</v>
      </c>
      <c r="K42" s="59"/>
    </row>
    <row r="43" spans="1:11">
      <c r="A43" s="67">
        <v>42</v>
      </c>
      <c r="B43" s="59" t="s">
        <v>129</v>
      </c>
      <c r="C43" s="59" t="s">
        <v>130</v>
      </c>
      <c r="D43" s="67" t="s">
        <v>112</v>
      </c>
      <c r="E43" s="67">
        <v>2</v>
      </c>
      <c r="F43" s="59"/>
      <c r="G43" s="67" t="s">
        <v>133</v>
      </c>
      <c r="H43" s="67">
        <v>13244</v>
      </c>
      <c r="I43" s="69">
        <v>960</v>
      </c>
      <c r="J43" s="69">
        <v>1920</v>
      </c>
      <c r="K43" s="59"/>
    </row>
    <row r="44" spans="1:11">
      <c r="A44" s="67">
        <v>43</v>
      </c>
      <c r="B44" s="59" t="s">
        <v>131</v>
      </c>
      <c r="C44" s="59" t="s">
        <v>132</v>
      </c>
      <c r="D44" s="67" t="s">
        <v>112</v>
      </c>
      <c r="E44" s="67">
        <v>2</v>
      </c>
      <c r="F44" s="59"/>
      <c r="G44" s="67" t="s">
        <v>133</v>
      </c>
      <c r="H44" s="67">
        <v>13244</v>
      </c>
      <c r="I44" s="69">
        <v>85</v>
      </c>
      <c r="J44" s="69">
        <v>170</v>
      </c>
      <c r="K44" s="59"/>
    </row>
    <row r="45" spans="1:11">
      <c r="A45" s="67">
        <v>44</v>
      </c>
      <c r="B45" s="59" t="s">
        <v>67</v>
      </c>
      <c r="C45" s="59" t="s">
        <v>68</v>
      </c>
      <c r="D45" s="67" t="s">
        <v>22</v>
      </c>
      <c r="E45" s="67">
        <v>200</v>
      </c>
      <c r="F45" s="59"/>
      <c r="G45" s="67" t="s">
        <v>133</v>
      </c>
      <c r="H45" s="67">
        <v>13245</v>
      </c>
      <c r="I45" s="69">
        <v>1892.75</v>
      </c>
      <c r="J45" s="69">
        <v>378550</v>
      </c>
      <c r="K45" s="59"/>
    </row>
    <row r="46" spans="1:11">
      <c r="A46" s="67">
        <v>45</v>
      </c>
      <c r="B46" s="59" t="s">
        <v>82</v>
      </c>
      <c r="C46" s="59" t="s">
        <v>83</v>
      </c>
      <c r="D46" s="67" t="s">
        <v>22</v>
      </c>
      <c r="E46" s="67">
        <v>10</v>
      </c>
      <c r="F46" s="59"/>
      <c r="G46" s="67" t="s">
        <v>133</v>
      </c>
      <c r="H46" s="67">
        <v>13245</v>
      </c>
      <c r="I46" s="69">
        <v>925</v>
      </c>
      <c r="J46" s="69">
        <v>9250</v>
      </c>
      <c r="K46" s="59"/>
    </row>
    <row r="47" spans="1:11">
      <c r="A47" s="67">
        <v>46</v>
      </c>
      <c r="B47" s="59" t="s">
        <v>55</v>
      </c>
      <c r="C47" s="59" t="s">
        <v>21</v>
      </c>
      <c r="D47" s="67" t="s">
        <v>22</v>
      </c>
      <c r="E47" s="67">
        <v>40</v>
      </c>
      <c r="F47" s="59"/>
      <c r="G47" s="67" t="s">
        <v>133</v>
      </c>
      <c r="H47" s="67">
        <v>16162</v>
      </c>
      <c r="I47" s="69">
        <v>701.05</v>
      </c>
      <c r="J47" s="69">
        <v>28042</v>
      </c>
      <c r="K47" s="59"/>
    </row>
    <row r="48" spans="1:11">
      <c r="A48" s="67">
        <v>47</v>
      </c>
      <c r="B48" s="59" t="s">
        <v>82</v>
      </c>
      <c r="C48" s="59" t="s">
        <v>83</v>
      </c>
      <c r="D48" s="67" t="s">
        <v>22</v>
      </c>
      <c r="E48" s="67">
        <v>10</v>
      </c>
      <c r="F48" s="59"/>
      <c r="G48" s="67" t="s">
        <v>134</v>
      </c>
      <c r="H48" s="67">
        <v>13252</v>
      </c>
      <c r="I48" s="69">
        <v>925</v>
      </c>
      <c r="J48" s="69">
        <v>9250</v>
      </c>
      <c r="K48" s="59"/>
    </row>
    <row r="49" spans="1:11">
      <c r="A49" s="67">
        <v>48</v>
      </c>
      <c r="B49" s="59" t="s">
        <v>39</v>
      </c>
      <c r="C49" s="59" t="s">
        <v>17</v>
      </c>
      <c r="D49" s="67" t="s">
        <v>18</v>
      </c>
      <c r="E49" s="67">
        <v>2</v>
      </c>
      <c r="F49" s="59"/>
      <c r="G49" s="67" t="s">
        <v>134</v>
      </c>
      <c r="H49" s="67">
        <v>13252</v>
      </c>
      <c r="I49" s="69">
        <v>24000</v>
      </c>
      <c r="J49" s="69">
        <v>48000</v>
      </c>
      <c r="K49" s="59"/>
    </row>
    <row r="50" spans="1:11">
      <c r="A50" s="67">
        <v>49</v>
      </c>
      <c r="B50" s="59" t="s">
        <v>55</v>
      </c>
      <c r="C50" s="59" t="s">
        <v>21</v>
      </c>
      <c r="D50" s="67" t="s">
        <v>22</v>
      </c>
      <c r="E50" s="67">
        <v>200</v>
      </c>
      <c r="F50" s="59"/>
      <c r="G50" s="67" t="s">
        <v>135</v>
      </c>
      <c r="H50" s="67">
        <v>16163</v>
      </c>
      <c r="I50" s="69">
        <v>701.05</v>
      </c>
      <c r="J50" s="69">
        <v>140210</v>
      </c>
      <c r="K50" s="59"/>
    </row>
    <row r="51" spans="1:11">
      <c r="A51" s="67">
        <v>50</v>
      </c>
      <c r="B51" s="59" t="s">
        <v>38</v>
      </c>
      <c r="C51" s="59" t="s">
        <v>16</v>
      </c>
      <c r="D51" s="67" t="s">
        <v>18</v>
      </c>
      <c r="E51" s="67">
        <v>4</v>
      </c>
      <c r="F51" s="59"/>
      <c r="G51" s="67" t="s">
        <v>136</v>
      </c>
      <c r="H51" s="67">
        <v>13239</v>
      </c>
      <c r="I51" s="69">
        <v>10500</v>
      </c>
      <c r="J51" s="69">
        <v>42000</v>
      </c>
      <c r="K51" s="59"/>
    </row>
    <row r="52" spans="1:11">
      <c r="A52" s="67">
        <v>51</v>
      </c>
      <c r="B52" s="59" t="s">
        <v>38</v>
      </c>
      <c r="C52" s="59" t="s">
        <v>16</v>
      </c>
      <c r="D52" s="67" t="s">
        <v>18</v>
      </c>
      <c r="E52" s="67">
        <v>10</v>
      </c>
      <c r="F52" s="59"/>
      <c r="G52" s="67" t="s">
        <v>136</v>
      </c>
      <c r="H52" s="67">
        <v>13235</v>
      </c>
      <c r="I52" s="69">
        <v>10500</v>
      </c>
      <c r="J52" s="69">
        <v>105000</v>
      </c>
      <c r="K52" s="59"/>
    </row>
    <row r="53" spans="1:11">
      <c r="A53" s="67">
        <v>52</v>
      </c>
      <c r="B53" s="59" t="s">
        <v>39</v>
      </c>
      <c r="C53" s="59" t="s">
        <v>17</v>
      </c>
      <c r="D53" s="67" t="s">
        <v>18</v>
      </c>
      <c r="E53" s="67">
        <v>2</v>
      </c>
      <c r="F53" s="59"/>
      <c r="G53" s="67" t="s">
        <v>136</v>
      </c>
      <c r="H53" s="67">
        <v>13235</v>
      </c>
      <c r="I53" s="69">
        <v>24000</v>
      </c>
      <c r="J53" s="69">
        <v>48000</v>
      </c>
      <c r="K53" s="59"/>
    </row>
    <row r="54" spans="1:11">
      <c r="A54" s="67">
        <v>53</v>
      </c>
      <c r="B54" s="59" t="s">
        <v>42</v>
      </c>
      <c r="C54" s="59" t="s">
        <v>71</v>
      </c>
      <c r="D54" s="67" t="s">
        <v>18</v>
      </c>
      <c r="E54" s="67">
        <v>1</v>
      </c>
      <c r="F54" s="59"/>
      <c r="G54" s="67" t="s">
        <v>136</v>
      </c>
      <c r="H54" s="67">
        <v>13235</v>
      </c>
      <c r="I54" s="69">
        <v>77000</v>
      </c>
      <c r="J54" s="69">
        <v>77000</v>
      </c>
      <c r="K54" s="59"/>
    </row>
    <row r="55" spans="1:11">
      <c r="A55" s="67">
        <v>54</v>
      </c>
      <c r="B55" s="59" t="s">
        <v>70</v>
      </c>
      <c r="C55" s="59" t="s">
        <v>69</v>
      </c>
      <c r="D55" s="67" t="s">
        <v>112</v>
      </c>
      <c r="E55" s="67">
        <v>1</v>
      </c>
      <c r="F55" s="59"/>
      <c r="G55" s="67" t="s">
        <v>136</v>
      </c>
      <c r="H55" s="67">
        <v>13235</v>
      </c>
      <c r="I55" s="69">
        <v>1740.58</v>
      </c>
      <c r="J55" s="69">
        <v>1740.58</v>
      </c>
      <c r="K55" s="59"/>
    </row>
    <row r="56" spans="1:11">
      <c r="A56" s="67">
        <v>55</v>
      </c>
      <c r="B56" s="59" t="s">
        <v>74</v>
      </c>
      <c r="C56" s="59" t="s">
        <v>75</v>
      </c>
      <c r="D56" s="67" t="s">
        <v>112</v>
      </c>
      <c r="E56" s="67">
        <v>10</v>
      </c>
      <c r="F56" s="59"/>
      <c r="G56" s="67" t="s">
        <v>136</v>
      </c>
      <c r="H56" s="67">
        <v>13240</v>
      </c>
      <c r="I56" s="69">
        <v>160</v>
      </c>
      <c r="J56" s="69">
        <v>1600</v>
      </c>
      <c r="K56" s="59"/>
    </row>
    <row r="57" spans="1:11">
      <c r="A57" s="67">
        <v>56</v>
      </c>
      <c r="B57" s="59" t="s">
        <v>55</v>
      </c>
      <c r="C57" s="59" t="s">
        <v>21</v>
      </c>
      <c r="D57" s="67" t="s">
        <v>22</v>
      </c>
      <c r="E57" s="67">
        <v>30</v>
      </c>
      <c r="F57" s="59"/>
      <c r="G57" s="67" t="s">
        <v>144</v>
      </c>
      <c r="H57" s="67">
        <v>16164</v>
      </c>
      <c r="I57" s="69">
        <v>701.05</v>
      </c>
      <c r="J57" s="69">
        <v>21031.5</v>
      </c>
      <c r="K57" s="59"/>
    </row>
    <row r="58" spans="1:11">
      <c r="A58" s="67">
        <v>57</v>
      </c>
      <c r="B58" s="59" t="s">
        <v>55</v>
      </c>
      <c r="C58" s="59" t="s">
        <v>21</v>
      </c>
      <c r="D58" s="67" t="s">
        <v>22</v>
      </c>
      <c r="E58" s="67">
        <v>40</v>
      </c>
      <c r="F58" s="59"/>
      <c r="G58" s="67" t="s">
        <v>145</v>
      </c>
      <c r="H58" s="67">
        <v>16165</v>
      </c>
      <c r="I58" s="69">
        <v>701.05</v>
      </c>
      <c r="J58" s="69">
        <v>28042</v>
      </c>
      <c r="K58" s="59"/>
    </row>
    <row r="59" spans="1:11">
      <c r="A59" s="67">
        <v>58</v>
      </c>
      <c r="B59" s="71" t="s">
        <v>137</v>
      </c>
      <c r="C59" s="71" t="s">
        <v>138</v>
      </c>
      <c r="D59" s="67" t="s">
        <v>112</v>
      </c>
      <c r="E59" s="67">
        <v>2</v>
      </c>
      <c r="F59" s="67"/>
      <c r="G59" s="67" t="s">
        <v>100</v>
      </c>
      <c r="H59" s="67">
        <v>13226</v>
      </c>
      <c r="I59" s="72">
        <v>3500</v>
      </c>
      <c r="J59" s="72">
        <v>7000</v>
      </c>
      <c r="K59" s="59"/>
    </row>
    <row r="60" spans="1:11">
      <c r="A60" s="67">
        <v>59</v>
      </c>
      <c r="B60" s="71" t="s">
        <v>139</v>
      </c>
      <c r="C60" s="71" t="s">
        <v>140</v>
      </c>
      <c r="D60" s="67" t="s">
        <v>109</v>
      </c>
      <c r="E60" s="67">
        <v>48.2</v>
      </c>
      <c r="F60" s="67"/>
      <c r="G60" s="67" t="s">
        <v>136</v>
      </c>
      <c r="H60" s="67">
        <v>13238</v>
      </c>
      <c r="I60" s="72">
        <v>500</v>
      </c>
      <c r="J60" s="72">
        <v>24100</v>
      </c>
      <c r="K60" s="59"/>
    </row>
    <row r="61" spans="1:11">
      <c r="A61" s="67">
        <v>60</v>
      </c>
      <c r="B61" s="71" t="s">
        <v>141</v>
      </c>
      <c r="C61" s="71" t="s">
        <v>142</v>
      </c>
      <c r="D61" s="67" t="s">
        <v>109</v>
      </c>
      <c r="E61" s="67">
        <v>44.1</v>
      </c>
      <c r="F61" s="67"/>
      <c r="G61" s="67" t="s">
        <v>136</v>
      </c>
      <c r="H61" s="67">
        <v>13238</v>
      </c>
      <c r="I61" s="72">
        <v>500</v>
      </c>
      <c r="J61" s="72">
        <v>22050</v>
      </c>
      <c r="K61" s="59"/>
    </row>
    <row r="62" spans="1:11">
      <c r="A62" s="67">
        <v>61</v>
      </c>
      <c r="B62" s="71" t="s">
        <v>97</v>
      </c>
      <c r="C62" s="71" t="s">
        <v>143</v>
      </c>
      <c r="D62" s="67" t="s">
        <v>109</v>
      </c>
      <c r="E62" s="67">
        <v>200</v>
      </c>
      <c r="F62" s="67"/>
      <c r="G62" s="67" t="s">
        <v>136</v>
      </c>
      <c r="H62" s="67">
        <v>13240</v>
      </c>
      <c r="I62" s="72">
        <v>9000</v>
      </c>
      <c r="J62" s="72">
        <v>1800000</v>
      </c>
      <c r="K62" s="59"/>
    </row>
    <row r="63" spans="1:11" ht="15.75">
      <c r="A63" s="67"/>
      <c r="B63" s="59"/>
      <c r="C63" s="59"/>
      <c r="D63" s="67"/>
      <c r="E63" s="67"/>
      <c r="F63" s="75" t="s">
        <v>146</v>
      </c>
      <c r="G63" s="76"/>
      <c r="H63" s="77"/>
      <c r="I63" s="70"/>
      <c r="J63" s="70">
        <f>SUM(J2:J62)</f>
        <v>4375469.87</v>
      </c>
      <c r="K63" s="59"/>
    </row>
  </sheetData>
  <sortState ref="M1:M63">
    <sortCondition ref="M1:M63"/>
  </sortState>
  <mergeCells count="1">
    <mergeCell ref="F63:H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Tools List</vt:lpstr>
      <vt:lpstr>Consume Tools Recd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2016-09-30T13:26:50Z</dcterms:modified>
</cp:coreProperties>
</file>