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alm.DESKTOP-DQ0IJ8Q\Documents\Python Scripts\pyDCCB\abrir_mediciones_rango_medio\"/>
    </mc:Choice>
  </mc:AlternateContent>
  <xr:revisionPtr revIDLastSave="0" documentId="13_ncr:1_{4107EA3D-5169-4097-8E96-7529945BE403}" xr6:coauthVersionLast="46" xr6:coauthVersionMax="46" xr10:uidLastSave="{00000000-0000-0000-0000-000000000000}"/>
  <bookViews>
    <workbookView xWindow="-108" yWindow="-108" windowWidth="23256" windowHeight="13176" activeTab="4" xr2:uid="{00000000-000D-0000-FFFF-FFFF00000000}"/>
  </bookViews>
  <sheets>
    <sheet name="instrucciones, notas e imagenes" sheetId="1" r:id="rId1"/>
    <sheet name="datos patrones y mesurando" sheetId="10" r:id="rId2"/>
    <sheet name="budget" sheetId="2" r:id="rId3"/>
    <sheet name="resume" sheetId="3" r:id="rId4"/>
    <sheet name="(0)" sheetId="4" r:id="rId5"/>
  </sheets>
  <externalReferences>
    <externalReference r:id="rId6"/>
  </externalReferences>
  <definedNames>
    <definedName name="_xlnm.Print_Area" localSheetId="2">budget!$A$1:$R$21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3" l="1"/>
  <c r="B40" i="3"/>
  <c r="B41" i="3"/>
  <c r="B42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F26" i="3"/>
  <c r="G21" i="3"/>
  <c r="C35" i="3"/>
  <c r="I21" i="3"/>
  <c r="I33" i="3"/>
  <c r="F21" i="3"/>
  <c r="C37" i="3"/>
  <c r="J22" i="3"/>
  <c r="I17" i="3"/>
  <c r="I27" i="3"/>
  <c r="C23" i="3"/>
  <c r="F24" i="3"/>
  <c r="C39" i="3"/>
  <c r="I39" i="3"/>
  <c r="C21" i="3"/>
  <c r="G28" i="3"/>
  <c r="G34" i="3"/>
  <c r="G41" i="3"/>
  <c r="F20" i="3"/>
  <c r="C20" i="3"/>
  <c r="F33" i="3"/>
  <c r="J28" i="3"/>
  <c r="G36" i="3"/>
  <c r="I36" i="3"/>
  <c r="J38" i="3"/>
  <c r="I35" i="3"/>
  <c r="C24" i="3"/>
  <c r="I18" i="3"/>
  <c r="G35" i="3"/>
  <c r="F38" i="3"/>
  <c r="G40" i="3"/>
  <c r="G38" i="3"/>
  <c r="F29" i="3"/>
  <c r="C34" i="3"/>
  <c r="J30" i="3"/>
  <c r="I22" i="3"/>
  <c r="C33" i="3"/>
  <c r="G32" i="3"/>
  <c r="C43" i="3"/>
  <c r="G39" i="3"/>
  <c r="F36" i="3"/>
  <c r="I19" i="3"/>
  <c r="C27" i="3"/>
  <c r="C19" i="3"/>
  <c r="G22" i="3"/>
  <c r="G24" i="3"/>
  <c r="J36" i="3"/>
  <c r="F34" i="3"/>
  <c r="J33" i="3"/>
  <c r="J40" i="3"/>
  <c r="F27" i="3"/>
  <c r="I32" i="3"/>
  <c r="C17" i="3"/>
  <c r="G42" i="3"/>
  <c r="C41" i="3"/>
  <c r="G29" i="3"/>
  <c r="J35" i="3"/>
  <c r="I24" i="3"/>
  <c r="C30" i="3"/>
  <c r="J17" i="3"/>
  <c r="C26" i="3"/>
  <c r="I28" i="3"/>
  <c r="F19" i="3"/>
  <c r="G20" i="3"/>
  <c r="J39" i="3"/>
  <c r="I26" i="3"/>
  <c r="J25" i="3"/>
  <c r="C38" i="3"/>
  <c r="I41" i="3"/>
  <c r="F17" i="3"/>
  <c r="G26" i="3"/>
  <c r="I43" i="3"/>
  <c r="C28" i="3"/>
  <c r="I38" i="3"/>
  <c r="G18" i="3"/>
  <c r="F22" i="3"/>
  <c r="G30" i="3"/>
  <c r="F40" i="3"/>
  <c r="I20" i="3"/>
  <c r="J24" i="3"/>
  <c r="J23" i="3"/>
  <c r="G19" i="3"/>
  <c r="C18" i="3"/>
  <c r="C36" i="3"/>
  <c r="J34" i="3"/>
  <c r="G27" i="3"/>
  <c r="F37" i="3"/>
  <c r="I30" i="3"/>
  <c r="C29" i="3"/>
  <c r="J32" i="3"/>
  <c r="F25" i="3"/>
  <c r="J18" i="3"/>
  <c r="F31" i="3"/>
  <c r="C22" i="3"/>
  <c r="G33" i="3"/>
  <c r="J27" i="3"/>
  <c r="F42" i="3"/>
  <c r="C42" i="3"/>
  <c r="J31" i="3"/>
  <c r="C31" i="3"/>
  <c r="G17" i="3"/>
  <c r="J41" i="3"/>
  <c r="I23" i="3"/>
  <c r="I29" i="3"/>
  <c r="J19" i="3"/>
  <c r="F32" i="3"/>
  <c r="J29" i="3"/>
  <c r="J26" i="3"/>
  <c r="F18" i="3"/>
  <c r="C32" i="3"/>
  <c r="I34" i="3"/>
  <c r="I40" i="3"/>
  <c r="I25" i="3"/>
  <c r="I37" i="3"/>
  <c r="J20" i="3"/>
  <c r="F30" i="3"/>
  <c r="F43" i="3"/>
  <c r="J37" i="3"/>
  <c r="G25" i="3"/>
  <c r="G37" i="3"/>
  <c r="J43" i="3"/>
  <c r="G31" i="3"/>
  <c r="G23" i="3"/>
  <c r="F35" i="3"/>
  <c r="F41" i="3"/>
  <c r="I42" i="3"/>
  <c r="J42" i="3"/>
  <c r="F23" i="3"/>
  <c r="F28" i="3"/>
  <c r="J21" i="3"/>
  <c r="I31" i="3"/>
  <c r="C25" i="3"/>
  <c r="G43" i="3"/>
  <c r="F39" i="3"/>
  <c r="C40" i="3"/>
  <c r="L3" i="3" l="1"/>
  <c r="K3" i="3"/>
  <c r="N70" i="2" s="1"/>
  <c r="J3" i="3"/>
  <c r="I3" i="3"/>
  <c r="L70" i="2" s="1"/>
  <c r="G45" i="2" s="1"/>
  <c r="C3" i="3"/>
  <c r="H3" i="3"/>
  <c r="F3" i="3"/>
  <c r="E3" i="3"/>
  <c r="D3" i="3"/>
  <c r="Q10" i="3"/>
  <c r="D6" i="3" s="1"/>
  <c r="R10" i="3"/>
  <c r="E6" i="3" s="1"/>
  <c r="S10" i="3"/>
  <c r="F6" i="3" s="1"/>
  <c r="T10" i="3"/>
  <c r="G6" i="3" s="1"/>
  <c r="P10" i="3"/>
  <c r="C6" i="3" s="1"/>
  <c r="Q7" i="3"/>
  <c r="L6" i="3" s="1"/>
  <c r="Q6" i="3"/>
  <c r="K6" i="3" s="1"/>
  <c r="Q5" i="3"/>
  <c r="Q4" i="3"/>
  <c r="Q3" i="3"/>
  <c r="P3" i="3"/>
  <c r="P4" i="3"/>
  <c r="P5" i="3"/>
  <c r="P6" i="3"/>
  <c r="P7" i="3"/>
  <c r="P1" i="3"/>
  <c r="H6" i="3" s="1"/>
  <c r="V9" i="4"/>
  <c r="U9" i="4"/>
  <c r="X8" i="4"/>
  <c r="W8" i="4"/>
  <c r="V8" i="4"/>
  <c r="U8" i="4"/>
  <c r="T8" i="4"/>
  <c r="S8" i="4"/>
  <c r="R8" i="4"/>
  <c r="Q8" i="4"/>
  <c r="P8" i="4"/>
  <c r="O8" i="4"/>
  <c r="O7" i="4"/>
  <c r="S6" i="4"/>
  <c r="O6" i="4"/>
  <c r="X5" i="4"/>
  <c r="W5" i="4"/>
  <c r="V5" i="4"/>
  <c r="U5" i="4"/>
  <c r="T5" i="4"/>
  <c r="S5" i="4"/>
  <c r="R5" i="4"/>
  <c r="Q5" i="4"/>
  <c r="P5" i="4"/>
  <c r="O5" i="4"/>
  <c r="B16" i="3"/>
  <c r="B15" i="3"/>
  <c r="B14" i="3"/>
  <c r="B13" i="3"/>
  <c r="B12" i="3"/>
  <c r="M70" i="2"/>
  <c r="G46" i="2" s="1"/>
  <c r="M73" i="2"/>
  <c r="G55" i="2" s="1"/>
  <c r="L73" i="2"/>
  <c r="G54" i="2" s="1"/>
  <c r="O72" i="2"/>
  <c r="N72" i="2"/>
  <c r="M72" i="2"/>
  <c r="L72" i="2"/>
  <c r="K72" i="2"/>
  <c r="J72" i="2"/>
  <c r="I72" i="2"/>
  <c r="H72" i="2"/>
  <c r="G72" i="2"/>
  <c r="F72" i="2"/>
  <c r="F71" i="2"/>
  <c r="J70" i="2"/>
  <c r="F70" i="2"/>
  <c r="G48" i="2" s="1"/>
  <c r="O69" i="2"/>
  <c r="N69" i="2"/>
  <c r="M69" i="2"/>
  <c r="L69" i="2"/>
  <c r="K69" i="2"/>
  <c r="J69" i="2"/>
  <c r="I69" i="2"/>
  <c r="H69" i="2"/>
  <c r="G69" i="2"/>
  <c r="F69" i="2"/>
  <c r="F68" i="2"/>
  <c r="G41" i="2"/>
  <c r="D11" i="2" s="1"/>
  <c r="C19" i="2"/>
  <c r="E15" i="2"/>
  <c r="C15" i="2"/>
  <c r="L13" i="2"/>
  <c r="J12" i="2"/>
  <c r="G12" i="2"/>
  <c r="J11" i="2"/>
  <c r="L10" i="2"/>
  <c r="J10" i="2"/>
  <c r="K10" i="2" s="1"/>
  <c r="G10" i="2"/>
  <c r="L9" i="2"/>
  <c r="J9" i="2"/>
  <c r="K9" i="2" s="1"/>
  <c r="G9" i="2"/>
  <c r="L8" i="2"/>
  <c r="J8" i="2"/>
  <c r="G8" i="2"/>
  <c r="C4" i="2"/>
  <c r="C3" i="2"/>
  <c r="R16" i="4" a="1"/>
  <c r="R15" i="4" a="1"/>
  <c r="K21" i="3"/>
  <c r="C12" i="3"/>
  <c r="K39" i="3"/>
  <c r="K38" i="3"/>
  <c r="K36" i="3"/>
  <c r="K42" i="3"/>
  <c r="C16" i="3"/>
  <c r="I16" i="3"/>
  <c r="K30" i="3"/>
  <c r="F15" i="3"/>
  <c r="F14" i="3"/>
  <c r="K34" i="3"/>
  <c r="K18" i="3"/>
  <c r="G16" i="3"/>
  <c r="C15" i="3"/>
  <c r="J15" i="3"/>
  <c r="K41" i="3"/>
  <c r="K19" i="3"/>
  <c r="K22" i="3"/>
  <c r="K25" i="3"/>
  <c r="K32" i="3"/>
  <c r="K20" i="3"/>
  <c r="K40" i="3"/>
  <c r="F12" i="3"/>
  <c r="K37" i="3"/>
  <c r="K33" i="3"/>
  <c r="G12" i="3"/>
  <c r="K17" i="3"/>
  <c r="I13" i="3"/>
  <c r="K31" i="3"/>
  <c r="K43" i="3"/>
  <c r="K27" i="3"/>
  <c r="K29" i="3"/>
  <c r="K23" i="3"/>
  <c r="I12" i="3"/>
  <c r="G13" i="3"/>
  <c r="K24" i="3"/>
  <c r="K28" i="3"/>
  <c r="G14" i="3"/>
  <c r="K26" i="3"/>
  <c r="J12" i="3"/>
  <c r="K35" i="3"/>
  <c r="P6" i="4" l="1"/>
  <c r="G70" i="2"/>
  <c r="G49" i="2" s="1"/>
  <c r="G44" i="2" s="1"/>
  <c r="G34" i="2" s="1"/>
  <c r="O70" i="2"/>
  <c r="Q6" i="4"/>
  <c r="R6" i="4"/>
  <c r="H70" i="2"/>
  <c r="I70" i="2"/>
  <c r="T6" i="4"/>
  <c r="K70" i="2"/>
  <c r="K73" i="2"/>
  <c r="T9" i="4"/>
  <c r="N73" i="2"/>
  <c r="W9" i="4"/>
  <c r="X9" i="4"/>
  <c r="G73" i="2"/>
  <c r="G53" i="2" s="1"/>
  <c r="R15" i="4"/>
  <c r="S9" i="4"/>
  <c r="P9" i="4"/>
  <c r="R9" i="4"/>
  <c r="F73" i="2"/>
  <c r="G57" i="2" s="1"/>
  <c r="O9" i="4"/>
  <c r="J73" i="2"/>
  <c r="I73" i="2"/>
  <c r="O73" i="2"/>
  <c r="Q9" i="4"/>
  <c r="H73" i="2"/>
  <c r="R16" i="4"/>
  <c r="U6" i="4"/>
  <c r="V6" i="4"/>
  <c r="W6" i="4"/>
  <c r="X6" i="4"/>
  <c r="K13" i="3"/>
  <c r="F13" i="3"/>
  <c r="F16" i="3"/>
  <c r="J14" i="3"/>
  <c r="I14" i="3"/>
  <c r="I15" i="3"/>
  <c r="J13" i="3"/>
  <c r="C13" i="3"/>
  <c r="K15" i="3"/>
  <c r="J16" i="3"/>
  <c r="G15" i="3"/>
  <c r="K14" i="3"/>
  <c r="K12" i="3"/>
  <c r="K16" i="3"/>
  <c r="C14" i="3"/>
  <c r="G35" i="2" l="1"/>
  <c r="G58" i="2"/>
  <c r="G36" i="2" s="1"/>
  <c r="G496" i="4"/>
  <c r="H496" i="4" s="1"/>
  <c r="G482" i="4"/>
  <c r="H482" i="4" s="1"/>
  <c r="G476" i="4"/>
  <c r="H476" i="4" s="1"/>
  <c r="G472" i="4"/>
  <c r="H472" i="4" s="1"/>
  <c r="G462" i="4"/>
  <c r="H462" i="4" s="1"/>
  <c r="G457" i="4"/>
  <c r="H457" i="4" s="1"/>
  <c r="G453" i="4"/>
  <c r="H453" i="4" s="1"/>
  <c r="G449" i="4"/>
  <c r="H449" i="4" s="1"/>
  <c r="G443" i="4"/>
  <c r="H443" i="4" s="1"/>
  <c r="G429" i="4"/>
  <c r="H429" i="4" s="1"/>
  <c r="G402" i="4"/>
  <c r="H402" i="4" s="1"/>
  <c r="G392" i="4"/>
  <c r="H392" i="4" s="1"/>
  <c r="G388" i="4"/>
  <c r="H388" i="4" s="1"/>
  <c r="G384" i="4"/>
  <c r="H384" i="4" s="1"/>
  <c r="G370" i="4"/>
  <c r="H370" i="4" s="1"/>
  <c r="G366" i="4"/>
  <c r="H366" i="4" s="1"/>
  <c r="G351" i="4"/>
  <c r="H351" i="4" s="1"/>
  <c r="G338" i="4"/>
  <c r="H338" i="4" s="1"/>
  <c r="G452" i="4"/>
  <c r="H452" i="4" s="1"/>
  <c r="G433" i="4"/>
  <c r="H433" i="4" s="1"/>
  <c r="G406" i="4"/>
  <c r="H406" i="4" s="1"/>
  <c r="G395" i="4"/>
  <c r="H395" i="4" s="1"/>
  <c r="G374" i="4"/>
  <c r="H374" i="4" s="1"/>
  <c r="G355" i="4"/>
  <c r="H355" i="4" s="1"/>
  <c r="G343" i="4"/>
  <c r="H343" i="4" s="1"/>
  <c r="G373" i="4"/>
  <c r="H373" i="4" s="1"/>
  <c r="G342" i="4"/>
  <c r="H342" i="4" s="1"/>
  <c r="G499" i="4"/>
  <c r="H499" i="4" s="1"/>
  <c r="J499" i="4" s="1"/>
  <c r="G495" i="4"/>
  <c r="H495" i="4" s="1"/>
  <c r="G490" i="4"/>
  <c r="H490" i="4" s="1"/>
  <c r="G485" i="4"/>
  <c r="H485" i="4" s="1"/>
  <c r="G481" i="4"/>
  <c r="H481" i="4" s="1"/>
  <c r="G475" i="4"/>
  <c r="H475" i="4" s="1"/>
  <c r="G461" i="4"/>
  <c r="H461" i="4" s="1"/>
  <c r="G434" i="4"/>
  <c r="H434" i="4" s="1"/>
  <c r="G424" i="4"/>
  <c r="H424" i="4" s="1"/>
  <c r="G420" i="4"/>
  <c r="H420" i="4" s="1"/>
  <c r="G416" i="4"/>
  <c r="H416" i="4" s="1"/>
  <c r="G407" i="4"/>
  <c r="H407" i="4" s="1"/>
  <c r="G401" i="4"/>
  <c r="H401" i="4" s="1"/>
  <c r="G396" i="4"/>
  <c r="H396" i="4" s="1"/>
  <c r="J396" i="4" s="1"/>
  <c r="G387" i="4"/>
  <c r="H387" i="4" s="1"/>
  <c r="G375" i="4"/>
  <c r="H375" i="4" s="1"/>
  <c r="G369" i="4"/>
  <c r="H369" i="4" s="1"/>
  <c r="G365" i="4"/>
  <c r="H365" i="4" s="1"/>
  <c r="G361" i="4"/>
  <c r="H361" i="4" s="1"/>
  <c r="G356" i="4"/>
  <c r="H356" i="4" s="1"/>
  <c r="G350" i="4"/>
  <c r="H350" i="4" s="1"/>
  <c r="G344" i="4"/>
  <c r="H344" i="4" s="1"/>
  <c r="G337" i="4"/>
  <c r="H337" i="4" s="1"/>
  <c r="G494" i="4"/>
  <c r="H494" i="4" s="1"/>
  <c r="G489" i="4"/>
  <c r="H489" i="4" s="1"/>
  <c r="G466" i="4"/>
  <c r="H466" i="4" s="1"/>
  <c r="G456" i="4"/>
  <c r="H456" i="4" s="1"/>
  <c r="G448" i="4"/>
  <c r="H448" i="4" s="1"/>
  <c r="G439" i="4"/>
  <c r="H439" i="4" s="1"/>
  <c r="G428" i="4"/>
  <c r="H428" i="4" s="1"/>
  <c r="J428" i="4" s="1"/>
  <c r="G419" i="4"/>
  <c r="H419" i="4" s="1"/>
  <c r="G383" i="4"/>
  <c r="H383" i="4" s="1"/>
  <c r="G378" i="4"/>
  <c r="H378" i="4" s="1"/>
  <c r="G349" i="4"/>
  <c r="H349" i="4" s="1"/>
  <c r="G493" i="4"/>
  <c r="H493" i="4" s="1"/>
  <c r="G484" i="4"/>
  <c r="H484" i="4" s="1"/>
  <c r="G480" i="4"/>
  <c r="H480" i="4" s="1"/>
  <c r="G471" i="4"/>
  <c r="H471" i="4" s="1"/>
  <c r="G465" i="4"/>
  <c r="H465" i="4" s="1"/>
  <c r="G460" i="4"/>
  <c r="H460" i="4" s="1"/>
  <c r="G451" i="4"/>
  <c r="H451" i="4" s="1"/>
  <c r="G438" i="4"/>
  <c r="H438" i="4" s="1"/>
  <c r="G427" i="4"/>
  <c r="H427" i="4" s="1"/>
  <c r="G415" i="4"/>
  <c r="H415" i="4" s="1"/>
  <c r="G410" i="4"/>
  <c r="H410" i="4" s="1"/>
  <c r="G405" i="4"/>
  <c r="H405" i="4" s="1"/>
  <c r="G400" i="4"/>
  <c r="H400" i="4" s="1"/>
  <c r="G391" i="4"/>
  <c r="H391" i="4" s="1"/>
  <c r="G382" i="4"/>
  <c r="H382" i="4" s="1"/>
  <c r="G368" i="4"/>
  <c r="H368" i="4" s="1"/>
  <c r="G364" i="4"/>
  <c r="H364" i="4" s="1"/>
  <c r="G360" i="4"/>
  <c r="H360" i="4" s="1"/>
  <c r="G348" i="4"/>
  <c r="H348" i="4" s="1"/>
  <c r="G336" i="4"/>
  <c r="H336" i="4" s="1"/>
  <c r="G498" i="4"/>
  <c r="H498" i="4" s="1"/>
  <c r="G488" i="4"/>
  <c r="H488" i="4" s="1"/>
  <c r="G483" i="4"/>
  <c r="H483" i="4" s="1"/>
  <c r="G470" i="4"/>
  <c r="H470" i="4" s="1"/>
  <c r="G459" i="4"/>
  <c r="H459" i="4" s="1"/>
  <c r="G447" i="4"/>
  <c r="H447" i="4" s="1"/>
  <c r="G442" i="4"/>
  <c r="H442" i="4" s="1"/>
  <c r="G437" i="4"/>
  <c r="H437" i="4" s="1"/>
  <c r="G432" i="4"/>
  <c r="H432" i="4" s="1"/>
  <c r="G423" i="4"/>
  <c r="H423" i="4" s="1"/>
  <c r="G414" i="4"/>
  <c r="H414" i="4" s="1"/>
  <c r="G409" i="4"/>
  <c r="H409" i="4" s="1"/>
  <c r="G404" i="4"/>
  <c r="H404" i="4" s="1"/>
  <c r="G390" i="4"/>
  <c r="H390" i="4" s="1"/>
  <c r="G381" i="4"/>
  <c r="H381" i="4" s="1"/>
  <c r="G377" i="4"/>
  <c r="H377" i="4" s="1"/>
  <c r="G372" i="4"/>
  <c r="H372" i="4" s="1"/>
  <c r="G363" i="4"/>
  <c r="H363" i="4" s="1"/>
  <c r="G354" i="4"/>
  <c r="H354" i="4" s="1"/>
  <c r="G347" i="4"/>
  <c r="H347" i="4" s="1"/>
  <c r="G341" i="4"/>
  <c r="H341" i="4" s="1"/>
  <c r="G335" i="4"/>
  <c r="H335" i="4" s="1"/>
  <c r="G467" i="4"/>
  <c r="H467" i="4" s="1"/>
  <c r="G458" i="4"/>
  <c r="H458" i="4" s="1"/>
  <c r="G450" i="4"/>
  <c r="H450" i="4" s="1"/>
  <c r="G444" i="4"/>
  <c r="H444" i="4" s="1"/>
  <c r="G425" i="4"/>
  <c r="H425" i="4" s="1"/>
  <c r="G417" i="4"/>
  <c r="H417" i="4" s="1"/>
  <c r="G397" i="4"/>
  <c r="H397" i="4" s="1"/>
  <c r="G362" i="4"/>
  <c r="H362" i="4" s="1"/>
  <c r="G352" i="4"/>
  <c r="H352" i="4" s="1"/>
  <c r="G497" i="4"/>
  <c r="H497" i="4" s="1"/>
  <c r="G492" i="4"/>
  <c r="H492" i="4" s="1"/>
  <c r="J492" i="4" s="1"/>
  <c r="G479" i="4"/>
  <c r="H479" i="4" s="1"/>
  <c r="G474" i="4"/>
  <c r="H474" i="4" s="1"/>
  <c r="G469" i="4"/>
  <c r="H469" i="4" s="1"/>
  <c r="G464" i="4"/>
  <c r="H464" i="4" s="1"/>
  <c r="G455" i="4"/>
  <c r="H455" i="4" s="1"/>
  <c r="G446" i="4"/>
  <c r="H446" i="4" s="1"/>
  <c r="G441" i="4"/>
  <c r="H441" i="4" s="1"/>
  <c r="G436" i="4"/>
  <c r="H436" i="4" s="1"/>
  <c r="G422" i="4"/>
  <c r="H422" i="4" s="1"/>
  <c r="G413" i="4"/>
  <c r="H413" i="4" s="1"/>
  <c r="G403" i="4"/>
  <c r="H403" i="4" s="1"/>
  <c r="G399" i="4"/>
  <c r="H399" i="4" s="1"/>
  <c r="G394" i="4"/>
  <c r="H394" i="4" s="1"/>
  <c r="G386" i="4"/>
  <c r="H386" i="4" s="1"/>
  <c r="G380" i="4"/>
  <c r="H380" i="4" s="1"/>
  <c r="G371" i="4"/>
  <c r="H371" i="4" s="1"/>
  <c r="G359" i="4"/>
  <c r="H359" i="4" s="1"/>
  <c r="G353" i="4"/>
  <c r="H353" i="4" s="1"/>
  <c r="G340" i="4"/>
  <c r="H340" i="4" s="1"/>
  <c r="G334" i="4"/>
  <c r="H334" i="4" s="1"/>
  <c r="G491" i="4"/>
  <c r="H491" i="4" s="1"/>
  <c r="G487" i="4"/>
  <c r="H487" i="4" s="1"/>
  <c r="G478" i="4"/>
  <c r="H478" i="4" s="1"/>
  <c r="G473" i="4"/>
  <c r="H473" i="4" s="1"/>
  <c r="G468" i="4"/>
  <c r="H468" i="4" s="1"/>
  <c r="G454" i="4"/>
  <c r="H454" i="4" s="1"/>
  <c r="G445" i="4"/>
  <c r="H445" i="4" s="1"/>
  <c r="G435" i="4"/>
  <c r="H435" i="4" s="1"/>
  <c r="G431" i="4"/>
  <c r="H431" i="4" s="1"/>
  <c r="G426" i="4"/>
  <c r="H426" i="4" s="1"/>
  <c r="G418" i="4"/>
  <c r="H418" i="4" s="1"/>
  <c r="G412" i="4"/>
  <c r="H412" i="4" s="1"/>
  <c r="G408" i="4"/>
  <c r="H408" i="4" s="1"/>
  <c r="G398" i="4"/>
  <c r="H398" i="4" s="1"/>
  <c r="G393" i="4"/>
  <c r="H393" i="4" s="1"/>
  <c r="G389" i="4"/>
  <c r="H389" i="4" s="1"/>
  <c r="G385" i="4"/>
  <c r="H385" i="4" s="1"/>
  <c r="G379" i="4"/>
  <c r="H379" i="4" s="1"/>
  <c r="G376" i="4"/>
  <c r="H376" i="4" s="1"/>
  <c r="G358" i="4"/>
  <c r="H358" i="4" s="1"/>
  <c r="G346" i="4"/>
  <c r="H346" i="4" s="1"/>
  <c r="G339" i="4"/>
  <c r="H339" i="4" s="1"/>
  <c r="G333" i="4"/>
  <c r="H333" i="4" s="1"/>
  <c r="G486" i="4"/>
  <c r="H486" i="4" s="1"/>
  <c r="G477" i="4"/>
  <c r="H477" i="4" s="1"/>
  <c r="G463" i="4"/>
  <c r="H463" i="4" s="1"/>
  <c r="G440" i="4"/>
  <c r="H440" i="4" s="1"/>
  <c r="G430" i="4"/>
  <c r="H430" i="4" s="1"/>
  <c r="G421" i="4"/>
  <c r="H421" i="4" s="1"/>
  <c r="G411" i="4"/>
  <c r="H411" i="4" s="1"/>
  <c r="G367" i="4"/>
  <c r="H367" i="4" s="1"/>
  <c r="G357" i="4"/>
  <c r="H357" i="4" s="1"/>
  <c r="G345" i="4"/>
  <c r="H345" i="4" s="1"/>
  <c r="G37" i="2"/>
  <c r="G62" i="2" s="1"/>
  <c r="H8" i="2" s="1"/>
  <c r="K8" i="2" s="1"/>
  <c r="G327" i="4"/>
  <c r="H327" i="4" s="1"/>
  <c r="G320" i="4"/>
  <c r="H320" i="4" s="1"/>
  <c r="G315" i="4"/>
  <c r="H315" i="4" s="1"/>
  <c r="G309" i="4"/>
  <c r="H309" i="4" s="1"/>
  <c r="G304" i="4"/>
  <c r="H304" i="4" s="1"/>
  <c r="G299" i="4"/>
  <c r="H299" i="4" s="1"/>
  <c r="G292" i="4"/>
  <c r="H292" i="4" s="1"/>
  <c r="G281" i="4"/>
  <c r="H281" i="4" s="1"/>
  <c r="G271" i="4"/>
  <c r="H271" i="4" s="1"/>
  <c r="G257" i="4"/>
  <c r="H257" i="4" s="1"/>
  <c r="G247" i="4"/>
  <c r="H247" i="4" s="1"/>
  <c r="G234" i="4"/>
  <c r="H234" i="4" s="1"/>
  <c r="G229" i="4"/>
  <c r="H229" i="4" s="1"/>
  <c r="G223" i="4"/>
  <c r="H223" i="4" s="1"/>
  <c r="G217" i="4"/>
  <c r="H217" i="4" s="1"/>
  <c r="G210" i="4"/>
  <c r="H210" i="4" s="1"/>
  <c r="G198" i="4"/>
  <c r="H198" i="4" s="1"/>
  <c r="G193" i="4"/>
  <c r="H193" i="4" s="1"/>
  <c r="G182" i="4"/>
  <c r="H182" i="4" s="1"/>
  <c r="G176" i="4"/>
  <c r="H176" i="4" s="1"/>
  <c r="G171" i="4"/>
  <c r="H171" i="4" s="1"/>
  <c r="G165" i="4"/>
  <c r="H165" i="4" s="1"/>
  <c r="G154" i="4"/>
  <c r="H154" i="4" s="1"/>
  <c r="G150" i="4"/>
  <c r="H150" i="4" s="1"/>
  <c r="G141" i="4"/>
  <c r="H141" i="4" s="1"/>
  <c r="G122" i="4"/>
  <c r="H122" i="4" s="1"/>
  <c r="G118" i="4"/>
  <c r="H118" i="4" s="1"/>
  <c r="G109" i="4"/>
  <c r="H109" i="4" s="1"/>
  <c r="G91" i="4"/>
  <c r="H91" i="4" s="1"/>
  <c r="G332" i="4"/>
  <c r="H332" i="4" s="1"/>
  <c r="G323" i="4"/>
  <c r="H323" i="4" s="1"/>
  <c r="G319" i="4"/>
  <c r="H319" i="4" s="1"/>
  <c r="G308" i="4"/>
  <c r="H308" i="4" s="1"/>
  <c r="G303" i="4"/>
  <c r="H303" i="4" s="1"/>
  <c r="G298" i="4"/>
  <c r="H298" i="4" s="1"/>
  <c r="G286" i="4"/>
  <c r="H286" i="4" s="1"/>
  <c r="G275" i="4"/>
  <c r="H275" i="4" s="1"/>
  <c r="G270" i="4"/>
  <c r="H270" i="4" s="1"/>
  <c r="G265" i="4"/>
  <c r="H265" i="4" s="1"/>
  <c r="G261" i="4"/>
  <c r="H261" i="4" s="1"/>
  <c r="G246" i="4"/>
  <c r="H246" i="4" s="1"/>
  <c r="G242" i="4"/>
  <c r="H242" i="4" s="1"/>
  <c r="G228" i="4"/>
  <c r="H228" i="4" s="1"/>
  <c r="G222" i="4"/>
  <c r="H222" i="4" s="1"/>
  <c r="G216" i="4"/>
  <c r="H216" i="4" s="1"/>
  <c r="G203" i="4"/>
  <c r="H203" i="4" s="1"/>
  <c r="G197" i="4"/>
  <c r="H197" i="4" s="1"/>
  <c r="G187" i="4"/>
  <c r="H187" i="4" s="1"/>
  <c r="G181" i="4"/>
  <c r="H181" i="4" s="1"/>
  <c r="G175" i="4"/>
  <c r="H175" i="4" s="1"/>
  <c r="G164" i="4"/>
  <c r="H164" i="4" s="1"/>
  <c r="G153" i="4"/>
  <c r="H153" i="4" s="1"/>
  <c r="G149" i="4"/>
  <c r="H149" i="4" s="1"/>
  <c r="G145" i="4"/>
  <c r="H145" i="4" s="1"/>
  <c r="G140" i="4"/>
  <c r="H140" i="4" s="1"/>
  <c r="G135" i="4"/>
  <c r="H135" i="4" s="1"/>
  <c r="G131" i="4"/>
  <c r="H131" i="4" s="1"/>
  <c r="G121" i="4"/>
  <c r="H121" i="4" s="1"/>
  <c r="G117" i="4"/>
  <c r="H117" i="4" s="1"/>
  <c r="G113" i="4"/>
  <c r="H113" i="4" s="1"/>
  <c r="G108" i="4"/>
  <c r="H108" i="4" s="1"/>
  <c r="G103" i="4"/>
  <c r="H103" i="4" s="1"/>
  <c r="G99" i="4"/>
  <c r="H99" i="4" s="1"/>
  <c r="G90" i="4"/>
  <c r="H90" i="4" s="1"/>
  <c r="G86" i="4"/>
  <c r="H86" i="4" s="1"/>
  <c r="G330" i="4"/>
  <c r="H330" i="4" s="1"/>
  <c r="G324" i="4"/>
  <c r="H324" i="4" s="1"/>
  <c r="G313" i="4"/>
  <c r="H313" i="4" s="1"/>
  <c r="G306" i="4"/>
  <c r="H306" i="4" s="1"/>
  <c r="G276" i="4"/>
  <c r="H276" i="4" s="1"/>
  <c r="G268" i="4"/>
  <c r="H268" i="4" s="1"/>
  <c r="G264" i="4"/>
  <c r="H264" i="4" s="1"/>
  <c r="G251" i="4"/>
  <c r="H251" i="4" s="1"/>
  <c r="G239" i="4"/>
  <c r="H239" i="4" s="1"/>
  <c r="G233" i="4"/>
  <c r="H233" i="4" s="1"/>
  <c r="G208" i="4"/>
  <c r="H208" i="4" s="1"/>
  <c r="G201" i="4"/>
  <c r="H201" i="4" s="1"/>
  <c r="G179" i="4"/>
  <c r="H179" i="4" s="1"/>
  <c r="G156" i="4"/>
  <c r="H156" i="4" s="1"/>
  <c r="G144" i="4"/>
  <c r="H144" i="4" s="1"/>
  <c r="G137" i="4"/>
  <c r="H137" i="4" s="1"/>
  <c r="G132" i="4"/>
  <c r="H132" i="4" s="1"/>
  <c r="G126" i="4"/>
  <c r="H126" i="4" s="1"/>
  <c r="G119" i="4"/>
  <c r="H119" i="4" s="1"/>
  <c r="G101" i="4"/>
  <c r="H101" i="4" s="1"/>
  <c r="G96" i="4"/>
  <c r="H96" i="4" s="1"/>
  <c r="G329" i="4"/>
  <c r="H329" i="4" s="1"/>
  <c r="G318" i="4"/>
  <c r="H318" i="4" s="1"/>
  <c r="G305" i="4"/>
  <c r="H305" i="4" s="1"/>
  <c r="G297" i="4"/>
  <c r="H297" i="4" s="1"/>
  <c r="G290" i="4"/>
  <c r="H290" i="4" s="1"/>
  <c r="G283" i="4"/>
  <c r="H283" i="4" s="1"/>
  <c r="G274" i="4"/>
  <c r="H274" i="4" s="1"/>
  <c r="G263" i="4"/>
  <c r="H263" i="4" s="1"/>
  <c r="G250" i="4"/>
  <c r="H250" i="4" s="1"/>
  <c r="G238" i="4"/>
  <c r="H238" i="4" s="1"/>
  <c r="G232" i="4"/>
  <c r="H232" i="4" s="1"/>
  <c r="G225" i="4"/>
  <c r="H225" i="4" s="1"/>
  <c r="G215" i="4"/>
  <c r="H215" i="4" s="1"/>
  <c r="G207" i="4"/>
  <c r="H207" i="4" s="1"/>
  <c r="G200" i="4"/>
  <c r="H200" i="4" s="1"/>
  <c r="G192" i="4"/>
  <c r="H192" i="4" s="1"/>
  <c r="G185" i="4"/>
  <c r="H185" i="4" s="1"/>
  <c r="G178" i="4"/>
  <c r="H178" i="4" s="1"/>
  <c r="G170" i="4"/>
  <c r="H170" i="4" s="1"/>
  <c r="G162" i="4"/>
  <c r="H162" i="4" s="1"/>
  <c r="G155" i="4"/>
  <c r="H155" i="4" s="1"/>
  <c r="G130" i="4"/>
  <c r="H130" i="4" s="1"/>
  <c r="G125" i="4"/>
  <c r="H125" i="4" s="1"/>
  <c r="G106" i="4"/>
  <c r="H106" i="4" s="1"/>
  <c r="G95" i="4"/>
  <c r="H95" i="4" s="1"/>
  <c r="G89" i="4"/>
  <c r="H89" i="4" s="1"/>
  <c r="G312" i="4"/>
  <c r="H312" i="4" s="1"/>
  <c r="G289" i="4"/>
  <c r="H289" i="4" s="1"/>
  <c r="G282" i="4"/>
  <c r="H282" i="4" s="1"/>
  <c r="G267" i="4"/>
  <c r="H267" i="4" s="1"/>
  <c r="G262" i="4"/>
  <c r="H262" i="4" s="1"/>
  <c r="G256" i="4"/>
  <c r="H256" i="4" s="1"/>
  <c r="G243" i="4"/>
  <c r="H243" i="4" s="1"/>
  <c r="G231" i="4"/>
  <c r="H231" i="4" s="1"/>
  <c r="G224" i="4"/>
  <c r="H224" i="4" s="1"/>
  <c r="G214" i="4"/>
  <c r="H214" i="4" s="1"/>
  <c r="G206" i="4"/>
  <c r="H206" i="4" s="1"/>
  <c r="G199" i="4"/>
  <c r="H199" i="4" s="1"/>
  <c r="G191" i="4"/>
  <c r="H191" i="4" s="1"/>
  <c r="G177" i="4"/>
  <c r="H177" i="4" s="1"/>
  <c r="G169" i="4"/>
  <c r="H169" i="4" s="1"/>
  <c r="G161" i="4"/>
  <c r="H161" i="4" s="1"/>
  <c r="G148" i="4"/>
  <c r="H148" i="4" s="1"/>
  <c r="G136" i="4"/>
  <c r="H136" i="4" s="1"/>
  <c r="G124" i="4"/>
  <c r="H124" i="4" s="1"/>
  <c r="G112" i="4"/>
  <c r="H112" i="4" s="1"/>
  <c r="G105" i="4"/>
  <c r="H105" i="4" s="1"/>
  <c r="G100" i="4"/>
  <c r="H100" i="4" s="1"/>
  <c r="G94" i="4"/>
  <c r="H94" i="4" s="1"/>
  <c r="G88" i="4"/>
  <c r="H88" i="4" s="1"/>
  <c r="G317" i="4"/>
  <c r="H317" i="4" s="1"/>
  <c r="G311" i="4"/>
  <c r="H311" i="4" s="1"/>
  <c r="G302" i="4"/>
  <c r="H302" i="4" s="1"/>
  <c r="G296" i="4"/>
  <c r="H296" i="4" s="1"/>
  <c r="G288" i="4"/>
  <c r="H288" i="4" s="1"/>
  <c r="G280" i="4"/>
  <c r="H280" i="4" s="1"/>
  <c r="G273" i="4"/>
  <c r="H273" i="4" s="1"/>
  <c r="G260" i="4"/>
  <c r="H260" i="4" s="1"/>
  <c r="G255" i="4"/>
  <c r="H255" i="4" s="1"/>
  <c r="G249" i="4"/>
  <c r="H249" i="4" s="1"/>
  <c r="G237" i="4"/>
  <c r="H237" i="4" s="1"/>
  <c r="G221" i="4"/>
  <c r="H221" i="4" s="1"/>
  <c r="G213" i="4"/>
  <c r="H213" i="4" s="1"/>
  <c r="G205" i="4"/>
  <c r="H205" i="4" s="1"/>
  <c r="G196" i="4"/>
  <c r="H196" i="4" s="1"/>
  <c r="G184" i="4"/>
  <c r="H184" i="4" s="1"/>
  <c r="G174" i="4"/>
  <c r="H174" i="4" s="1"/>
  <c r="G168" i="4"/>
  <c r="H168" i="4" s="1"/>
  <c r="G143" i="4"/>
  <c r="H143" i="4" s="1"/>
  <c r="G123" i="4"/>
  <c r="H123" i="4" s="1"/>
  <c r="G98" i="4"/>
  <c r="H98" i="4" s="1"/>
  <c r="G93" i="4"/>
  <c r="H93" i="4" s="1"/>
  <c r="G87" i="4"/>
  <c r="H87" i="4" s="1"/>
  <c r="G328" i="4"/>
  <c r="H328" i="4" s="1"/>
  <c r="G322" i="4"/>
  <c r="H322" i="4" s="1"/>
  <c r="G316" i="4"/>
  <c r="H316" i="4" s="1"/>
  <c r="G310" i="4"/>
  <c r="H310" i="4" s="1"/>
  <c r="G301" i="4"/>
  <c r="H301" i="4" s="1"/>
  <c r="G295" i="4"/>
  <c r="H295" i="4" s="1"/>
  <c r="G287" i="4"/>
  <c r="H287" i="4" s="1"/>
  <c r="G279" i="4"/>
  <c r="H279" i="4" s="1"/>
  <c r="G266" i="4"/>
  <c r="H266" i="4" s="1"/>
  <c r="G254" i="4"/>
  <c r="H254" i="4" s="1"/>
  <c r="G248" i="4"/>
  <c r="H248" i="4" s="1"/>
  <c r="G236" i="4"/>
  <c r="H236" i="4" s="1"/>
  <c r="G230" i="4"/>
  <c r="H230" i="4" s="1"/>
  <c r="G220" i="4"/>
  <c r="H220" i="4" s="1"/>
  <c r="G212" i="4"/>
  <c r="H212" i="4" s="1"/>
  <c r="G204" i="4"/>
  <c r="H204" i="4" s="1"/>
  <c r="G190" i="4"/>
  <c r="H190" i="4" s="1"/>
  <c r="G183" i="4"/>
  <c r="H183" i="4" s="1"/>
  <c r="G167" i="4"/>
  <c r="H167" i="4" s="1"/>
  <c r="G160" i="4"/>
  <c r="H160" i="4" s="1"/>
  <c r="G152" i="4"/>
  <c r="H152" i="4" s="1"/>
  <c r="G147" i="4"/>
  <c r="H147" i="4" s="1"/>
  <c r="G142" i="4"/>
  <c r="H142" i="4" s="1"/>
  <c r="G129" i="4"/>
  <c r="H129" i="4" s="1"/>
  <c r="G116" i="4"/>
  <c r="H116" i="4" s="1"/>
  <c r="G104" i="4"/>
  <c r="H104" i="4" s="1"/>
  <c r="G92" i="4"/>
  <c r="H92" i="4" s="1"/>
  <c r="G326" i="4"/>
  <c r="H326" i="4" s="1"/>
  <c r="G321" i="4"/>
  <c r="H321" i="4" s="1"/>
  <c r="G300" i="4"/>
  <c r="H300" i="4" s="1"/>
  <c r="G294" i="4"/>
  <c r="H294" i="4" s="1"/>
  <c r="G253" i="4"/>
  <c r="H253" i="4" s="1"/>
  <c r="G245" i="4"/>
  <c r="H245" i="4" s="1"/>
  <c r="G241" i="4"/>
  <c r="H241" i="4" s="1"/>
  <c r="G202" i="4"/>
  <c r="H202" i="4" s="1"/>
  <c r="G189" i="4"/>
  <c r="H189" i="4" s="1"/>
  <c r="G173" i="4"/>
  <c r="H173" i="4" s="1"/>
  <c r="G166" i="4"/>
  <c r="H166" i="4" s="1"/>
  <c r="G159" i="4"/>
  <c r="H159" i="4" s="1"/>
  <c r="G146" i="4"/>
  <c r="H146" i="4" s="1"/>
  <c r="G139" i="4"/>
  <c r="H139" i="4" s="1"/>
  <c r="G134" i="4"/>
  <c r="H134" i="4" s="1"/>
  <c r="G111" i="4"/>
  <c r="H111" i="4" s="1"/>
  <c r="G85" i="4"/>
  <c r="H85" i="4" s="1"/>
  <c r="G293" i="4"/>
  <c r="H293" i="4" s="1"/>
  <c r="G285" i="4"/>
  <c r="H285" i="4" s="1"/>
  <c r="G278" i="4"/>
  <c r="H278" i="4" s="1"/>
  <c r="G272" i="4"/>
  <c r="H272" i="4" s="1"/>
  <c r="G259" i="4"/>
  <c r="H259" i="4" s="1"/>
  <c r="G252" i="4"/>
  <c r="H252" i="4" s="1"/>
  <c r="G244" i="4"/>
  <c r="H244" i="4" s="1"/>
  <c r="G235" i="4"/>
  <c r="H235" i="4" s="1"/>
  <c r="G227" i="4"/>
  <c r="H227" i="4" s="1"/>
  <c r="G219" i="4"/>
  <c r="H219" i="4" s="1"/>
  <c r="G211" i="4"/>
  <c r="H211" i="4" s="1"/>
  <c r="G195" i="4"/>
  <c r="H195" i="4" s="1"/>
  <c r="G188" i="4"/>
  <c r="H188" i="4" s="1"/>
  <c r="G180" i="4"/>
  <c r="H180" i="4" s="1"/>
  <c r="G158" i="4"/>
  <c r="H158" i="4" s="1"/>
  <c r="G151" i="4"/>
  <c r="H151" i="4" s="1"/>
  <c r="G133" i="4"/>
  <c r="H133" i="4" s="1"/>
  <c r="G128" i="4"/>
  <c r="H128" i="4" s="1"/>
  <c r="G120" i="4"/>
  <c r="H120" i="4" s="1"/>
  <c r="G115" i="4"/>
  <c r="H115" i="4" s="1"/>
  <c r="G110" i="4"/>
  <c r="H110" i="4" s="1"/>
  <c r="G97" i="4"/>
  <c r="H97" i="4" s="1"/>
  <c r="G84" i="4"/>
  <c r="H84" i="4" s="1"/>
  <c r="G331" i="4"/>
  <c r="H331" i="4" s="1"/>
  <c r="G325" i="4"/>
  <c r="H325" i="4" s="1"/>
  <c r="G314" i="4"/>
  <c r="H314" i="4" s="1"/>
  <c r="G307" i="4"/>
  <c r="H307" i="4" s="1"/>
  <c r="G291" i="4"/>
  <c r="H291" i="4" s="1"/>
  <c r="G284" i="4"/>
  <c r="H284" i="4" s="1"/>
  <c r="G277" i="4"/>
  <c r="H277" i="4" s="1"/>
  <c r="G269" i="4"/>
  <c r="H269" i="4" s="1"/>
  <c r="G258" i="4"/>
  <c r="H258" i="4" s="1"/>
  <c r="G240" i="4"/>
  <c r="H240" i="4" s="1"/>
  <c r="G226" i="4"/>
  <c r="H226" i="4" s="1"/>
  <c r="G218" i="4"/>
  <c r="H218" i="4" s="1"/>
  <c r="G209" i="4"/>
  <c r="H209" i="4" s="1"/>
  <c r="G194" i="4"/>
  <c r="H194" i="4" s="1"/>
  <c r="G186" i="4"/>
  <c r="H186" i="4" s="1"/>
  <c r="G172" i="4"/>
  <c r="H172" i="4" s="1"/>
  <c r="G163" i="4"/>
  <c r="H163" i="4" s="1"/>
  <c r="G157" i="4"/>
  <c r="H157" i="4" s="1"/>
  <c r="G138" i="4"/>
  <c r="H138" i="4" s="1"/>
  <c r="G127" i="4"/>
  <c r="H127" i="4" s="1"/>
  <c r="G114" i="4"/>
  <c r="H114" i="4" s="1"/>
  <c r="G107" i="4"/>
  <c r="H107" i="4" s="1"/>
  <c r="G102" i="4"/>
  <c r="H102" i="4" s="1"/>
  <c r="G83" i="4"/>
  <c r="H83" i="4" s="1"/>
  <c r="G52" i="2"/>
  <c r="D8" i="2" s="1"/>
  <c r="G50" i="2"/>
  <c r="D10" i="2" s="1"/>
  <c r="G59" i="2"/>
  <c r="D9" i="2" s="1"/>
  <c r="H11" i="2"/>
  <c r="K11" i="2" s="1"/>
  <c r="L358" i="4" l="1"/>
  <c r="J357" i="4"/>
  <c r="L487" i="4"/>
  <c r="J486" i="4"/>
  <c r="J389" i="4"/>
  <c r="L390" i="4"/>
  <c r="J435" i="4"/>
  <c r="L436" i="4"/>
  <c r="J334" i="4"/>
  <c r="L335" i="4"/>
  <c r="L400" i="4"/>
  <c r="J399" i="4"/>
  <c r="J464" i="4"/>
  <c r="L465" i="4"/>
  <c r="L397" i="4"/>
  <c r="J397" i="4"/>
  <c r="L398" i="4"/>
  <c r="L342" i="4"/>
  <c r="J341" i="4"/>
  <c r="J404" i="4"/>
  <c r="L405" i="4"/>
  <c r="J459" i="4"/>
  <c r="L460" i="4"/>
  <c r="J364" i="4"/>
  <c r="L365" i="4"/>
  <c r="J427" i="4"/>
  <c r="L428" i="4"/>
  <c r="L493" i="4"/>
  <c r="L494" i="4"/>
  <c r="J493" i="4"/>
  <c r="J456" i="4"/>
  <c r="L457" i="4"/>
  <c r="J361" i="4"/>
  <c r="L362" i="4"/>
  <c r="J416" i="4"/>
  <c r="L417" i="4"/>
  <c r="L491" i="4"/>
  <c r="J490" i="4"/>
  <c r="J395" i="4"/>
  <c r="L396" i="4"/>
  <c r="J384" i="4"/>
  <c r="L385" i="4"/>
  <c r="J457" i="4"/>
  <c r="L458" i="4"/>
  <c r="L368" i="4"/>
  <c r="J367" i="4"/>
  <c r="J333" i="4"/>
  <c r="L334" i="4"/>
  <c r="J393" i="4"/>
  <c r="L394" i="4"/>
  <c r="L446" i="4"/>
  <c r="J445" i="4"/>
  <c r="J340" i="4"/>
  <c r="L341" i="4"/>
  <c r="J403" i="4"/>
  <c r="L404" i="4"/>
  <c r="L470" i="4"/>
  <c r="J469" i="4"/>
  <c r="J417" i="4"/>
  <c r="L418" i="4"/>
  <c r="J347" i="4"/>
  <c r="L348" i="4"/>
  <c r="J409" i="4"/>
  <c r="L410" i="4"/>
  <c r="L471" i="4"/>
  <c r="J470" i="4"/>
  <c r="J368" i="4"/>
  <c r="L369" i="4"/>
  <c r="L439" i="4"/>
  <c r="J438" i="4"/>
  <c r="L350" i="4"/>
  <c r="J349" i="4"/>
  <c r="J466" i="4"/>
  <c r="L467" i="4"/>
  <c r="J365" i="4"/>
  <c r="L366" i="4"/>
  <c r="J420" i="4"/>
  <c r="L421" i="4"/>
  <c r="L496" i="4"/>
  <c r="J495" i="4"/>
  <c r="L407" i="4"/>
  <c r="J406" i="4"/>
  <c r="J388" i="4"/>
  <c r="L389" i="4"/>
  <c r="J462" i="4"/>
  <c r="L463" i="4"/>
  <c r="J332" i="4"/>
  <c r="L333" i="4"/>
  <c r="L412" i="4"/>
  <c r="J411" i="4"/>
  <c r="L340" i="4"/>
  <c r="J339" i="4"/>
  <c r="J398" i="4"/>
  <c r="L399" i="4"/>
  <c r="J454" i="4"/>
  <c r="L455" i="4"/>
  <c r="J353" i="4"/>
  <c r="L354" i="4"/>
  <c r="L414" i="4"/>
  <c r="J413" i="4"/>
  <c r="J474" i="4"/>
  <c r="L475" i="4"/>
  <c r="J425" i="4"/>
  <c r="L426" i="4"/>
  <c r="L355" i="4"/>
  <c r="J354" i="4"/>
  <c r="J414" i="4"/>
  <c r="L415" i="4"/>
  <c r="J483" i="4"/>
  <c r="L484" i="4"/>
  <c r="J382" i="4"/>
  <c r="L383" i="4"/>
  <c r="J451" i="4"/>
  <c r="L452" i="4"/>
  <c r="J378" i="4"/>
  <c r="L379" i="4"/>
  <c r="J489" i="4"/>
  <c r="L490" i="4"/>
  <c r="L370" i="4"/>
  <c r="J369" i="4"/>
  <c r="J424" i="4"/>
  <c r="L425" i="4"/>
  <c r="J433" i="4"/>
  <c r="L434" i="4"/>
  <c r="J392" i="4"/>
  <c r="L393" i="4"/>
  <c r="J472" i="4"/>
  <c r="L473" i="4"/>
  <c r="J421" i="4"/>
  <c r="L422" i="4"/>
  <c r="L347" i="4"/>
  <c r="J346" i="4"/>
  <c r="J408" i="4"/>
  <c r="L409" i="4"/>
  <c r="J468" i="4"/>
  <c r="L469" i="4"/>
  <c r="L360" i="4"/>
  <c r="J359" i="4"/>
  <c r="J422" i="4"/>
  <c r="L423" i="4"/>
  <c r="L480" i="4"/>
  <c r="J479" i="4"/>
  <c r="J444" i="4"/>
  <c r="L445" i="4"/>
  <c r="J363" i="4"/>
  <c r="L364" i="4"/>
  <c r="L424" i="4"/>
  <c r="J423" i="4"/>
  <c r="J488" i="4"/>
  <c r="L489" i="4"/>
  <c r="L392" i="4"/>
  <c r="J391" i="4"/>
  <c r="J460" i="4"/>
  <c r="L461" i="4"/>
  <c r="L384" i="4"/>
  <c r="J383" i="4"/>
  <c r="J494" i="4"/>
  <c r="L495" i="4"/>
  <c r="L376" i="4"/>
  <c r="J375" i="4"/>
  <c r="J434" i="4"/>
  <c r="L435" i="4"/>
  <c r="J342" i="4"/>
  <c r="L343" i="4"/>
  <c r="J452" i="4"/>
  <c r="L453" i="4"/>
  <c r="J402" i="4"/>
  <c r="L403" i="4"/>
  <c r="J476" i="4"/>
  <c r="L477" i="4"/>
  <c r="J430" i="4"/>
  <c r="L431" i="4"/>
  <c r="J358" i="4"/>
  <c r="L359" i="4"/>
  <c r="J412" i="4"/>
  <c r="L413" i="4"/>
  <c r="J473" i="4"/>
  <c r="L474" i="4"/>
  <c r="J371" i="4"/>
  <c r="L372" i="4"/>
  <c r="L437" i="4"/>
  <c r="J436" i="4"/>
  <c r="L451" i="4"/>
  <c r="J450" i="4"/>
  <c r="J372" i="4"/>
  <c r="L373" i="4"/>
  <c r="J432" i="4"/>
  <c r="L433" i="4"/>
  <c r="J498" i="4"/>
  <c r="L499" i="4"/>
  <c r="J400" i="4"/>
  <c r="L401" i="4"/>
  <c r="J465" i="4"/>
  <c r="L466" i="4"/>
  <c r="L420" i="4"/>
  <c r="J419" i="4"/>
  <c r="L338" i="4"/>
  <c r="J337" i="4"/>
  <c r="J387" i="4"/>
  <c r="L388" i="4"/>
  <c r="J461" i="4"/>
  <c r="L462" i="4"/>
  <c r="J373" i="4"/>
  <c r="L374" i="4"/>
  <c r="L339" i="4"/>
  <c r="J338" i="4"/>
  <c r="L429" i="4"/>
  <c r="J429" i="4"/>
  <c r="L430" i="4"/>
  <c r="L483" i="4"/>
  <c r="J482" i="4"/>
  <c r="J440" i="4"/>
  <c r="L441" i="4"/>
  <c r="J376" i="4"/>
  <c r="L377" i="4"/>
  <c r="L419" i="4"/>
  <c r="J418" i="4"/>
  <c r="J478" i="4"/>
  <c r="L479" i="4"/>
  <c r="J380" i="4"/>
  <c r="L381" i="4"/>
  <c r="J441" i="4"/>
  <c r="L442" i="4"/>
  <c r="J497" i="4"/>
  <c r="L498" i="4"/>
  <c r="L459" i="4"/>
  <c r="J458" i="4"/>
  <c r="J377" i="4"/>
  <c r="L378" i="4"/>
  <c r="J437" i="4"/>
  <c r="L438" i="4"/>
  <c r="L337" i="4"/>
  <c r="J336" i="4"/>
  <c r="J405" i="4"/>
  <c r="L406" i="4"/>
  <c r="L472" i="4"/>
  <c r="J471" i="4"/>
  <c r="J344" i="4"/>
  <c r="L345" i="4"/>
  <c r="J475" i="4"/>
  <c r="L476" i="4"/>
  <c r="J343" i="4"/>
  <c r="L344" i="4"/>
  <c r="L352" i="4"/>
  <c r="J351" i="4"/>
  <c r="L444" i="4"/>
  <c r="J443" i="4"/>
  <c r="J496" i="4"/>
  <c r="L497" i="4"/>
  <c r="O483" i="4"/>
  <c r="O419" i="4"/>
  <c r="O494" i="4"/>
  <c r="O430" i="4"/>
  <c r="O366" i="4"/>
  <c r="O473" i="4"/>
  <c r="O409" i="4"/>
  <c r="O345" i="4"/>
  <c r="O436" i="4"/>
  <c r="O372" i="4"/>
  <c r="O471" i="4"/>
  <c r="O407" i="4"/>
  <c r="O343" i="4"/>
  <c r="O442" i="4"/>
  <c r="O378" i="4"/>
  <c r="O421" i="4"/>
  <c r="O339" i="4"/>
  <c r="O335" i="4"/>
  <c r="O344" i="4"/>
  <c r="O341" i="4"/>
  <c r="O429" i="4"/>
  <c r="O475" i="4"/>
  <c r="O411" i="4"/>
  <c r="O422" i="4"/>
  <c r="O358" i="4"/>
  <c r="O401" i="4"/>
  <c r="O492" i="4"/>
  <c r="O364" i="4"/>
  <c r="O399" i="4"/>
  <c r="O434" i="4"/>
  <c r="O477" i="4"/>
  <c r="O469" i="4"/>
  <c r="O403" i="4"/>
  <c r="O414" i="4"/>
  <c r="O457" i="4"/>
  <c r="O484" i="4"/>
  <c r="O455" i="4"/>
  <c r="O426" i="4"/>
  <c r="O480" i="4"/>
  <c r="O486" i="4"/>
  <c r="O465" i="4"/>
  <c r="O428" i="4"/>
  <c r="O463" i="4"/>
  <c r="O498" i="4"/>
  <c r="O488" i="4"/>
  <c r="O389" i="4"/>
  <c r="O333" i="4"/>
  <c r="O397" i="4"/>
  <c r="O467" i="4"/>
  <c r="O350" i="4"/>
  <c r="O393" i="4"/>
  <c r="O420" i="4"/>
  <c r="O391" i="4"/>
  <c r="O490" i="4"/>
  <c r="O445" i="4"/>
  <c r="O478" i="4"/>
  <c r="O356" i="4"/>
  <c r="O456" i="4"/>
  <c r="O437" i="4"/>
  <c r="O451" i="4"/>
  <c r="O387" i="4"/>
  <c r="O462" i="4"/>
  <c r="O398" i="4"/>
  <c r="O334" i="4"/>
  <c r="O441" i="4"/>
  <c r="O377" i="4"/>
  <c r="O468" i="4"/>
  <c r="O404" i="4"/>
  <c r="O340" i="4"/>
  <c r="O439" i="4"/>
  <c r="O375" i="4"/>
  <c r="O474" i="4"/>
  <c r="O410" i="4"/>
  <c r="O392" i="4"/>
  <c r="O381" i="4"/>
  <c r="O416" i="4"/>
  <c r="O368" i="4"/>
  <c r="O440" i="4"/>
  <c r="O485" i="4"/>
  <c r="O443" i="4"/>
  <c r="O379" i="4"/>
  <c r="O454" i="4"/>
  <c r="O390" i="4"/>
  <c r="O497" i="4"/>
  <c r="O433" i="4"/>
  <c r="O369" i="4"/>
  <c r="O460" i="4"/>
  <c r="O396" i="4"/>
  <c r="O495" i="4"/>
  <c r="O431" i="4"/>
  <c r="O367" i="4"/>
  <c r="O466" i="4"/>
  <c r="O402" i="4"/>
  <c r="O360" i="4"/>
  <c r="O384" i="4"/>
  <c r="O365" i="4"/>
  <c r="O408" i="4"/>
  <c r="O336" i="4"/>
  <c r="O496" i="4"/>
  <c r="O371" i="4"/>
  <c r="O342" i="4"/>
  <c r="O353" i="4"/>
  <c r="O487" i="4"/>
  <c r="O482" i="4"/>
  <c r="O337" i="4"/>
  <c r="O354" i="4"/>
  <c r="O493" i="4"/>
  <c r="O352" i="4"/>
  <c r="O363" i="4"/>
  <c r="O489" i="4"/>
  <c r="O476" i="4"/>
  <c r="O479" i="4"/>
  <c r="O458" i="4"/>
  <c r="O413" i="4"/>
  <c r="O349" i="4"/>
  <c r="O461" i="4"/>
  <c r="O491" i="4"/>
  <c r="O444" i="4"/>
  <c r="O472" i="4"/>
  <c r="O373" i="4"/>
  <c r="O427" i="4"/>
  <c r="O359" i="4"/>
  <c r="O348" i="4"/>
  <c r="O499" i="4"/>
  <c r="O470" i="4"/>
  <c r="O481" i="4"/>
  <c r="O452" i="4"/>
  <c r="O447" i="4"/>
  <c r="O450" i="4"/>
  <c r="O355" i="4"/>
  <c r="O338" i="4"/>
  <c r="O376" i="4"/>
  <c r="O446" i="4"/>
  <c r="O423" i="4"/>
  <c r="O418" i="4"/>
  <c r="O347" i="4"/>
  <c r="O385" i="4"/>
  <c r="O464" i="4"/>
  <c r="O374" i="4"/>
  <c r="O351" i="4"/>
  <c r="O449" i="4"/>
  <c r="O382" i="4"/>
  <c r="O424" i="4"/>
  <c r="O405" i="4"/>
  <c r="O459" i="4"/>
  <c r="O438" i="4"/>
  <c r="O425" i="4"/>
  <c r="O412" i="4"/>
  <c r="O415" i="4"/>
  <c r="O394" i="4"/>
  <c r="O448" i="4"/>
  <c r="O370" i="4"/>
  <c r="O432" i="4"/>
  <c r="O435" i="4"/>
  <c r="O406" i="4"/>
  <c r="O417" i="4"/>
  <c r="O383" i="4"/>
  <c r="O386" i="4"/>
  <c r="O362" i="4"/>
  <c r="O346" i="4"/>
  <c r="O453" i="4"/>
  <c r="O395" i="4"/>
  <c r="O357" i="4"/>
  <c r="O388" i="4"/>
  <c r="O380" i="4"/>
  <c r="O361" i="4"/>
  <c r="O400" i="4"/>
  <c r="L464" i="4"/>
  <c r="J463" i="4"/>
  <c r="J379" i="4"/>
  <c r="L380" i="4"/>
  <c r="L427" i="4"/>
  <c r="J426" i="4"/>
  <c r="L488" i="4"/>
  <c r="J487" i="4"/>
  <c r="L387" i="4"/>
  <c r="J386" i="4"/>
  <c r="J446" i="4"/>
  <c r="L447" i="4"/>
  <c r="J352" i="4"/>
  <c r="L353" i="4"/>
  <c r="J467" i="4"/>
  <c r="L468" i="4"/>
  <c r="L382" i="4"/>
  <c r="J381" i="4"/>
  <c r="J442" i="4"/>
  <c r="L443" i="4"/>
  <c r="J348" i="4"/>
  <c r="L349" i="4"/>
  <c r="J410" i="4"/>
  <c r="L411" i="4"/>
  <c r="J480" i="4"/>
  <c r="L481" i="4"/>
  <c r="L440" i="4"/>
  <c r="J439" i="4"/>
  <c r="J350" i="4"/>
  <c r="L351" i="4"/>
  <c r="J401" i="4"/>
  <c r="L402" i="4"/>
  <c r="J481" i="4"/>
  <c r="L482" i="4"/>
  <c r="L356" i="4"/>
  <c r="J355" i="4"/>
  <c r="J366" i="4"/>
  <c r="L367" i="4"/>
  <c r="J449" i="4"/>
  <c r="L450" i="4"/>
  <c r="J345" i="4"/>
  <c r="L346" i="4"/>
  <c r="L478" i="4"/>
  <c r="J477" i="4"/>
  <c r="J385" i="4"/>
  <c r="L386" i="4"/>
  <c r="L432" i="4"/>
  <c r="J431" i="4"/>
  <c r="J491" i="4"/>
  <c r="L492" i="4"/>
  <c r="L395" i="4"/>
  <c r="J394" i="4"/>
  <c r="L456" i="4"/>
  <c r="J455" i="4"/>
  <c r="L363" i="4"/>
  <c r="J362" i="4"/>
  <c r="L336" i="4"/>
  <c r="J335" i="4"/>
  <c r="L391" i="4"/>
  <c r="J390" i="4"/>
  <c r="L448" i="4"/>
  <c r="J447" i="4"/>
  <c r="J360" i="4"/>
  <c r="L361" i="4"/>
  <c r="L416" i="4"/>
  <c r="J415" i="4"/>
  <c r="J484" i="4"/>
  <c r="L485" i="4"/>
  <c r="J448" i="4"/>
  <c r="L449" i="4"/>
  <c r="L357" i="4"/>
  <c r="J356" i="4"/>
  <c r="L408" i="4"/>
  <c r="J407" i="4"/>
  <c r="J485" i="4"/>
  <c r="L486" i="4"/>
  <c r="J374" i="4"/>
  <c r="L375" i="4"/>
  <c r="L371" i="4"/>
  <c r="J370" i="4"/>
  <c r="L454" i="4"/>
  <c r="J453" i="4"/>
  <c r="J110" i="4"/>
  <c r="L111" i="4"/>
  <c r="J245" i="4"/>
  <c r="L246" i="4"/>
  <c r="J184" i="4"/>
  <c r="L185" i="4"/>
  <c r="L90" i="4"/>
  <c r="J89" i="4"/>
  <c r="L145" i="4"/>
  <c r="J144" i="4"/>
  <c r="L262" i="4"/>
  <c r="J261" i="4"/>
  <c r="J210" i="4"/>
  <c r="L211" i="4"/>
  <c r="J209" i="4"/>
  <c r="L210" i="4"/>
  <c r="J195" i="4"/>
  <c r="L196" i="4"/>
  <c r="J129" i="4"/>
  <c r="L130" i="4"/>
  <c r="J196" i="4"/>
  <c r="L197" i="4"/>
  <c r="J243" i="4"/>
  <c r="L244" i="4"/>
  <c r="J185" i="4"/>
  <c r="L186" i="4"/>
  <c r="L269" i="4"/>
  <c r="J268" i="4"/>
  <c r="J265" i="4"/>
  <c r="L266" i="4"/>
  <c r="L293" i="4"/>
  <c r="J292" i="4"/>
  <c r="J128" i="4"/>
  <c r="L129" i="4"/>
  <c r="L167" i="4"/>
  <c r="J166" i="4"/>
  <c r="J295" i="4"/>
  <c r="L296" i="4"/>
  <c r="J105" i="4"/>
  <c r="L106" i="4"/>
  <c r="J200" i="4"/>
  <c r="L201" i="4"/>
  <c r="J201" i="4"/>
  <c r="L202" i="4"/>
  <c r="J216" i="4"/>
  <c r="L217" i="4"/>
  <c r="L172" i="4"/>
  <c r="J171" i="4"/>
  <c r="J157" i="4"/>
  <c r="L158" i="4"/>
  <c r="J240" i="4"/>
  <c r="L241" i="4"/>
  <c r="J325" i="4"/>
  <c r="L326" i="4"/>
  <c r="J133" i="4"/>
  <c r="L134" i="4"/>
  <c r="L228" i="4"/>
  <c r="J227" i="4"/>
  <c r="L294" i="4"/>
  <c r="J293" i="4"/>
  <c r="J173" i="4"/>
  <c r="L174" i="4"/>
  <c r="L322" i="4"/>
  <c r="J321" i="4"/>
  <c r="J152" i="4"/>
  <c r="L153" i="4"/>
  <c r="L231" i="4"/>
  <c r="J230" i="4"/>
  <c r="J301" i="4"/>
  <c r="L302" i="4"/>
  <c r="L124" i="4"/>
  <c r="J123" i="4"/>
  <c r="J221" i="4"/>
  <c r="L222" i="4"/>
  <c r="L297" i="4"/>
  <c r="J296" i="4"/>
  <c r="J112" i="4"/>
  <c r="L113" i="4"/>
  <c r="L200" i="4"/>
  <c r="J199" i="4"/>
  <c r="L268" i="4"/>
  <c r="J267" i="4"/>
  <c r="L131" i="4"/>
  <c r="J130" i="4"/>
  <c r="L208" i="4"/>
  <c r="J207" i="4"/>
  <c r="L284" i="4"/>
  <c r="J283" i="4"/>
  <c r="L120" i="4"/>
  <c r="J119" i="4"/>
  <c r="J208" i="4"/>
  <c r="L209" i="4"/>
  <c r="J313" i="4"/>
  <c r="L314" i="4"/>
  <c r="J113" i="4"/>
  <c r="L114" i="4"/>
  <c r="L154" i="4"/>
  <c r="J153" i="4"/>
  <c r="J222" i="4"/>
  <c r="L223" i="4"/>
  <c r="J286" i="4"/>
  <c r="L287" i="4"/>
  <c r="J109" i="4"/>
  <c r="L110" i="4"/>
  <c r="J176" i="4"/>
  <c r="L177" i="4"/>
  <c r="J234" i="4"/>
  <c r="L235" i="4"/>
  <c r="L310" i="4"/>
  <c r="J309" i="4"/>
  <c r="L315" i="4"/>
  <c r="J314" i="4"/>
  <c r="J300" i="4"/>
  <c r="L301" i="4"/>
  <c r="L99" i="4"/>
  <c r="J98" i="4"/>
  <c r="J191" i="4"/>
  <c r="L192" i="4"/>
  <c r="L275" i="4"/>
  <c r="J274" i="4"/>
  <c r="J108" i="4"/>
  <c r="L109" i="4"/>
  <c r="L92" i="4"/>
  <c r="J91" i="4"/>
  <c r="J304" i="4"/>
  <c r="L305" i="4"/>
  <c r="L164" i="4"/>
  <c r="J163" i="4"/>
  <c r="J258" i="4"/>
  <c r="L259" i="4"/>
  <c r="L332" i="4"/>
  <c r="J331" i="4"/>
  <c r="L152" i="4"/>
  <c r="J151" i="4"/>
  <c r="L236" i="4"/>
  <c r="J235" i="4"/>
  <c r="J85" i="4"/>
  <c r="L86" i="4"/>
  <c r="L190" i="4"/>
  <c r="J189" i="4"/>
  <c r="J326" i="4"/>
  <c r="L327" i="4"/>
  <c r="J160" i="4"/>
  <c r="L161" i="4"/>
  <c r="J236" i="4"/>
  <c r="L237" i="4"/>
  <c r="J310" i="4"/>
  <c r="L311" i="4"/>
  <c r="J143" i="4"/>
  <c r="L144" i="4"/>
  <c r="J237" i="4"/>
  <c r="L238" i="4"/>
  <c r="J302" i="4"/>
  <c r="L303" i="4"/>
  <c r="J124" i="4"/>
  <c r="L125" i="4"/>
  <c r="J206" i="4"/>
  <c r="L207" i="4"/>
  <c r="J282" i="4"/>
  <c r="L283" i="4"/>
  <c r="L156" i="4"/>
  <c r="J155" i="4"/>
  <c r="L216" i="4"/>
  <c r="J215" i="4"/>
  <c r="J290" i="4"/>
  <c r="L291" i="4"/>
  <c r="J126" i="4"/>
  <c r="L127" i="4"/>
  <c r="J233" i="4"/>
  <c r="L234" i="4"/>
  <c r="J324" i="4"/>
  <c r="L325" i="4"/>
  <c r="J117" i="4"/>
  <c r="L118" i="4"/>
  <c r="L165" i="4"/>
  <c r="J164" i="4"/>
  <c r="J228" i="4"/>
  <c r="L229" i="4"/>
  <c r="J298" i="4"/>
  <c r="L299" i="4"/>
  <c r="J118" i="4"/>
  <c r="L119" i="4"/>
  <c r="J182" i="4"/>
  <c r="L183" i="4"/>
  <c r="J247" i="4"/>
  <c r="L248" i="4"/>
  <c r="L316" i="4"/>
  <c r="J315" i="4"/>
  <c r="J194" i="4"/>
  <c r="L195" i="4"/>
  <c r="L140" i="4"/>
  <c r="J139" i="4"/>
  <c r="L329" i="4"/>
  <c r="J328" i="4"/>
  <c r="L162" i="4"/>
  <c r="J161" i="4"/>
  <c r="J238" i="4"/>
  <c r="L239" i="4"/>
  <c r="L91" i="4"/>
  <c r="J90" i="4"/>
  <c r="J319" i="4"/>
  <c r="L320" i="4"/>
  <c r="L115" i="4"/>
  <c r="J114" i="4"/>
  <c r="J272" i="4"/>
  <c r="L273" i="4"/>
  <c r="J204" i="4"/>
  <c r="L205" i="4"/>
  <c r="J273" i="4"/>
  <c r="L274" i="4"/>
  <c r="J95" i="4"/>
  <c r="L96" i="4"/>
  <c r="J156" i="4"/>
  <c r="L157" i="4"/>
  <c r="L198" i="4"/>
  <c r="J197" i="4"/>
  <c r="J217" i="4"/>
  <c r="L218" i="4"/>
  <c r="J138" i="4"/>
  <c r="L139" i="4"/>
  <c r="J219" i="4"/>
  <c r="L220" i="4"/>
  <c r="J147" i="4"/>
  <c r="L148" i="4"/>
  <c r="J213" i="4"/>
  <c r="L214" i="4"/>
  <c r="L263" i="4"/>
  <c r="J262" i="4"/>
  <c r="J101" i="4"/>
  <c r="L102" i="4"/>
  <c r="J149" i="4"/>
  <c r="L150" i="4"/>
  <c r="J229" i="4"/>
  <c r="L230" i="4"/>
  <c r="O319" i="4"/>
  <c r="O255" i="4"/>
  <c r="O191" i="4"/>
  <c r="O298" i="4"/>
  <c r="O234" i="4"/>
  <c r="O317" i="4"/>
  <c r="O253" i="4"/>
  <c r="O189" i="4"/>
  <c r="O280" i="4"/>
  <c r="O216" i="4"/>
  <c r="O278" i="4"/>
  <c r="O155" i="4"/>
  <c r="O91" i="4"/>
  <c r="O260" i="4"/>
  <c r="O118" i="4"/>
  <c r="O257" i="4"/>
  <c r="O297" i="4"/>
  <c r="O148" i="4"/>
  <c r="O299" i="4"/>
  <c r="O203" i="4"/>
  <c r="O228" i="4"/>
  <c r="O159" i="4"/>
  <c r="O206" i="4"/>
  <c r="O119" i="4"/>
  <c r="O332" i="4"/>
  <c r="O311" i="4"/>
  <c r="O247" i="4"/>
  <c r="O183" i="4"/>
  <c r="O290" i="4"/>
  <c r="O226" i="4"/>
  <c r="O309" i="4"/>
  <c r="O245" i="4"/>
  <c r="O181" i="4"/>
  <c r="O272" i="4"/>
  <c r="O208" i="4"/>
  <c r="O273" i="4"/>
  <c r="O147" i="4"/>
  <c r="O331" i="4"/>
  <c r="O179" i="4"/>
  <c r="O110" i="4"/>
  <c r="O252" i="4"/>
  <c r="O259" i="4"/>
  <c r="O140" i="4"/>
  <c r="O251" i="4"/>
  <c r="O164" i="4"/>
  <c r="O211" i="4"/>
  <c r="O152" i="4"/>
  <c r="O198" i="4"/>
  <c r="O117" i="4"/>
  <c r="O324" i="4"/>
  <c r="O303" i="4"/>
  <c r="O239" i="4"/>
  <c r="O175" i="4"/>
  <c r="O282" i="4"/>
  <c r="O218" i="4"/>
  <c r="O301" i="4"/>
  <c r="O237" i="4"/>
  <c r="O328" i="4"/>
  <c r="O264" i="4"/>
  <c r="O200" i="4"/>
  <c r="O268" i="4"/>
  <c r="O139" i="4"/>
  <c r="O313" i="4"/>
  <c r="O170" i="4"/>
  <c r="O102" i="4"/>
  <c r="O187" i="4"/>
  <c r="O254" i="4"/>
  <c r="O132" i="4"/>
  <c r="O246" i="4"/>
  <c r="O87" i="4"/>
  <c r="O230" i="4"/>
  <c r="O145" i="4"/>
  <c r="O182" i="4"/>
  <c r="O103" i="4"/>
  <c r="O316" i="4"/>
  <c r="O295" i="4"/>
  <c r="O231" i="4"/>
  <c r="O167" i="4"/>
  <c r="O274" i="4"/>
  <c r="O210" i="4"/>
  <c r="O293" i="4"/>
  <c r="O229" i="4"/>
  <c r="O320" i="4"/>
  <c r="O256" i="4"/>
  <c r="O192" i="4"/>
  <c r="O195" i="4"/>
  <c r="O131" i="4"/>
  <c r="O291" i="4"/>
  <c r="O158" i="4"/>
  <c r="O94" i="4"/>
  <c r="O185" i="4"/>
  <c r="O249" i="4"/>
  <c r="O124" i="4"/>
  <c r="O241" i="4"/>
  <c r="O217" i="4"/>
  <c r="O165" i="4"/>
  <c r="O136" i="4"/>
  <c r="O308" i="4"/>
  <c r="O287" i="4"/>
  <c r="O223" i="4"/>
  <c r="O330" i="4"/>
  <c r="O266" i="4"/>
  <c r="O202" i="4"/>
  <c r="O285" i="4"/>
  <c r="O221" i="4"/>
  <c r="O312" i="4"/>
  <c r="O248" i="4"/>
  <c r="O310" i="4"/>
  <c r="O190" i="4"/>
  <c r="O123" i="4"/>
  <c r="O283" i="4"/>
  <c r="O150" i="4"/>
  <c r="O315" i="4"/>
  <c r="O177" i="4"/>
  <c r="O244" i="4"/>
  <c r="O116" i="4"/>
  <c r="O236" i="4"/>
  <c r="O184" i="4"/>
  <c r="O111" i="4"/>
  <c r="O122" i="4"/>
  <c r="O151" i="4"/>
  <c r="O92" i="4"/>
  <c r="O271" i="4"/>
  <c r="O258" i="4"/>
  <c r="O261" i="4"/>
  <c r="O232" i="4"/>
  <c r="O115" i="4"/>
  <c r="O126" i="4"/>
  <c r="O166" i="4"/>
  <c r="O154" i="4"/>
  <c r="O219" i="4"/>
  <c r="O86" i="4"/>
  <c r="O138" i="4"/>
  <c r="O178" i="4"/>
  <c r="O121" i="4"/>
  <c r="O209" i="4"/>
  <c r="O212" i="4"/>
  <c r="O160" i="4"/>
  <c r="O84" i="4"/>
  <c r="O263" i="4"/>
  <c r="O250" i="4"/>
  <c r="O213" i="4"/>
  <c r="O224" i="4"/>
  <c r="O107" i="4"/>
  <c r="O294" i="4"/>
  <c r="O156" i="4"/>
  <c r="O104" i="4"/>
  <c r="O169" i="4"/>
  <c r="O204" i="4"/>
  <c r="O129" i="4"/>
  <c r="O171" i="4"/>
  <c r="O114" i="4"/>
  <c r="O196" i="4"/>
  <c r="O106" i="4"/>
  <c r="L84" i="4"/>
  <c r="O215" i="4"/>
  <c r="O242" i="4"/>
  <c r="O205" i="4"/>
  <c r="O289" i="4"/>
  <c r="O99" i="4"/>
  <c r="O267" i="4"/>
  <c r="O108" i="4"/>
  <c r="O284" i="4"/>
  <c r="O149" i="4"/>
  <c r="O180" i="4"/>
  <c r="O120" i="4"/>
  <c r="O153" i="4"/>
  <c r="O112" i="4"/>
  <c r="O162" i="4"/>
  <c r="O97" i="4"/>
  <c r="O243" i="4"/>
  <c r="O207" i="4"/>
  <c r="O194" i="4"/>
  <c r="O197" i="4"/>
  <c r="O286" i="4"/>
  <c r="O275" i="4"/>
  <c r="O262" i="4"/>
  <c r="O100" i="4"/>
  <c r="O89" i="4"/>
  <c r="O135" i="4"/>
  <c r="O141" i="4"/>
  <c r="O93" i="4"/>
  <c r="O146" i="4"/>
  <c r="O105" i="4"/>
  <c r="O307" i="4"/>
  <c r="O329" i="4"/>
  <c r="O125" i="4"/>
  <c r="O300" i="4"/>
  <c r="O199" i="4"/>
  <c r="O186" i="4"/>
  <c r="O304" i="4"/>
  <c r="O281" i="4"/>
  <c r="O270" i="4"/>
  <c r="O168" i="4"/>
  <c r="O321" i="4"/>
  <c r="O233" i="4"/>
  <c r="O133" i="4"/>
  <c r="O127" i="4"/>
  <c r="O305" i="4"/>
  <c r="O144" i="4"/>
  <c r="O98" i="4"/>
  <c r="O157" i="4"/>
  <c r="O222" i="4"/>
  <c r="O113" i="4"/>
  <c r="O292" i="4"/>
  <c r="O269" i="4"/>
  <c r="O142" i="4"/>
  <c r="O176" i="4"/>
  <c r="O225" i="4"/>
  <c r="O88" i="4"/>
  <c r="O306" i="4"/>
  <c r="O85" i="4"/>
  <c r="O201" i="4"/>
  <c r="O128" i="4"/>
  <c r="O327" i="4"/>
  <c r="O296" i="4"/>
  <c r="O134" i="4"/>
  <c r="O326" i="4"/>
  <c r="O238" i="4"/>
  <c r="O323" i="4"/>
  <c r="O109" i="4"/>
  <c r="O265" i="4"/>
  <c r="O174" i="4"/>
  <c r="O279" i="4"/>
  <c r="O288" i="4"/>
  <c r="O161" i="4"/>
  <c r="O235" i="4"/>
  <c r="O227" i="4"/>
  <c r="O143" i="4"/>
  <c r="O302" i="4"/>
  <c r="O220" i="4"/>
  <c r="O322" i="4"/>
  <c r="O240" i="4"/>
  <c r="O318" i="4"/>
  <c r="O101" i="4"/>
  <c r="O214" i="4"/>
  <c r="O95" i="4"/>
  <c r="O314" i="4"/>
  <c r="O188" i="4"/>
  <c r="O173" i="4"/>
  <c r="O90" i="4"/>
  <c r="O137" i="4"/>
  <c r="O276" i="4"/>
  <c r="O172" i="4"/>
  <c r="O130" i="4"/>
  <c r="O325" i="4"/>
  <c r="O163" i="4"/>
  <c r="O193" i="4"/>
  <c r="O277" i="4"/>
  <c r="O96" i="4"/>
  <c r="J172" i="4"/>
  <c r="L173" i="4"/>
  <c r="L270" i="4"/>
  <c r="J269" i="4"/>
  <c r="J84" i="4"/>
  <c r="L85" i="4"/>
  <c r="J158" i="4"/>
  <c r="L159" i="4"/>
  <c r="J244" i="4"/>
  <c r="L245" i="4"/>
  <c r="J111" i="4"/>
  <c r="L112" i="4"/>
  <c r="J202" i="4"/>
  <c r="L203" i="4"/>
  <c r="L93" i="4"/>
  <c r="J92" i="4"/>
  <c r="L168" i="4"/>
  <c r="J167" i="4"/>
  <c r="J248" i="4"/>
  <c r="L249" i="4"/>
  <c r="J316" i="4"/>
  <c r="L317" i="4"/>
  <c r="L169" i="4"/>
  <c r="J168" i="4"/>
  <c r="J249" i="4"/>
  <c r="L250" i="4"/>
  <c r="J311" i="4"/>
  <c r="L312" i="4"/>
  <c r="J136" i="4"/>
  <c r="L137" i="4"/>
  <c r="L215" i="4"/>
  <c r="J214" i="4"/>
  <c r="L290" i="4"/>
  <c r="J289" i="4"/>
  <c r="J162" i="4"/>
  <c r="L163" i="4"/>
  <c r="J225" i="4"/>
  <c r="L226" i="4"/>
  <c r="L298" i="4"/>
  <c r="J297" i="4"/>
  <c r="J132" i="4"/>
  <c r="L133" i="4"/>
  <c r="J239" i="4"/>
  <c r="L240" i="4"/>
  <c r="J330" i="4"/>
  <c r="L331" i="4"/>
  <c r="L122" i="4"/>
  <c r="J121" i="4"/>
  <c r="L176" i="4"/>
  <c r="J175" i="4"/>
  <c r="J242" i="4"/>
  <c r="L243" i="4"/>
  <c r="J303" i="4"/>
  <c r="L304" i="4"/>
  <c r="J122" i="4"/>
  <c r="L123" i="4"/>
  <c r="J193" i="4"/>
  <c r="L194" i="4"/>
  <c r="J257" i="4"/>
  <c r="L258" i="4"/>
  <c r="J320" i="4"/>
  <c r="L321" i="4"/>
  <c r="L108" i="4"/>
  <c r="J107" i="4"/>
  <c r="L260" i="4"/>
  <c r="J259" i="4"/>
  <c r="J190" i="4"/>
  <c r="L191" i="4"/>
  <c r="L89" i="4"/>
  <c r="J88" i="4"/>
  <c r="J318" i="4"/>
  <c r="L319" i="4"/>
  <c r="J187" i="4"/>
  <c r="L188" i="4"/>
  <c r="L292" i="4"/>
  <c r="J291" i="4"/>
  <c r="L254" i="4"/>
  <c r="J253" i="4"/>
  <c r="L280" i="4"/>
  <c r="J279" i="4"/>
  <c r="L170" i="4"/>
  <c r="J169" i="4"/>
  <c r="J329" i="4"/>
  <c r="L330" i="4"/>
  <c r="J99" i="4"/>
  <c r="L100" i="4"/>
  <c r="J154" i="4"/>
  <c r="L155" i="4"/>
  <c r="L227" i="4"/>
  <c r="J226" i="4"/>
  <c r="L286" i="4"/>
  <c r="J285" i="4"/>
  <c r="J220" i="4"/>
  <c r="L221" i="4"/>
  <c r="L289" i="4"/>
  <c r="J288" i="4"/>
  <c r="J125" i="4"/>
  <c r="L126" i="4"/>
  <c r="J306" i="4"/>
  <c r="L307" i="4"/>
  <c r="L276" i="4"/>
  <c r="J275" i="4"/>
  <c r="J102" i="4"/>
  <c r="L103" i="4"/>
  <c r="L187" i="4"/>
  <c r="J186" i="4"/>
  <c r="J277" i="4"/>
  <c r="L278" i="4"/>
  <c r="J97" i="4"/>
  <c r="L98" i="4"/>
  <c r="J180" i="4"/>
  <c r="L181" i="4"/>
  <c r="J252" i="4"/>
  <c r="L253" i="4"/>
  <c r="J134" i="4"/>
  <c r="L135" i="4"/>
  <c r="J241" i="4"/>
  <c r="L242" i="4"/>
  <c r="J104" i="4"/>
  <c r="L105" i="4"/>
  <c r="J183" i="4"/>
  <c r="L184" i="4"/>
  <c r="L255" i="4"/>
  <c r="J254" i="4"/>
  <c r="J322" i="4"/>
  <c r="L323" i="4"/>
  <c r="J174" i="4"/>
  <c r="L175" i="4"/>
  <c r="J255" i="4"/>
  <c r="L256" i="4"/>
  <c r="L318" i="4"/>
  <c r="J317" i="4"/>
  <c r="J148" i="4"/>
  <c r="L149" i="4"/>
  <c r="J224" i="4"/>
  <c r="L225" i="4"/>
  <c r="L313" i="4"/>
  <c r="J312" i="4"/>
  <c r="J170" i="4"/>
  <c r="L171" i="4"/>
  <c r="J232" i="4"/>
  <c r="L233" i="4"/>
  <c r="J305" i="4"/>
  <c r="L306" i="4"/>
  <c r="L138" i="4"/>
  <c r="J137" i="4"/>
  <c r="L252" i="4"/>
  <c r="J251" i="4"/>
  <c r="L87" i="4"/>
  <c r="J86" i="4"/>
  <c r="J131" i="4"/>
  <c r="L132" i="4"/>
  <c r="L182" i="4"/>
  <c r="J181" i="4"/>
  <c r="L247" i="4"/>
  <c r="J246" i="4"/>
  <c r="J308" i="4"/>
  <c r="L309" i="4"/>
  <c r="J141" i="4"/>
  <c r="L142" i="4"/>
  <c r="L199" i="4"/>
  <c r="J198" i="4"/>
  <c r="J271" i="4"/>
  <c r="L272" i="4"/>
  <c r="L328" i="4"/>
  <c r="J327" i="4"/>
  <c r="J284" i="4"/>
  <c r="L285" i="4"/>
  <c r="J116" i="4"/>
  <c r="L117" i="4"/>
  <c r="L232" i="4"/>
  <c r="J231" i="4"/>
  <c r="L265" i="4"/>
  <c r="J264" i="4"/>
  <c r="J281" i="4"/>
  <c r="L282" i="4"/>
  <c r="J127" i="4"/>
  <c r="L128" i="4"/>
  <c r="J218" i="4"/>
  <c r="L219" i="4"/>
  <c r="J307" i="4"/>
  <c r="L308" i="4"/>
  <c r="J120" i="4"/>
  <c r="L121" i="4"/>
  <c r="J211" i="4"/>
  <c r="L212" i="4"/>
  <c r="J278" i="4"/>
  <c r="L279" i="4"/>
  <c r="L160" i="4"/>
  <c r="J159" i="4"/>
  <c r="J294" i="4"/>
  <c r="L295" i="4"/>
  <c r="L143" i="4"/>
  <c r="J142" i="4"/>
  <c r="J212" i="4"/>
  <c r="L213" i="4"/>
  <c r="J287" i="4"/>
  <c r="L288" i="4"/>
  <c r="J93" i="4"/>
  <c r="L94" i="4"/>
  <c r="J205" i="4"/>
  <c r="L206" i="4"/>
  <c r="J280" i="4"/>
  <c r="L281" i="4"/>
  <c r="L101" i="4"/>
  <c r="J100" i="4"/>
  <c r="J177" i="4"/>
  <c r="L178" i="4"/>
  <c r="L257" i="4"/>
  <c r="J256" i="4"/>
  <c r="J106" i="4"/>
  <c r="L107" i="4"/>
  <c r="J192" i="4"/>
  <c r="L193" i="4"/>
  <c r="J263" i="4"/>
  <c r="L264" i="4"/>
  <c r="J96" i="4"/>
  <c r="L97" i="4"/>
  <c r="L180" i="4"/>
  <c r="J179" i="4"/>
  <c r="J276" i="4"/>
  <c r="L277" i="4"/>
  <c r="L104" i="4"/>
  <c r="J103" i="4"/>
  <c r="J145" i="4"/>
  <c r="L146" i="4"/>
  <c r="J203" i="4"/>
  <c r="L204" i="4"/>
  <c r="L271" i="4"/>
  <c r="J270" i="4"/>
  <c r="J165" i="4"/>
  <c r="L166" i="4"/>
  <c r="L224" i="4"/>
  <c r="J223" i="4"/>
  <c r="L300" i="4"/>
  <c r="J299" i="4"/>
  <c r="J188" i="4"/>
  <c r="L189" i="4"/>
  <c r="J266" i="4"/>
  <c r="L267" i="4"/>
  <c r="J260" i="4"/>
  <c r="L261" i="4"/>
  <c r="L179" i="4"/>
  <c r="J178" i="4"/>
  <c r="L136" i="4"/>
  <c r="J135" i="4"/>
  <c r="J150" i="4"/>
  <c r="L151" i="4"/>
  <c r="J115" i="4"/>
  <c r="L116" i="4"/>
  <c r="L147" i="4"/>
  <c r="J146" i="4"/>
  <c r="J87" i="4"/>
  <c r="L88" i="4"/>
  <c r="L95" i="4"/>
  <c r="J94" i="4"/>
  <c r="J250" i="4"/>
  <c r="L251" i="4"/>
  <c r="L141" i="4"/>
  <c r="J140" i="4"/>
  <c r="J323" i="4"/>
  <c r="L324" i="4"/>
  <c r="J83" i="4"/>
  <c r="O83" i="4"/>
  <c r="L83" i="4"/>
  <c r="G32" i="2"/>
  <c r="N9" i="2" s="1"/>
  <c r="P9" i="2" s="1"/>
  <c r="Q9" i="2" s="1"/>
  <c r="O23" i="4"/>
  <c r="G56" i="2"/>
  <c r="G33" i="2" s="1"/>
  <c r="N10" i="2" s="1"/>
  <c r="P10" i="2" s="1"/>
  <c r="Q10" i="2" s="1"/>
  <c r="D33" i="3"/>
  <c r="D21" i="3"/>
  <c r="D28" i="3"/>
  <c r="D30" i="3"/>
  <c r="D37" i="3"/>
  <c r="D20" i="3"/>
  <c r="D16" i="3"/>
  <c r="D22" i="3"/>
  <c r="D43" i="3"/>
  <c r="D42" i="3"/>
  <c r="D29" i="3"/>
  <c r="D32" i="3"/>
  <c r="D38" i="3"/>
  <c r="D12" i="3"/>
  <c r="D34" i="3"/>
  <c r="D15" i="3"/>
  <c r="D40" i="3"/>
  <c r="D25" i="3"/>
  <c r="D17" i="3"/>
  <c r="D36" i="3"/>
  <c r="E14" i="3"/>
  <c r="D39" i="3"/>
  <c r="D13" i="3"/>
  <c r="D41" i="3"/>
  <c r="D24" i="3"/>
  <c r="D14" i="3"/>
  <c r="D35" i="3"/>
  <c r="D19" i="3"/>
  <c r="D31" i="3"/>
  <c r="D18" i="3"/>
  <c r="E16" i="3"/>
  <c r="D27" i="3"/>
  <c r="D26" i="3"/>
  <c r="D23" i="3"/>
  <c r="L34" i="3" l="1"/>
  <c r="H34" i="3" s="1"/>
  <c r="L24" i="3"/>
  <c r="H24" i="3" s="1"/>
  <c r="L23" i="3"/>
  <c r="H23" i="3" s="1"/>
  <c r="L41" i="3"/>
  <c r="H41" i="3" s="1"/>
  <c r="L29" i="3"/>
  <c r="H29" i="3" s="1"/>
  <c r="L39" i="3"/>
  <c r="H39" i="3" s="1"/>
  <c r="L22" i="3"/>
  <c r="H22" i="3" s="1"/>
  <c r="L36" i="3"/>
  <c r="H36" i="3" s="1"/>
  <c r="L37" i="3"/>
  <c r="H37" i="3" s="1"/>
  <c r="L25" i="3"/>
  <c r="H25" i="3" s="1"/>
  <c r="L32" i="3"/>
  <c r="H32" i="3" s="1"/>
  <c r="L31" i="3"/>
  <c r="H31" i="3" s="1"/>
  <c r="L43" i="3"/>
  <c r="H43" i="3" s="1"/>
  <c r="L26" i="3"/>
  <c r="H26" i="3" s="1"/>
  <c r="L33" i="3"/>
  <c r="H33" i="3" s="1"/>
  <c r="L28" i="3"/>
  <c r="H28" i="3" s="1"/>
  <c r="L30" i="3"/>
  <c r="H30" i="3" s="1"/>
  <c r="L21" i="3"/>
  <c r="H21" i="3" s="1"/>
  <c r="L27" i="3"/>
  <c r="H27" i="3" s="1"/>
  <c r="L35" i="3"/>
  <c r="H35" i="3" s="1"/>
  <c r="L20" i="3"/>
  <c r="H20" i="3" s="1"/>
  <c r="L42" i="3"/>
  <c r="H42" i="3" s="1"/>
  <c r="L38" i="3"/>
  <c r="H38" i="3" s="1"/>
  <c r="L40" i="3"/>
  <c r="H40" i="3" s="1"/>
  <c r="L18" i="3"/>
  <c r="H18" i="3" s="1"/>
  <c r="L17" i="3"/>
  <c r="H17" i="3" s="1"/>
  <c r="L19" i="3"/>
  <c r="H19" i="3" s="1"/>
  <c r="N12" i="3"/>
  <c r="N13" i="3" s="1"/>
  <c r="L14" i="3"/>
  <c r="H14" i="3" s="1"/>
  <c r="L16" i="3"/>
  <c r="H16" i="3" s="1"/>
  <c r="L13" i="3"/>
  <c r="H13" i="3" s="1"/>
  <c r="L15" i="3"/>
  <c r="H15" i="3" s="1"/>
  <c r="L12" i="3"/>
  <c r="M12" i="2"/>
  <c r="G47" i="2"/>
  <c r="G30" i="2"/>
  <c r="N11" i="2" s="1"/>
  <c r="P11" i="2" s="1"/>
  <c r="Q11" i="2" s="1"/>
  <c r="P23" i="4"/>
  <c r="E13" i="3"/>
  <c r="E40" i="3"/>
  <c r="E24" i="3"/>
  <c r="E32" i="3"/>
  <c r="E27" i="3"/>
  <c r="E30" i="3"/>
  <c r="E33" i="3"/>
  <c r="E23" i="3"/>
  <c r="E31" i="3"/>
  <c r="E38" i="3"/>
  <c r="E20" i="3"/>
  <c r="E42" i="3"/>
  <c r="E17" i="3"/>
  <c r="E34" i="3"/>
  <c r="E43" i="3"/>
  <c r="E21" i="3"/>
  <c r="E39" i="3"/>
  <c r="E41" i="3"/>
  <c r="E29" i="3"/>
  <c r="E19" i="3"/>
  <c r="E12" i="3"/>
  <c r="E36" i="3"/>
  <c r="E25" i="3"/>
  <c r="E15" i="3"/>
  <c r="E37" i="3"/>
  <c r="E28" i="3"/>
  <c r="E22" i="3"/>
  <c r="E26" i="3"/>
  <c r="E18" i="3"/>
  <c r="E35" i="3"/>
  <c r="G43" i="2" l="1"/>
  <c r="G31" i="2" s="1"/>
  <c r="N8" i="2" s="1"/>
  <c r="P8" i="2" s="1"/>
  <c r="H12" i="3"/>
  <c r="N14" i="3"/>
  <c r="Q8" i="2" l="1"/>
  <c r="D13" i="2"/>
  <c r="D15" i="2" l="1"/>
  <c r="K12" i="2"/>
  <c r="P12" i="2" s="1"/>
  <c r="Q12" i="2" l="1"/>
  <c r="K13" i="2"/>
  <c r="R8" i="2" l="1"/>
  <c r="M13" i="2"/>
  <c r="R11" i="2"/>
  <c r="R10" i="2"/>
  <c r="R12" i="2"/>
  <c r="R9" i="2"/>
  <c r="R13" i="2" l="1"/>
  <c r="C20" i="2"/>
  <c r="J13" i="2"/>
  <c r="C18" i="2" l="1"/>
  <c r="H13" i="2"/>
  <c r="G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<sst xmlns="http://schemas.openxmlformats.org/spreadsheetml/2006/main" count="313" uniqueCount="248">
  <si>
    <t>Notas</t>
  </si>
  <si>
    <t>BALANCE DE INCERTIDUMBRES</t>
  </si>
  <si>
    <t>Procedimiento:</t>
  </si>
  <si>
    <t xml:space="preserve">PEE XX - DCCB + RE </t>
  </si>
  <si>
    <t>Calibración de:</t>
  </si>
  <si>
    <t>Corriente de calibración</t>
  </si>
  <si>
    <t>A</t>
  </si>
  <si>
    <t>Fuente de incertidumbre</t>
  </si>
  <si>
    <t>Símbolo</t>
  </si>
  <si>
    <t>Valor</t>
  </si>
  <si>
    <t>Tipo</t>
  </si>
  <si>
    <t>Distrib</t>
  </si>
  <si>
    <t>Intervalo (±)</t>
  </si>
  <si>
    <t>Factor</t>
  </si>
  <si>
    <t>ui</t>
  </si>
  <si>
    <t xml:space="preserve">ni </t>
  </si>
  <si>
    <t>ci</t>
  </si>
  <si>
    <t>(ciui)2</t>
  </si>
  <si>
    <t>W-S</t>
  </si>
  <si>
    <t>% contrib</t>
  </si>
  <si>
    <t>Calibración del patrón</t>
  </si>
  <si>
    <t>Rs(To)</t>
  </si>
  <si>
    <t>Ω</t>
  </si>
  <si>
    <t>BN</t>
  </si>
  <si>
    <t>Ω/K</t>
  </si>
  <si>
    <t>Temperatura Rs</t>
  </si>
  <si>
    <t>ts</t>
  </si>
  <si>
    <t>K</t>
  </si>
  <si>
    <t>BR</t>
  </si>
  <si>
    <t>Temperatura Rx</t>
  </si>
  <si>
    <t>tx</t>
  </si>
  <si>
    <t>γ (DCCB+RE)</t>
  </si>
  <si>
    <t>gamma</t>
  </si>
  <si>
    <t>R</t>
  </si>
  <si>
    <t>Tipo A</t>
  </si>
  <si>
    <t>Ω</t>
  </si>
  <si>
    <t>Rx (20)</t>
  </si>
  <si>
    <t xml:space="preserve">     </t>
  </si>
  <si>
    <t xml:space="preserve">N </t>
  </si>
  <si>
    <t>±</t>
  </si>
  <si>
    <t>"La incertidumbre de medición expandida informada fue calculada multiplicando</t>
  </si>
  <si>
    <t xml:space="preserve"> </t>
  </si>
  <si>
    <t>Modelo y coeficientes</t>
  </si>
  <si>
    <t>coef</t>
  </si>
  <si>
    <t>valor</t>
  </si>
  <si>
    <t>cγ</t>
  </si>
  <si>
    <t>c_Rx(To)</t>
  </si>
  <si>
    <t>c_ts</t>
  </si>
  <si>
    <t>c_tx</t>
  </si>
  <si>
    <t>c_Dx</t>
  </si>
  <si>
    <t>c_Ds</t>
  </si>
  <si>
    <t>c_Rso</t>
  </si>
  <si>
    <t>variable</t>
  </si>
  <si>
    <t>d</t>
  </si>
  <si>
    <t>R_x(To) (ohm)</t>
  </si>
  <si>
    <t>R_xo (ohm)</t>
  </si>
  <si>
    <t>alpha_x (1/K)</t>
  </si>
  <si>
    <t>beta_x (1/K^2)</t>
  </si>
  <si>
    <t>R_x(tx) (ohm)</t>
  </si>
  <si>
    <t>d - d_cal x</t>
  </si>
  <si>
    <t>Dx (ohm/año)</t>
  </si>
  <si>
    <t>t_x (K)</t>
  </si>
  <si>
    <t>R_s(To) (ohm)</t>
  </si>
  <si>
    <t>R_so (ohm)</t>
  </si>
  <si>
    <t>alpha_s (1/K)</t>
  </si>
  <si>
    <t>beta_s (1/K^2)</t>
  </si>
  <si>
    <t>R_s(ts) (ohm)</t>
  </si>
  <si>
    <t>d - d_cal s</t>
  </si>
  <si>
    <t>Ds (ohm/año)</t>
  </si>
  <si>
    <t>t_s (K)</t>
  </si>
  <si>
    <t>incert standard</t>
  </si>
  <si>
    <t>u_Rx(To) (ohm)</t>
  </si>
  <si>
    <t>Rx</t>
  </si>
  <si>
    <t>Fits90</t>
  </si>
  <si>
    <t>Fecha</t>
  </si>
  <si>
    <t>U [μΩ/Ω]</t>
  </si>
  <si>
    <t>Diff [μΩ/Ω]</t>
  </si>
  <si>
    <t>T [°C]</t>
  </si>
  <si>
    <t>Obs</t>
  </si>
  <si>
    <t>a (20 °C) (1/K)</t>
  </si>
  <si>
    <t>b (20 °C) (1/K)</t>
  </si>
  <si>
    <t>drift (uohm/ohm / año)</t>
  </si>
  <si>
    <t>U_drift (uohm/ohm / año)</t>
  </si>
  <si>
    <t>Valor nominal [Ω]</t>
  </si>
  <si>
    <t>Rs</t>
  </si>
  <si>
    <t>a (20 °C)</t>
  </si>
  <si>
    <t>1/K</t>
  </si>
  <si>
    <t>R(20 °C) (Ω)</t>
  </si>
  <si>
    <t>Observaciones</t>
  </si>
  <si>
    <t>Nombre del resistor</t>
  </si>
  <si>
    <t>b (20 °C)</t>
  </si>
  <si>
    <t>1/K2</t>
  </si>
  <si>
    <t>drift</t>
  </si>
  <si>
    <t>μΩ/(Ω año)</t>
  </si>
  <si>
    <t>U drift</t>
  </si>
  <si>
    <t>!C14</t>
  </si>
  <si>
    <t>!o23</t>
  </si>
  <si>
    <t>!P23</t>
  </si>
  <si>
    <t>!C15</t>
  </si>
  <si>
    <t>!C17</t>
  </si>
  <si>
    <t>!C23</t>
  </si>
  <si>
    <t>!r15</t>
  </si>
  <si>
    <t>Rx (ohm)</t>
  </si>
  <si>
    <t>STD (uohm/ohm)</t>
  </si>
  <si>
    <t>Temperatura ambiente (°C)</t>
  </si>
  <si>
    <t>Humedad (%)</t>
  </si>
  <si>
    <t>diferencia ultima cal (uohm/ohm)</t>
  </si>
  <si>
    <t>I (A)</t>
  </si>
  <si>
    <t>Temperatura baño - 20 °C (°C)</t>
  </si>
  <si>
    <t>Rx(20 °C) (ohm)</t>
  </si>
  <si>
    <t>average (ohm)</t>
  </si>
  <si>
    <t>std (uohm/ohm)</t>
  </si>
  <si>
    <t>MI 6010SW Software - Version 1.8.4</t>
  </si>
  <si>
    <t>filename</t>
  </si>
  <si>
    <t>Measurement Report</t>
  </si>
  <si>
    <t>20170803_0827_100 uohm (797) - 100 mohm (539).mea</t>
  </si>
  <si>
    <t>6010 S/N:</t>
  </si>
  <si>
    <t>Ratio:</t>
  </si>
  <si>
    <t>Scanner #1 S/N:</t>
  </si>
  <si>
    <t>Ratio Uncertainty [95%](ppm):</t>
  </si>
  <si>
    <t>Ultima Calibración</t>
  </si>
  <si>
    <t>Sc #1 4220-1R S/N:</t>
  </si>
  <si>
    <t>Resistance (Ohms):</t>
  </si>
  <si>
    <t>Scanner #2 S/N:</t>
  </si>
  <si>
    <t>Temperature (C):</t>
  </si>
  <si>
    <t>Sc #2 4220-1R S/N:</t>
  </si>
  <si>
    <t>Resistance Uncertainty [95%](ppm):</t>
  </si>
  <si>
    <t>6011 S/N:</t>
  </si>
  <si>
    <t>Temperature - Rs(C) &amp; Diff:</t>
  </si>
  <si>
    <t>P.S. S/N:</t>
  </si>
  <si>
    <t>Temperature - Rx(C) &amp; Diff:</t>
  </si>
  <si>
    <t>Extender S/N:</t>
  </si>
  <si>
    <t>Adjusted Resistance (Ohms):</t>
  </si>
  <si>
    <t>Ratio puete (*)</t>
  </si>
  <si>
    <t>Switch S/N:</t>
  </si>
  <si>
    <t>Adjusted Uncertainty [95%](ppm):</t>
  </si>
  <si>
    <t>(*) depende de la proporción de resistencia</t>
  </si>
  <si>
    <t>Chub-E4 S/N:</t>
  </si>
  <si>
    <t>Chub-E4 Average (C):</t>
  </si>
  <si>
    <t xml:space="preserve">NOTA: en todos los casos los valores indicados en la sección inicial del archivo B3:C81 indican valores no necesariamente correctos de los resistores. </t>
  </si>
  <si>
    <t>FLUKE 5700A S/N:</t>
  </si>
  <si>
    <t>Chub-E4 Uncertainty [95%](ppm):</t>
  </si>
  <si>
    <t>Se realiza la cuenta en la hoja de cálculo no se le deja hacer la cuenta al programa.</t>
  </si>
  <si>
    <t>Start Time:</t>
  </si>
  <si>
    <t>End Time:</t>
  </si>
  <si>
    <t>ohm</t>
  </si>
  <si>
    <t>C</t>
  </si>
  <si>
    <t>Pressure (kPa):</t>
  </si>
  <si>
    <t>STD</t>
  </si>
  <si>
    <t>Humidity (% RH):</t>
  </si>
  <si>
    <t>N</t>
  </si>
  <si>
    <t>Bath Temperature (C):</t>
  </si>
  <si>
    <t>Instrumento</t>
  </si>
  <si>
    <t>TRP 25 Rosemount</t>
  </si>
  <si>
    <t>V Bath Temperature (C):</t>
  </si>
  <si>
    <t xml:space="preserve">Multímetro </t>
  </si>
  <si>
    <t>Agilent 34420A</t>
  </si>
  <si>
    <t>Program:</t>
  </si>
  <si>
    <t>fecha cal trp</t>
  </si>
  <si>
    <t>Task:</t>
  </si>
  <si>
    <t>Element:</t>
  </si>
  <si>
    <t>Current (A):</t>
  </si>
  <si>
    <t>Settle Time (s):</t>
  </si>
  <si>
    <t>Para el promedio y el desvío se tomaron los puntos a partir de la medición 30 (estabilización)</t>
  </si>
  <si>
    <t>Filter:</t>
  </si>
  <si>
    <t>Measurements:</t>
  </si>
  <si>
    <t>Statistics:</t>
  </si>
  <si>
    <t>Rx As Standard:</t>
  </si>
  <si>
    <t>Rs Designator:</t>
  </si>
  <si>
    <t>Rs Cal. Value (Ohms):</t>
  </si>
  <si>
    <t>Rs Actual Value (Ohms):</t>
  </si>
  <si>
    <t>Rs Cal. Date:</t>
  </si>
  <si>
    <t>Rs Drift (ppm):</t>
  </si>
  <si>
    <t>Rs Uncertainty (ppm):</t>
  </si>
  <si>
    <t>Rs Scanner Channel:</t>
  </si>
  <si>
    <t>Rs Serial Number:</t>
  </si>
  <si>
    <t>Rs ID Number:</t>
  </si>
  <si>
    <t>Rs Auto Update:</t>
  </si>
  <si>
    <t>Rs Max Current (A):</t>
  </si>
  <si>
    <t>Rs Type:</t>
  </si>
  <si>
    <t>Rs Model:</t>
  </si>
  <si>
    <t>Rs Coeff Temp. (C):</t>
  </si>
  <si>
    <t>Rs PRT Range:</t>
  </si>
  <si>
    <t>Rs THERM/1K Designator:</t>
  </si>
  <si>
    <t>Rs a:</t>
  </si>
  <si>
    <t>Rs b:</t>
  </si>
  <si>
    <t>Rs c:</t>
  </si>
  <si>
    <t>Rs d:</t>
  </si>
  <si>
    <t>Rs c1:</t>
  </si>
  <si>
    <t>Rs c2:</t>
  </si>
  <si>
    <t>Rs c3:</t>
  </si>
  <si>
    <t>Rs c4:</t>
  </si>
  <si>
    <t>Rs c5:</t>
  </si>
  <si>
    <t>Rx Designator:</t>
  </si>
  <si>
    <t>Rx Cal. Value (Ohms):</t>
  </si>
  <si>
    <t>Rx Actual Value (Ohms):</t>
  </si>
  <si>
    <t>Rx Cal. Date:</t>
  </si>
  <si>
    <t>Rx Drift (ppm):</t>
  </si>
  <si>
    <t>Rx Uncertainty (ppm):</t>
  </si>
  <si>
    <t>Rx Scanner Channel:</t>
  </si>
  <si>
    <t>Rx Serial Number:</t>
  </si>
  <si>
    <t>Rx ID Number:</t>
  </si>
  <si>
    <t>Rx Auto Update:</t>
  </si>
  <si>
    <t>Rx Max Current (A):</t>
  </si>
  <si>
    <t>Rx Type:</t>
  </si>
  <si>
    <t>Rx Model:</t>
  </si>
  <si>
    <t>Rx Coeff Temp. (C):</t>
  </si>
  <si>
    <t>Rx PRT Range:</t>
  </si>
  <si>
    <t>Rx THERM/1K Designator:</t>
  </si>
  <si>
    <t>Rx a:</t>
  </si>
  <si>
    <t>Rx b:</t>
  </si>
  <si>
    <t>Rx c:</t>
  </si>
  <si>
    <t>Rx d:</t>
  </si>
  <si>
    <t>Rx c1:</t>
  </si>
  <si>
    <t>Rx c2:</t>
  </si>
  <si>
    <t>Rx c3:</t>
  </si>
  <si>
    <t>Rx c4:</t>
  </si>
  <si>
    <t>Rx c5:</t>
  </si>
  <si>
    <t># meas</t>
  </si>
  <si>
    <t>RATIO == r</t>
  </si>
  <si>
    <t>RESISTANCE</t>
  </si>
  <si>
    <t>TIME</t>
  </si>
  <si>
    <t>Rs(ts)</t>
  </si>
  <si>
    <t>Rx = gamma*Rs</t>
  </si>
  <si>
    <t>Rx-Rx(last cal)</t>
  </si>
  <si>
    <t>Rx-Rx(last cal) (µΩ/Ω)</t>
  </si>
  <si>
    <t>Avrg Rx (ohm)</t>
  </si>
  <si>
    <t>STD Rx (ohm)</t>
  </si>
  <si>
    <t>100 Ω Fluke Mod. 742A-100 S/N 7576001</t>
  </si>
  <si>
    <t xml:space="preserve">Fecha </t>
  </si>
  <si>
    <t>transferencia QHE INTI</t>
  </si>
  <si>
    <t>ÚLTIMO VALOR MEDIDO</t>
  </si>
  <si>
    <t>R (23 ºC) 
ohm</t>
  </si>
  <si>
    <t>Incert. Total uohm/ohm</t>
  </si>
  <si>
    <t>Dif. Val. Ant. 
mohm/ohm</t>
  </si>
  <si>
    <t>Temperatura ambiente</t>
  </si>
  <si>
    <t>Patrón de resistencia</t>
  </si>
  <si>
    <t>Mesurando</t>
  </si>
  <si>
    <t>Patrón temperatura ambiente</t>
  </si>
  <si>
    <t>Patrón temperatura baño</t>
  </si>
  <si>
    <t>Temp ref</t>
  </si>
  <si>
    <t>!F4</t>
  </si>
  <si>
    <t>Instrucciones</t>
  </si>
  <si>
    <t>1- Ingresar los datos de los patrones en la pestaña "datos patrones y mesurando", éstos son sumados automáticamente en el resto de la planilla.</t>
  </si>
  <si>
    <t xml:space="preserve">2- Al correr el programa "leer archivos mea puente_v1-7.ipynb" de los datos son sumados automáticamente en las hojas "(número)". </t>
  </si>
  <si>
    <t>3- En el sheet "resumen" elegir qué datos tomar para los promedios y desvíos, éstos serán automáticamente actualizados en el sheet "budget"</t>
  </si>
  <si>
    <t>μΩ/Ω</t>
  </si>
  <si>
    <t>R (20 °C) 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</si>
</sst>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00"/>
    <numFmt numFmtId="165" formatCode="0.0000000000000"/>
    <numFmt numFmtId="166" formatCode="0.000000000000000000"/>
    <numFmt numFmtId="167" formatCode="0.00000000"/>
    <numFmt numFmtId="168" formatCode="0.000000000"/>
    <numFmt numFmtId="169" formatCode="0.000000"/>
    <numFmt numFmtId="170" formatCode="0.000000000000000"/>
    <numFmt numFmtId="171" formatCode="0.0000"/>
    <numFmt numFmtId="172" formatCode="0.0000000000"/>
    <numFmt numFmtId="173" formatCode="0.0E+00"/>
    <numFmt numFmtId="174" formatCode="0.0"/>
    <numFmt numFmtId="175" formatCode="0E+00"/>
    <numFmt numFmtId="176" formatCode="0.000E+00"/>
    <numFmt numFmtId="177" formatCode="0.00000000000"/>
    <numFmt numFmtId="178" formatCode="_-* #,##0.00\ _P_t_s_-;\-* #,##0.00\ _P_t_s_-;_-* &quot;-&quot;??\ _P_t_s_-;_-@_-"/>
    <numFmt numFmtId="179" formatCode="0.00000000000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3.5"/>
      <color indexed="8"/>
      <name val="Symbol"/>
      <family val="1"/>
      <charset val="2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sz val="12"/>
      <color indexed="8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10"/>
      <name val="Arial1"/>
    </font>
    <font>
      <sz val="10"/>
      <name val="Arial"/>
      <family val="2"/>
    </font>
    <font>
      <b/>
      <sz val="11"/>
      <color indexed="8"/>
      <name val="Arial"/>
      <family val="2"/>
    </font>
    <font>
      <b/>
      <sz val="28"/>
      <color theme="0"/>
      <name val="Calibri"/>
      <family val="2"/>
      <scheme val="minor"/>
    </font>
    <font>
      <sz val="14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 style="medium">
        <color indexed="25"/>
      </bottom>
      <diagonal/>
    </border>
    <border>
      <left/>
      <right style="medium">
        <color indexed="25"/>
      </right>
      <top style="medium">
        <color indexed="25"/>
      </top>
      <bottom style="medium">
        <color indexed="25"/>
      </bottom>
      <diagonal/>
    </border>
    <border>
      <left style="medium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medium">
        <color indexed="25"/>
      </right>
      <top style="medium">
        <color indexed="25"/>
      </top>
      <bottom/>
      <diagonal/>
    </border>
    <border>
      <left style="medium">
        <color indexed="25"/>
      </left>
      <right style="dashed">
        <color indexed="25"/>
      </right>
      <top style="medium">
        <color indexed="25"/>
      </top>
      <bottom/>
      <diagonal/>
    </border>
    <border>
      <left/>
      <right style="medium">
        <color indexed="25"/>
      </right>
      <top style="medium">
        <color indexed="25"/>
      </top>
      <bottom/>
      <diagonal/>
    </border>
    <border>
      <left style="medium">
        <color indexed="25"/>
      </left>
      <right style="dotted">
        <color indexed="25"/>
      </right>
      <top style="medium">
        <color indexed="25"/>
      </top>
      <bottom/>
      <diagonal/>
    </border>
    <border>
      <left/>
      <right style="medium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medium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dashed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dotted">
        <color indexed="25"/>
      </right>
      <top style="thin">
        <color indexed="25"/>
      </top>
      <bottom/>
      <diagonal/>
    </border>
    <border>
      <left/>
      <right style="dotted">
        <color indexed="25"/>
      </right>
      <top style="thin">
        <color indexed="25"/>
      </top>
      <bottom/>
      <diagonal/>
    </border>
    <border>
      <left style="medium">
        <color indexed="25"/>
      </left>
      <right style="dotted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/>
      <top style="thin">
        <color indexed="25"/>
      </top>
      <bottom style="thin">
        <color indexed="25"/>
      </bottom>
      <diagonal/>
    </border>
    <border>
      <left/>
      <right style="dotted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dashed">
        <color indexed="25"/>
      </right>
      <top style="medium">
        <color indexed="25"/>
      </top>
      <bottom style="medium">
        <color indexed="25"/>
      </bottom>
      <diagonal/>
    </border>
    <border>
      <left style="dashed">
        <color indexed="25"/>
      </left>
      <right style="medium">
        <color indexed="25"/>
      </right>
      <top style="medium">
        <color indexed="25"/>
      </top>
      <bottom style="medium">
        <color indexed="25"/>
      </bottom>
      <diagonal/>
    </border>
    <border>
      <left style="medium">
        <color indexed="25"/>
      </left>
      <right style="dotted">
        <color indexed="25"/>
      </right>
      <top style="medium">
        <color indexed="25"/>
      </top>
      <bottom style="medium">
        <color indexed="25"/>
      </bottom>
      <diagonal/>
    </border>
    <border>
      <left style="dotted">
        <color indexed="25"/>
      </left>
      <right style="medium">
        <color indexed="25"/>
      </right>
      <top style="medium">
        <color indexed="25"/>
      </top>
      <bottom style="medium">
        <color indexed="25"/>
      </bottom>
      <diagonal/>
    </border>
    <border>
      <left style="medium">
        <color indexed="25"/>
      </left>
      <right style="thin">
        <color indexed="25"/>
      </right>
      <top/>
      <bottom/>
      <diagonal/>
    </border>
    <border>
      <left style="thick">
        <color indexed="25"/>
      </left>
      <right/>
      <top style="thick">
        <color indexed="25"/>
      </top>
      <bottom style="thick">
        <color indexed="25"/>
      </bottom>
      <diagonal/>
    </border>
    <border>
      <left/>
      <right/>
      <top style="thick">
        <color indexed="25"/>
      </top>
      <bottom style="thick">
        <color indexed="25"/>
      </bottom>
      <diagonal/>
    </border>
    <border>
      <left/>
      <right style="thick">
        <color indexed="25"/>
      </right>
      <top style="thick">
        <color indexed="25"/>
      </top>
      <bottom style="thick">
        <color indexed="25"/>
      </bottom>
      <diagonal/>
    </border>
    <border>
      <left style="medium">
        <color indexed="53"/>
      </left>
      <right/>
      <top style="medium">
        <color indexed="53"/>
      </top>
      <bottom/>
      <diagonal/>
    </border>
    <border>
      <left/>
      <right/>
      <top style="medium">
        <color indexed="53"/>
      </top>
      <bottom/>
      <diagonal/>
    </border>
    <border>
      <left/>
      <right style="medium">
        <color indexed="53"/>
      </right>
      <top style="medium">
        <color indexed="53"/>
      </top>
      <bottom/>
      <diagonal/>
    </border>
    <border>
      <left style="medium">
        <color indexed="53"/>
      </left>
      <right/>
      <top/>
      <bottom/>
      <diagonal/>
    </border>
    <border>
      <left/>
      <right style="medium">
        <color indexed="53"/>
      </right>
      <top/>
      <bottom/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/>
      <top/>
      <bottom style="medium">
        <color indexed="53"/>
      </bottom>
      <diagonal/>
    </border>
    <border>
      <left/>
      <right style="medium">
        <color indexed="53"/>
      </right>
      <top/>
      <bottom style="medium">
        <color indexed="5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2" fillId="0" borderId="1"/>
    <xf numFmtId="0" fontId="3" fillId="2" borderId="0"/>
    <xf numFmtId="0" fontId="4" fillId="3" borderId="2"/>
    <xf numFmtId="0" fontId="6" fillId="0" borderId="3"/>
    <xf numFmtId="0" fontId="7" fillId="4" borderId="0"/>
    <xf numFmtId="0" fontId="1" fillId="5" borderId="0"/>
    <xf numFmtId="0" fontId="7" fillId="6" borderId="0"/>
    <xf numFmtId="0" fontId="7" fillId="7" borderId="0"/>
    <xf numFmtId="0" fontId="7" fillId="8" borderId="0"/>
    <xf numFmtId="0" fontId="1" fillId="9" borderId="0"/>
    <xf numFmtId="0" fontId="1" fillId="10" borderId="0"/>
    <xf numFmtId="0" fontId="7" fillId="11" borderId="0"/>
    <xf numFmtId="0" fontId="1" fillId="12" borderId="0"/>
    <xf numFmtId="0" fontId="1" fillId="13" borderId="0"/>
    <xf numFmtId="0" fontId="7" fillId="14" borderId="0"/>
    <xf numFmtId="0" fontId="1" fillId="15" borderId="0"/>
    <xf numFmtId="0" fontId="11" fillId="0" borderId="0"/>
    <xf numFmtId="0" fontId="25" fillId="0" borderId="0"/>
    <xf numFmtId="0" fontId="26" fillId="0" borderId="0"/>
    <xf numFmtId="178" fontId="11" fillId="0" borderId="0"/>
    <xf numFmtId="178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182">
    <xf numFmtId="0" fontId="0" fillId="0" borderId="0" xfId="0"/>
    <xf numFmtId="11" fontId="0" fillId="0" borderId="0" xfId="0" applyNumberFormat="1"/>
    <xf numFmtId="19" fontId="0" fillId="0" borderId="0" xfId="0" applyNumberFormat="1"/>
    <xf numFmtId="164" fontId="0" fillId="0" borderId="0" xfId="0" applyNumberFormat="1"/>
    <xf numFmtId="0" fontId="2" fillId="0" borderId="1" xfId="1"/>
    <xf numFmtId="0" fontId="7" fillId="14" borderId="0" xfId="15" applyAlignment="1">
      <alignment horizontal="center"/>
    </xf>
    <xf numFmtId="0" fontId="1" fillId="15" borderId="0" xfId="16" applyAlignment="1">
      <alignment horizontal="left" indent="1"/>
    </xf>
    <xf numFmtId="2" fontId="1" fillId="15" borderId="0" xfId="16" applyNumberFormat="1" applyAlignment="1">
      <alignment horizontal="left" indent="2"/>
    </xf>
    <xf numFmtId="0" fontId="7" fillId="11" borderId="0" xfId="12" applyAlignment="1">
      <alignment horizontal="center"/>
    </xf>
    <xf numFmtId="0" fontId="1" fillId="12" borderId="0" xfId="13"/>
    <xf numFmtId="2" fontId="0" fillId="0" borderId="0" xfId="0" applyNumberFormat="1"/>
    <xf numFmtId="14" fontId="1" fillId="15" borderId="0" xfId="16" applyNumberFormat="1" applyAlignment="1">
      <alignment horizontal="right" indent="1"/>
    </xf>
    <xf numFmtId="14" fontId="1" fillId="12" borderId="0" xfId="13" applyNumberFormat="1"/>
    <xf numFmtId="0" fontId="7" fillId="16" borderId="0" xfId="0" applyFont="1" applyFill="1"/>
    <xf numFmtId="0" fontId="7" fillId="8" borderId="0" xfId="9"/>
    <xf numFmtId="0" fontId="1" fillId="9" borderId="0" xfId="10"/>
    <xf numFmtId="0" fontId="4" fillId="3" borderId="2" xfId="3"/>
    <xf numFmtId="169" fontId="4" fillId="3" borderId="2" xfId="3" applyNumberFormat="1"/>
    <xf numFmtId="0" fontId="6" fillId="0" borderId="3" xfId="4"/>
    <xf numFmtId="170" fontId="6" fillId="0" borderId="3" xfId="4" applyNumberFormat="1"/>
    <xf numFmtId="0" fontId="7" fillId="11" borderId="0" xfId="12"/>
    <xf numFmtId="0" fontId="7" fillId="14" borderId="0" xfId="15"/>
    <xf numFmtId="14" fontId="5" fillId="14" borderId="0" xfId="15" applyNumberFormat="1" applyFont="1"/>
    <xf numFmtId="0" fontId="10" fillId="11" borderId="0" xfId="12" applyFont="1"/>
    <xf numFmtId="14" fontId="10" fillId="14" borderId="0" xfId="15" applyNumberFormat="1" applyFont="1"/>
    <xf numFmtId="2" fontId="1" fillId="5" borderId="0" xfId="6" applyNumberFormat="1"/>
    <xf numFmtId="0" fontId="7" fillId="4" borderId="0" xfId="5" applyAlignment="1">
      <alignment horizontal="center" vertical="center"/>
    </xf>
    <xf numFmtId="0" fontId="7" fillId="4" borderId="0" xfId="5" applyAlignment="1">
      <alignment horizontal="center" vertical="center" wrapText="1"/>
    </xf>
    <xf numFmtId="0" fontId="1" fillId="15" borderId="0" xfId="16"/>
    <xf numFmtId="0" fontId="7" fillId="6" borderId="0" xfId="7"/>
    <xf numFmtId="0" fontId="7" fillId="14" borderId="0" xfId="15" applyAlignment="1">
      <alignment horizontal="center" vertical="center"/>
    </xf>
    <xf numFmtId="0" fontId="7" fillId="14" borderId="0" xfId="15" applyAlignment="1">
      <alignment horizontal="center" vertical="center" wrapText="1"/>
    </xf>
    <xf numFmtId="0" fontId="1" fillId="10" borderId="0" xfId="11"/>
    <xf numFmtId="11" fontId="1" fillId="10" borderId="0" xfId="11" applyNumberFormat="1"/>
    <xf numFmtId="0" fontId="5" fillId="11" borderId="0" xfId="12" applyFont="1"/>
    <xf numFmtId="11" fontId="1" fillId="13" borderId="0" xfId="14" applyNumberFormat="1"/>
    <xf numFmtId="2" fontId="1" fillId="13" borderId="0" xfId="14" applyNumberFormat="1"/>
    <xf numFmtId="0" fontId="12" fillId="0" borderId="0" xfId="17" applyFont="1"/>
    <xf numFmtId="0" fontId="13" fillId="0" borderId="0" xfId="17" applyFont="1" applyAlignment="1">
      <alignment horizontal="center"/>
    </xf>
    <xf numFmtId="0" fontId="13" fillId="0" borderId="0" xfId="17" applyFont="1"/>
    <xf numFmtId="0" fontId="11" fillId="0" borderId="0" xfId="17"/>
    <xf numFmtId="0" fontId="15" fillId="17" borderId="7" xfId="17" applyFont="1" applyFill="1" applyBorder="1" applyAlignment="1">
      <alignment horizontal="left" vertical="center"/>
    </xf>
    <xf numFmtId="0" fontId="15" fillId="17" borderId="7" xfId="17" applyFont="1" applyFill="1" applyBorder="1" applyAlignment="1">
      <alignment horizontal="center" vertical="center"/>
    </xf>
    <xf numFmtId="0" fontId="17" fillId="17" borderId="7" xfId="17" applyFont="1" applyFill="1" applyBorder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14" fillId="0" borderId="9" xfId="17" applyFont="1" applyBorder="1" applyProtection="1">
      <protection locked="0"/>
    </xf>
    <xf numFmtId="0" fontId="13" fillId="0" borderId="10" xfId="17" applyFont="1" applyBorder="1" applyAlignment="1" applyProtection="1">
      <alignment horizontal="center" vertical="center"/>
      <protection locked="0"/>
    </xf>
    <xf numFmtId="172" fontId="13" fillId="0" borderId="11" xfId="17" applyNumberFormat="1" applyFont="1" applyBorder="1" applyAlignment="1" applyProtection="1">
      <alignment horizontal="center"/>
      <protection locked="0"/>
    </xf>
    <xf numFmtId="0" fontId="13" fillId="0" borderId="12" xfId="17" applyFont="1" applyBorder="1" applyAlignment="1" applyProtection="1">
      <alignment horizontal="center"/>
      <protection locked="0"/>
    </xf>
    <xf numFmtId="0" fontId="13" fillId="0" borderId="10" xfId="17" applyFont="1" applyBorder="1" applyAlignment="1" applyProtection="1">
      <alignment horizontal="center"/>
      <protection locked="0"/>
    </xf>
    <xf numFmtId="0" fontId="13" fillId="18" borderId="10" xfId="17" applyFont="1" applyFill="1" applyBorder="1" applyAlignment="1">
      <alignment horizontal="center"/>
    </xf>
    <xf numFmtId="173" fontId="13" fillId="0" borderId="13" xfId="17" applyNumberFormat="1" applyFont="1" applyBorder="1" applyAlignment="1" applyProtection="1">
      <alignment horizontal="center"/>
      <protection locked="0"/>
    </xf>
    <xf numFmtId="174" fontId="13" fillId="0" borderId="10" xfId="17" applyNumberFormat="1" applyFont="1" applyBorder="1" applyAlignment="1">
      <alignment horizontal="center"/>
    </xf>
    <xf numFmtId="1" fontId="13" fillId="18" borderId="14" xfId="17" applyNumberFormat="1" applyFont="1" applyFill="1" applyBorder="1" applyAlignment="1" applyProtection="1">
      <alignment horizontal="center"/>
      <protection locked="0"/>
    </xf>
    <xf numFmtId="1" fontId="13" fillId="18" borderId="15" xfId="17" applyNumberFormat="1" applyFont="1" applyFill="1" applyBorder="1" applyAlignment="1" applyProtection="1">
      <alignment horizontal="center"/>
      <protection locked="0"/>
    </xf>
    <xf numFmtId="0" fontId="18" fillId="0" borderId="15" xfId="17" applyFont="1" applyBorder="1" applyAlignment="1" applyProtection="1">
      <alignment horizontal="center" vertical="center"/>
      <protection locked="0"/>
    </xf>
    <xf numFmtId="0" fontId="13" fillId="0" borderId="14" xfId="17" applyFont="1" applyBorder="1" applyAlignment="1" applyProtection="1">
      <alignment horizontal="center"/>
      <protection locked="0"/>
    </xf>
    <xf numFmtId="0" fontId="13" fillId="0" borderId="15" xfId="17" applyFont="1" applyBorder="1" applyAlignment="1" applyProtection="1">
      <alignment horizontal="center"/>
      <protection locked="0"/>
    </xf>
    <xf numFmtId="0" fontId="13" fillId="18" borderId="15" xfId="17" applyFont="1" applyFill="1" applyBorder="1" applyAlignment="1">
      <alignment horizontal="center"/>
    </xf>
    <xf numFmtId="173" fontId="13" fillId="0" borderId="17" xfId="17" applyNumberFormat="1" applyFont="1" applyBorder="1" applyAlignment="1" applyProtection="1">
      <alignment horizontal="center"/>
      <protection locked="0"/>
    </xf>
    <xf numFmtId="0" fontId="13" fillId="0" borderId="18" xfId="17" applyFont="1" applyBorder="1" applyAlignment="1" applyProtection="1">
      <alignment horizontal="center"/>
      <protection locked="0"/>
    </xf>
    <xf numFmtId="173" fontId="13" fillId="18" borderId="19" xfId="17" applyNumberFormat="1" applyFont="1" applyFill="1" applyBorder="1" applyAlignment="1" applyProtection="1">
      <alignment horizontal="center"/>
      <protection locked="0"/>
    </xf>
    <xf numFmtId="11" fontId="13" fillId="0" borderId="19" xfId="17" applyNumberFormat="1" applyFont="1" applyBorder="1" applyAlignment="1" applyProtection="1">
      <alignment horizontal="center"/>
      <protection locked="0"/>
    </xf>
    <xf numFmtId="173" fontId="13" fillId="18" borderId="15" xfId="17" applyNumberFormat="1" applyFont="1" applyFill="1" applyBorder="1" applyAlignment="1">
      <alignment horizontal="center"/>
    </xf>
    <xf numFmtId="175" fontId="13" fillId="18" borderId="15" xfId="17" applyNumberFormat="1" applyFont="1" applyFill="1" applyBorder="1" applyAlignment="1">
      <alignment horizontal="center"/>
    </xf>
    <xf numFmtId="9" fontId="13" fillId="18" borderId="15" xfId="17" applyNumberFormat="1" applyFont="1" applyFill="1" applyBorder="1" applyAlignment="1">
      <alignment horizontal="center"/>
    </xf>
    <xf numFmtId="0" fontId="19" fillId="0" borderId="20" xfId="17" applyFont="1" applyBorder="1" applyAlignment="1" applyProtection="1">
      <alignment horizontal="center" vertical="center"/>
      <protection locked="0"/>
    </xf>
    <xf numFmtId="174" fontId="13" fillId="0" borderId="15" xfId="17" applyNumberFormat="1" applyFont="1" applyBorder="1" applyAlignment="1">
      <alignment horizontal="center"/>
    </xf>
    <xf numFmtId="0" fontId="11" fillId="0" borderId="16" xfId="17" applyBorder="1" applyAlignment="1" applyProtection="1">
      <alignment horizontal="center"/>
      <protection locked="0"/>
    </xf>
    <xf numFmtId="0" fontId="13" fillId="0" borderId="19" xfId="17" applyFont="1" applyBorder="1" applyAlignment="1" applyProtection="1">
      <alignment horizontal="center"/>
      <protection locked="0"/>
    </xf>
    <xf numFmtId="0" fontId="13" fillId="0" borderId="21" xfId="17" applyFont="1" applyBorder="1" applyAlignment="1" applyProtection="1">
      <alignment horizontal="center"/>
      <protection locked="0"/>
    </xf>
    <xf numFmtId="0" fontId="15" fillId="19" borderId="7" xfId="17" applyFont="1" applyFill="1" applyBorder="1" applyProtection="1">
      <protection locked="0"/>
    </xf>
    <xf numFmtId="0" fontId="15" fillId="19" borderId="7" xfId="17" applyFont="1" applyFill="1" applyBorder="1" applyAlignment="1" applyProtection="1">
      <alignment horizontal="center"/>
      <protection locked="0"/>
    </xf>
    <xf numFmtId="0" fontId="14" fillId="0" borderId="23" xfId="17" applyFont="1" applyBorder="1" applyAlignment="1" applyProtection="1">
      <alignment horizontal="center"/>
      <protection locked="0"/>
    </xf>
    <xf numFmtId="0" fontId="15" fillId="20" borderId="7" xfId="17" applyFont="1" applyFill="1" applyBorder="1" applyAlignment="1">
      <alignment horizontal="center"/>
    </xf>
    <xf numFmtId="2" fontId="15" fillId="17" borderId="7" xfId="17" applyNumberFormat="1" applyFont="1" applyFill="1" applyBorder="1" applyAlignment="1">
      <alignment horizontal="center"/>
    </xf>
    <xf numFmtId="173" fontId="15" fillId="17" borderId="24" xfId="17" applyNumberFormat="1" applyFont="1" applyFill="1" applyBorder="1" applyAlignment="1">
      <alignment horizontal="center"/>
    </xf>
    <xf numFmtId="164" fontId="15" fillId="17" borderId="8" xfId="17" applyNumberFormat="1" applyFont="1" applyFill="1" applyBorder="1" applyAlignment="1">
      <alignment horizontal="center"/>
    </xf>
    <xf numFmtId="174" fontId="15" fillId="17" borderId="7" xfId="17" applyNumberFormat="1" applyFont="1" applyFill="1" applyBorder="1" applyAlignment="1">
      <alignment horizontal="center"/>
    </xf>
    <xf numFmtId="1" fontId="14" fillId="17" borderId="25" xfId="17" applyNumberFormat="1" applyFont="1" applyFill="1" applyBorder="1" applyAlignment="1" applyProtection="1">
      <alignment horizontal="center"/>
      <protection locked="0"/>
    </xf>
    <xf numFmtId="1" fontId="15" fillId="17" borderId="7" xfId="17" applyNumberFormat="1" applyFont="1" applyFill="1" applyBorder="1" applyAlignment="1">
      <alignment horizontal="center"/>
    </xf>
    <xf numFmtId="9" fontId="15" fillId="17" borderId="7" xfId="17" applyNumberFormat="1" applyFont="1" applyFill="1" applyBorder="1" applyAlignment="1">
      <alignment horizontal="center"/>
    </xf>
    <xf numFmtId="0" fontId="20" fillId="0" borderId="0" xfId="17" applyFont="1"/>
    <xf numFmtId="0" fontId="14" fillId="0" borderId="26" xfId="17" applyFont="1" applyBorder="1" applyProtection="1">
      <protection locked="0"/>
    </xf>
    <xf numFmtId="2" fontId="21" fillId="21" borderId="27" xfId="17" applyNumberFormat="1" applyFont="1" applyFill="1" applyBorder="1" applyAlignment="1">
      <alignment horizontal="right"/>
    </xf>
    <xf numFmtId="0" fontId="21" fillId="21" borderId="28" xfId="17" applyFont="1" applyFill="1" applyBorder="1"/>
    <xf numFmtId="0" fontId="21" fillId="21" borderId="28" xfId="17" applyFont="1" applyFill="1" applyBorder="1" applyAlignment="1">
      <alignment horizontal="center"/>
    </xf>
    <xf numFmtId="0" fontId="22" fillId="19" borderId="0" xfId="17" applyFont="1" applyFill="1"/>
    <xf numFmtId="0" fontId="23" fillId="0" borderId="0" xfId="17" applyFont="1"/>
    <xf numFmtId="0" fontId="24" fillId="17" borderId="30" xfId="17" applyFont="1" applyFill="1" applyBorder="1"/>
    <xf numFmtId="0" fontId="24" fillId="17" borderId="31" xfId="17" applyFont="1" applyFill="1" applyBorder="1"/>
    <xf numFmtId="0" fontId="24" fillId="17" borderId="31" xfId="17" applyFont="1" applyFill="1" applyBorder="1" applyAlignment="1">
      <alignment horizontal="center"/>
    </xf>
    <xf numFmtId="0" fontId="23" fillId="17" borderId="32" xfId="17" applyFont="1" applyFill="1" applyBorder="1" applyAlignment="1">
      <alignment horizontal="center"/>
    </xf>
    <xf numFmtId="0" fontId="23" fillId="0" borderId="0" xfId="17" applyFont="1" applyAlignment="1">
      <alignment horizontal="center"/>
    </xf>
    <xf numFmtId="0" fontId="24" fillId="17" borderId="33" xfId="17" applyFont="1" applyFill="1" applyBorder="1"/>
    <xf numFmtId="0" fontId="24" fillId="17" borderId="0" xfId="17" applyFont="1" applyFill="1"/>
    <xf numFmtId="0" fontId="24" fillId="17" borderId="0" xfId="17" applyFont="1" applyFill="1" applyAlignment="1">
      <alignment horizontal="center"/>
    </xf>
    <xf numFmtId="0" fontId="11" fillId="17" borderId="0" xfId="17" applyFill="1"/>
    <xf numFmtId="0" fontId="11" fillId="17" borderId="34" xfId="17" applyFill="1" applyBorder="1"/>
    <xf numFmtId="0" fontId="11" fillId="0" borderId="0" xfId="17" applyAlignment="1">
      <alignment horizontal="center"/>
    </xf>
    <xf numFmtId="0" fontId="23" fillId="0" borderId="0" xfId="17" applyFont="1" applyAlignment="1">
      <alignment horizontal="right"/>
    </xf>
    <xf numFmtId="0" fontId="24" fillId="17" borderId="35" xfId="17" applyFont="1" applyFill="1" applyBorder="1" applyAlignment="1">
      <alignment horizontal="left"/>
    </xf>
    <xf numFmtId="0" fontId="11" fillId="17" borderId="36" xfId="17" applyFill="1" applyBorder="1"/>
    <xf numFmtId="0" fontId="24" fillId="17" borderId="36" xfId="17" applyFont="1" applyFill="1" applyBorder="1"/>
    <xf numFmtId="0" fontId="24" fillId="17" borderId="36" xfId="17" applyFont="1" applyFill="1" applyBorder="1" applyAlignment="1">
      <alignment horizontal="center"/>
    </xf>
    <xf numFmtId="0" fontId="23" fillId="17" borderId="37" xfId="17" applyFont="1" applyFill="1" applyBorder="1" applyAlignment="1">
      <alignment horizontal="center"/>
    </xf>
    <xf numFmtId="0" fontId="26" fillId="0" borderId="0" xfId="19"/>
    <xf numFmtId="0" fontId="26" fillId="0" borderId="0" xfId="19" applyAlignment="1">
      <alignment wrapText="1"/>
    </xf>
    <xf numFmtId="0" fontId="18" fillId="0" borderId="4" xfId="17" applyFont="1" applyBorder="1" applyAlignment="1">
      <alignment horizontal="left"/>
    </xf>
    <xf numFmtId="0" fontId="18" fillId="0" borderId="6" xfId="17" applyFont="1" applyBorder="1" applyAlignment="1">
      <alignment horizontal="center"/>
    </xf>
    <xf numFmtId="0" fontId="18" fillId="0" borderId="5" xfId="17" applyFont="1" applyBorder="1" applyAlignment="1">
      <alignment horizontal="center"/>
    </xf>
    <xf numFmtId="0" fontId="18" fillId="0" borderId="4" xfId="17" applyFont="1" applyBorder="1"/>
    <xf numFmtId="0" fontId="27" fillId="0" borderId="38" xfId="17" applyFont="1" applyBorder="1" applyAlignment="1" applyProtection="1">
      <alignment horizontal="left"/>
      <protection locked="0"/>
    </xf>
    <xf numFmtId="0" fontId="18" fillId="0" borderId="39" xfId="17" applyFont="1" applyBorder="1" applyAlignment="1">
      <alignment horizontal="center"/>
    </xf>
    <xf numFmtId="0" fontId="18" fillId="0" borderId="40" xfId="17" applyFont="1" applyBorder="1" applyAlignment="1">
      <alignment horizontal="center"/>
    </xf>
    <xf numFmtId="0" fontId="18" fillId="0" borderId="5" xfId="17" applyFont="1" applyBorder="1"/>
    <xf numFmtId="0" fontId="18" fillId="0" borderId="39" xfId="17" applyFont="1" applyBorder="1"/>
    <xf numFmtId="0" fontId="18" fillId="0" borderId="4" xfId="17" applyFont="1" applyBorder="1" applyAlignment="1">
      <alignment horizontal="center"/>
    </xf>
    <xf numFmtId="0" fontId="28" fillId="8" borderId="0" xfId="9" applyFont="1"/>
    <xf numFmtId="172" fontId="0" fillId="0" borderId="0" xfId="0" applyNumberFormat="1"/>
    <xf numFmtId="0" fontId="7" fillId="8" borderId="0" xfId="9" applyAlignment="1">
      <alignment horizontal="left" vertical="center"/>
    </xf>
    <xf numFmtId="0" fontId="1" fillId="9" borderId="0" xfId="10" applyAlignment="1">
      <alignment horizontal="left" vertical="center"/>
    </xf>
    <xf numFmtId="14" fontId="1" fillId="9" borderId="0" xfId="10" applyNumberFormat="1" applyAlignment="1">
      <alignment horizontal="right"/>
    </xf>
    <xf numFmtId="0" fontId="1" fillId="9" borderId="0" xfId="10" applyAlignment="1">
      <alignment horizontal="right"/>
    </xf>
    <xf numFmtId="0" fontId="1" fillId="9" borderId="0" xfId="10" applyAlignment="1">
      <alignment horizontal="right" vertical="center"/>
    </xf>
    <xf numFmtId="173" fontId="1" fillId="9" borderId="0" xfId="10" applyNumberFormat="1" applyAlignment="1">
      <alignment horizontal="right" vertical="center"/>
    </xf>
    <xf numFmtId="173" fontId="1" fillId="9" borderId="0" xfId="10" applyNumberFormat="1" applyAlignment="1">
      <alignment horizontal="right"/>
    </xf>
    <xf numFmtId="1" fontId="1" fillId="9" borderId="0" xfId="10" applyNumberFormat="1" applyAlignment="1">
      <alignment horizontal="right"/>
    </xf>
    <xf numFmtId="11" fontId="1" fillId="9" borderId="0" xfId="10" applyNumberFormat="1" applyAlignment="1">
      <alignment horizontal="right" vertical="center"/>
    </xf>
    <xf numFmtId="0" fontId="1" fillId="9" borderId="0" xfId="10" applyAlignment="1">
      <alignment horizontal="center"/>
    </xf>
    <xf numFmtId="11" fontId="11" fillId="0" borderId="16" xfId="17" applyNumberFormat="1" applyBorder="1" applyAlignment="1" applyProtection="1">
      <alignment horizontal="center"/>
      <protection locked="0"/>
    </xf>
    <xf numFmtId="174" fontId="21" fillId="21" borderId="28" xfId="17" applyNumberFormat="1" applyFont="1" applyFill="1" applyBorder="1"/>
    <xf numFmtId="0" fontId="1" fillId="5" borderId="0" xfId="6"/>
    <xf numFmtId="0" fontId="8" fillId="0" borderId="0" xfId="0" applyFont="1"/>
    <xf numFmtId="0" fontId="9" fillId="0" borderId="0" xfId="0" applyFont="1"/>
    <xf numFmtId="0" fontId="3" fillId="2" borderId="0" xfId="2"/>
    <xf numFmtId="168" fontId="15" fillId="19" borderId="22" xfId="17" applyNumberFormat="1" applyFont="1" applyFill="1" applyBorder="1" applyAlignment="1" applyProtection="1">
      <alignment horizontal="center"/>
      <protection locked="0"/>
    </xf>
    <xf numFmtId="177" fontId="21" fillId="21" borderId="28" xfId="17" applyNumberFormat="1" applyFont="1" applyFill="1" applyBorder="1"/>
    <xf numFmtId="167" fontId="1" fillId="9" borderId="0" xfId="10" applyNumberFormat="1" applyAlignment="1">
      <alignment horizontal="right" vertical="center"/>
    </xf>
    <xf numFmtId="176" fontId="1" fillId="9" borderId="0" xfId="10" applyNumberFormat="1" applyAlignment="1">
      <alignment horizontal="right" vertical="center"/>
    </xf>
    <xf numFmtId="168" fontId="1" fillId="9" borderId="0" xfId="10" applyNumberFormat="1" applyAlignment="1">
      <alignment horizontal="right"/>
    </xf>
    <xf numFmtId="168" fontId="1" fillId="9" borderId="0" xfId="10" applyNumberFormat="1" applyAlignment="1">
      <alignment horizontal="right" vertical="center"/>
    </xf>
    <xf numFmtId="167" fontId="7" fillId="11" borderId="0" xfId="12" applyNumberFormat="1" applyAlignment="1">
      <alignment horizontal="center"/>
    </xf>
    <xf numFmtId="168" fontId="7" fillId="11" borderId="0" xfId="12" applyNumberFormat="1" applyAlignment="1">
      <alignment horizontal="center"/>
    </xf>
    <xf numFmtId="168" fontId="7" fillId="11" borderId="0" xfId="12" applyNumberFormat="1" applyAlignment="1">
      <alignment horizontal="left"/>
    </xf>
    <xf numFmtId="167" fontId="7" fillId="14" borderId="0" xfId="15" applyNumberFormat="1" applyAlignment="1">
      <alignment horizontal="center" vertical="center"/>
    </xf>
    <xf numFmtId="168" fontId="7" fillId="14" borderId="0" xfId="15" applyNumberFormat="1" applyAlignment="1">
      <alignment horizontal="left" vertical="center"/>
    </xf>
    <xf numFmtId="165" fontId="1" fillId="5" borderId="0" xfId="6" applyNumberFormat="1"/>
    <xf numFmtId="171" fontId="1" fillId="5" borderId="0" xfId="6" applyNumberFormat="1"/>
    <xf numFmtId="165" fontId="0" fillId="0" borderId="0" xfId="0" applyNumberFormat="1"/>
    <xf numFmtId="167" fontId="7" fillId="14" borderId="0" xfId="15" applyNumberFormat="1" applyAlignment="1">
      <alignment horizontal="center"/>
    </xf>
    <xf numFmtId="168" fontId="7" fillId="14" borderId="0" xfId="15" applyNumberFormat="1" applyAlignment="1">
      <alignment horizontal="left"/>
    </xf>
    <xf numFmtId="171" fontId="1" fillId="9" borderId="0" xfId="10" applyNumberFormat="1"/>
    <xf numFmtId="165" fontId="4" fillId="3" borderId="2" xfId="3" applyNumberFormat="1"/>
    <xf numFmtId="166" fontId="0" fillId="0" borderId="0" xfId="0" applyNumberFormat="1"/>
    <xf numFmtId="0" fontId="0" fillId="0" borderId="0" xfId="0"/>
    <xf numFmtId="179" fontId="0" fillId="0" borderId="0" xfId="0" applyNumberFormat="1"/>
    <xf numFmtId="0" fontId="1" fillId="15" borderId="0" xfId="16" applyAlignment="1">
      <alignment horizontal="left" vertical="center" wrapText="1" indent="1"/>
    </xf>
    <xf numFmtId="0" fontId="0" fillId="0" borderId="0" xfId="0" applyAlignment="1"/>
    <xf numFmtId="0" fontId="7" fillId="6" borderId="0" xfId="7" applyAlignment="1">
      <alignment horizontal="center" vertical="center"/>
    </xf>
    <xf numFmtId="0" fontId="7" fillId="7" borderId="0" xfId="8" applyAlignment="1">
      <alignment horizontal="center" vertical="center"/>
    </xf>
    <xf numFmtId="0" fontId="7" fillId="7" borderId="0" xfId="8" applyAlignment="1">
      <alignment horizontal="left" vertical="center"/>
    </xf>
    <xf numFmtId="14" fontId="1" fillId="15" borderId="0" xfId="16" applyNumberFormat="1"/>
    <xf numFmtId="0" fontId="7" fillId="14" borderId="0" xfId="15" applyAlignment="1">
      <alignment horizontal="left" vertical="center"/>
    </xf>
    <xf numFmtId="0" fontId="7" fillId="14" borderId="0" xfId="15" applyAlignment="1">
      <alignment horizontal="left"/>
    </xf>
    <xf numFmtId="2" fontId="1" fillId="15" borderId="0" xfId="16" applyNumberFormat="1"/>
    <xf numFmtId="169" fontId="1" fillId="15" borderId="0" xfId="16" applyNumberFormat="1"/>
    <xf numFmtId="0" fontId="0" fillId="0" borderId="0" xfId="0" applyFill="1"/>
    <xf numFmtId="0" fontId="1" fillId="0" borderId="0" xfId="30" applyFill="1"/>
    <xf numFmtId="0" fontId="1" fillId="0" borderId="0" xfId="28" applyFill="1" applyAlignment="1">
      <alignment horizontal="center"/>
    </xf>
    <xf numFmtId="0" fontId="1" fillId="0" borderId="0" xfId="28" applyFill="1"/>
    <xf numFmtId="0" fontId="1" fillId="0" borderId="0" xfId="29" applyFill="1" applyAlignment="1">
      <alignment horizontal="center"/>
    </xf>
    <xf numFmtId="0" fontId="1" fillId="0" borderId="0" xfId="29" applyFill="1"/>
    <xf numFmtId="0" fontId="2" fillId="0" borderId="1" xfId="1"/>
    <xf numFmtId="0" fontId="7" fillId="4" borderId="0" xfId="5"/>
    <xf numFmtId="0" fontId="29" fillId="21" borderId="29" xfId="17" applyFont="1" applyFill="1" applyBorder="1"/>
    <xf numFmtId="0" fontId="2" fillId="0" borderId="1" xfId="1"/>
    <xf numFmtId="0" fontId="15" fillId="17" borderId="7" xfId="17" applyFont="1" applyFill="1" applyBorder="1" applyAlignment="1">
      <alignment horizontal="center" vertical="center"/>
    </xf>
    <xf numFmtId="0" fontId="0" fillId="0" borderId="8" xfId="0" applyBorder="1"/>
    <xf numFmtId="0" fontId="28" fillId="8" borderId="0" xfId="9" applyFont="1" applyAlignment="1">
      <alignment horizontal="center"/>
    </xf>
    <xf numFmtId="0" fontId="11" fillId="0" borderId="0" xfId="17"/>
    <xf numFmtId="0" fontId="11" fillId="0" borderId="0" xfId="17" applyAlignment="1">
      <alignment horizontal="center"/>
    </xf>
  </cellXfs>
  <cellStyles count="31">
    <cellStyle name="20% - Accent1" xfId="6" builtinId="30"/>
    <cellStyle name="20% - Accent3" xfId="28" builtinId="38"/>
    <cellStyle name="20% - Accent4" xfId="10" builtinId="42"/>
    <cellStyle name="20% - Accent5" xfId="13" builtinId="46"/>
    <cellStyle name="20% - Accent6" xfId="16" builtinId="50"/>
    <cellStyle name="40% - Accent3" xfId="29" builtinId="39"/>
    <cellStyle name="40% - Accent4" xfId="11" builtinId="43"/>
    <cellStyle name="40% - Accent5" xfId="14" builtinId="47"/>
    <cellStyle name="60% - Accent2" xfId="8" builtinId="36"/>
    <cellStyle name="60% - Accent3" xfId="30" builtinId="40"/>
    <cellStyle name="Accent1" xfId="5" builtinId="29"/>
    <cellStyle name="Accent2" xfId="7" builtinId="33"/>
    <cellStyle name="Accent4" xfId="9" builtinId="41"/>
    <cellStyle name="Accent5" xfId="12" builtinId="45"/>
    <cellStyle name="Accent6" xfId="15" builtinId="49"/>
    <cellStyle name="Comma 2" xfId="20" xr:uid="{00000000-0005-0000-0000-00002D000000}"/>
    <cellStyle name="Comma 2 2" xfId="21" xr:uid="{00000000-0005-0000-0000-00002E000000}"/>
    <cellStyle name="Default" xfId="18" xr:uid="{00000000-0005-0000-0000-00002B000000}"/>
    <cellStyle name="Heading 1" xfId="1" builtinId="16"/>
    <cellStyle name="Neutral" xfId="2" builtinId="28"/>
    <cellStyle name="Normal" xfId="0" builtinId="0"/>
    <cellStyle name="Normal 2" xfId="19" xr:uid="{00000000-0005-0000-0000-00002C000000}"/>
    <cellStyle name="Normal 2 2" xfId="22" xr:uid="{00000000-0005-0000-0000-00002F000000}"/>
    <cellStyle name="Normal 2 2 2" xfId="23" xr:uid="{00000000-0005-0000-0000-000030000000}"/>
    <cellStyle name="Normal 2 2 2 2" xfId="17" xr:uid="{00000000-0005-0000-0000-00002A000000}"/>
    <cellStyle name="Normal 3" xfId="24" xr:uid="{00000000-0005-0000-0000-000031000000}"/>
    <cellStyle name="Normal 3 2" xfId="25" xr:uid="{00000000-0005-0000-0000-000032000000}"/>
    <cellStyle name="Normal 4" xfId="26" xr:uid="{00000000-0005-0000-0000-000033000000}"/>
    <cellStyle name="Normal 5" xfId="27" xr:uid="{00000000-0005-0000-0000-000034000000}"/>
    <cellStyle name="Output" xfId="3" builtinId="21"/>
    <cellStyle name="Total" xfId="4" builtinId="25"/>
  </cellStyles>
  <dxfs count="10"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font>
        <condense val="0"/>
        <extend val="0"/>
        <color indexed="25"/>
      </font>
      <fill>
        <patternFill>
          <bgColor indexed="61"/>
        </patternFill>
      </fill>
    </dxf>
    <dxf>
      <alignment horizontal="general" vertical="bottom" wrapText="1"/>
    </dxf>
    <dxf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AR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Lbls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budget!$B$8:$B$12</c:f>
              <c:strCache>
                <c:ptCount val="5"/>
                <c:pt idx="0">
                  <c:v>Calibración del patrón</c:v>
                </c:pt>
                <c:pt idx="1">
                  <c:v>Temperatura Rs</c:v>
                </c:pt>
                <c:pt idx="2">
                  <c:v>Temperatura Rx</c:v>
                </c:pt>
                <c:pt idx="3">
                  <c:v>γ (DCCB+RE)</c:v>
                </c:pt>
                <c:pt idx="4">
                  <c:v>Tipo A</c:v>
                </c:pt>
              </c:strCache>
            </c:strRef>
          </c:cat>
          <c:val>
            <c:numRef>
              <c:f>budget!$R$8:$R$12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7-4449-AAE9-26192597681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R mesurando (ohm)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797590029201323"/>
          <c:y val="0.2112162601199383"/>
          <c:w val="0.75903544781201138"/>
          <c:h val="0.66602255074535066"/>
        </c:manualLayout>
      </c:layout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resume!$D$12:$D$43</c:f>
              <c:numCache>
                <c:formatCode>0.0000000000000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5-45F5-AC09-8568242FD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86976"/>
        <c:axId val="136288896"/>
      </c:lineChart>
      <c:catAx>
        <c:axId val="13628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288896"/>
        <c:crosses val="autoZero"/>
        <c:auto val="1"/>
        <c:lblAlgn val="ctr"/>
        <c:lblOffset val="100"/>
        <c:noMultiLvlLbl val="0"/>
      </c:catAx>
      <c:valAx>
        <c:axId val="136288896"/>
        <c:scaling>
          <c:orientation val="minMax"/>
        </c:scaling>
        <c:delete val="0"/>
        <c:axPos val="l"/>
        <c:majorGridlines/>
        <c:numFmt formatCode="0.00000000000" sourceLinked="0"/>
        <c:majorTickMark val="out"/>
        <c:minorTickMark val="none"/>
        <c:tickLblPos val="nextTo"/>
        <c:crossAx val="136286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'(0)'!$H$82</c:f>
          <c:strCache>
            <c:ptCount val="1"/>
            <c:pt idx="0">
              <c:v>Rx = gamma*Rs</c:v>
            </c:pt>
          </c:strCache>
        </c:strRef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'(0)'!$H$82</c:f>
              <c:strCache>
                <c:ptCount val="1"/>
                <c:pt idx="0">
                  <c:v>Rx = gamma*Rs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'(0)'!$H$83:$H$499</c:f>
              <c:numCache>
                <c:formatCode>0.0000000000000</c:formatCode>
                <c:ptCount val="417"/>
                <c:pt idx="0" formatCode="0.0000000000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0-4FEC-AC29-174BEE79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19168"/>
        <c:axId val="137320704"/>
      </c:lineChart>
      <c:catAx>
        <c:axId val="13731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320704"/>
        <c:crosses val="autoZero"/>
        <c:auto val="1"/>
        <c:lblAlgn val="ctr"/>
        <c:lblOffset val="100"/>
        <c:tickMarkSkip val="5"/>
        <c:noMultiLvlLbl val="0"/>
      </c:catAx>
      <c:valAx>
        <c:axId val="137320704"/>
        <c:scaling>
          <c:orientation val="minMax"/>
        </c:scaling>
        <c:delete val="0"/>
        <c:axPos val="l"/>
        <c:majorGridlines/>
        <c:numFmt formatCode="0.0000000000" sourceLinked="0"/>
        <c:majorTickMark val="out"/>
        <c:minorTickMark val="none"/>
        <c:tickLblPos val="nextTo"/>
        <c:crossAx val="137319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'(0)'!$J$82</c:f>
          <c:strCache>
            <c:ptCount val="1"/>
            <c:pt idx="0">
              <c:v>Rx-Rx(last cal) (µΩ/Ω)</c:v>
            </c:pt>
          </c:strCache>
        </c:strRef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'(0)'!$J$82</c:f>
              <c:strCache>
                <c:ptCount val="1"/>
                <c:pt idx="0">
                  <c:v>Rx-Rx(last cal) (µΩ/Ω)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'(0)'!$J$83:$J$499</c:f>
              <c:numCache>
                <c:formatCode>0.00</c:formatCode>
                <c:ptCount val="417"/>
                <c:pt idx="0">
                  <c:v>-1000000</c:v>
                </c:pt>
                <c:pt idx="1">
                  <c:v>-1000000</c:v>
                </c:pt>
                <c:pt idx="2">
                  <c:v>-1000000</c:v>
                </c:pt>
                <c:pt idx="3">
                  <c:v>-1000000</c:v>
                </c:pt>
                <c:pt idx="4">
                  <c:v>-1000000</c:v>
                </c:pt>
                <c:pt idx="5">
                  <c:v>-1000000</c:v>
                </c:pt>
                <c:pt idx="6">
                  <c:v>-1000000</c:v>
                </c:pt>
                <c:pt idx="7">
                  <c:v>-1000000</c:v>
                </c:pt>
                <c:pt idx="8">
                  <c:v>-1000000</c:v>
                </c:pt>
                <c:pt idx="9">
                  <c:v>-1000000</c:v>
                </c:pt>
                <c:pt idx="10">
                  <c:v>-1000000</c:v>
                </c:pt>
                <c:pt idx="11">
                  <c:v>-1000000</c:v>
                </c:pt>
                <c:pt idx="12">
                  <c:v>-1000000</c:v>
                </c:pt>
                <c:pt idx="13">
                  <c:v>-1000000</c:v>
                </c:pt>
                <c:pt idx="14">
                  <c:v>-1000000</c:v>
                </c:pt>
                <c:pt idx="15">
                  <c:v>-1000000</c:v>
                </c:pt>
                <c:pt idx="16">
                  <c:v>-1000000</c:v>
                </c:pt>
                <c:pt idx="17">
                  <c:v>-1000000</c:v>
                </c:pt>
                <c:pt idx="18">
                  <c:v>-1000000</c:v>
                </c:pt>
                <c:pt idx="19">
                  <c:v>-1000000</c:v>
                </c:pt>
                <c:pt idx="20">
                  <c:v>-1000000</c:v>
                </c:pt>
                <c:pt idx="21">
                  <c:v>-1000000</c:v>
                </c:pt>
                <c:pt idx="22">
                  <c:v>-1000000</c:v>
                </c:pt>
                <c:pt idx="23">
                  <c:v>-1000000</c:v>
                </c:pt>
                <c:pt idx="24">
                  <c:v>-1000000</c:v>
                </c:pt>
                <c:pt idx="25">
                  <c:v>-1000000</c:v>
                </c:pt>
                <c:pt idx="26">
                  <c:v>-1000000</c:v>
                </c:pt>
                <c:pt idx="27">
                  <c:v>-1000000</c:v>
                </c:pt>
                <c:pt idx="28">
                  <c:v>-1000000</c:v>
                </c:pt>
                <c:pt idx="29">
                  <c:v>-1000000</c:v>
                </c:pt>
                <c:pt idx="30">
                  <c:v>-1000000</c:v>
                </c:pt>
                <c:pt idx="31">
                  <c:v>-1000000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  <c:pt idx="41">
                  <c:v>-1000000</c:v>
                </c:pt>
                <c:pt idx="42">
                  <c:v>-1000000</c:v>
                </c:pt>
                <c:pt idx="43">
                  <c:v>-1000000</c:v>
                </c:pt>
                <c:pt idx="44">
                  <c:v>-1000000</c:v>
                </c:pt>
                <c:pt idx="45">
                  <c:v>-1000000</c:v>
                </c:pt>
                <c:pt idx="46">
                  <c:v>-1000000</c:v>
                </c:pt>
                <c:pt idx="47">
                  <c:v>-1000000</c:v>
                </c:pt>
                <c:pt idx="48">
                  <c:v>-1000000</c:v>
                </c:pt>
                <c:pt idx="49">
                  <c:v>-1000000</c:v>
                </c:pt>
                <c:pt idx="50">
                  <c:v>-1000000</c:v>
                </c:pt>
                <c:pt idx="51">
                  <c:v>-1000000</c:v>
                </c:pt>
                <c:pt idx="52">
                  <c:v>-1000000</c:v>
                </c:pt>
                <c:pt idx="53">
                  <c:v>-1000000</c:v>
                </c:pt>
                <c:pt idx="54">
                  <c:v>-1000000</c:v>
                </c:pt>
                <c:pt idx="55">
                  <c:v>-1000000</c:v>
                </c:pt>
                <c:pt idx="56">
                  <c:v>-1000000</c:v>
                </c:pt>
                <c:pt idx="57">
                  <c:v>-1000000</c:v>
                </c:pt>
                <c:pt idx="58">
                  <c:v>-1000000</c:v>
                </c:pt>
                <c:pt idx="59">
                  <c:v>-1000000</c:v>
                </c:pt>
                <c:pt idx="60">
                  <c:v>-1000000</c:v>
                </c:pt>
                <c:pt idx="61">
                  <c:v>-1000000</c:v>
                </c:pt>
                <c:pt idx="62">
                  <c:v>-1000000</c:v>
                </c:pt>
                <c:pt idx="63">
                  <c:v>-1000000</c:v>
                </c:pt>
                <c:pt idx="64">
                  <c:v>-1000000</c:v>
                </c:pt>
                <c:pt idx="65">
                  <c:v>-1000000</c:v>
                </c:pt>
                <c:pt idx="66">
                  <c:v>-1000000</c:v>
                </c:pt>
                <c:pt idx="67">
                  <c:v>-1000000</c:v>
                </c:pt>
                <c:pt idx="68">
                  <c:v>-1000000</c:v>
                </c:pt>
                <c:pt idx="69">
                  <c:v>-1000000</c:v>
                </c:pt>
                <c:pt idx="70">
                  <c:v>-1000000</c:v>
                </c:pt>
                <c:pt idx="71">
                  <c:v>-1000000</c:v>
                </c:pt>
                <c:pt idx="72">
                  <c:v>-1000000</c:v>
                </c:pt>
                <c:pt idx="73">
                  <c:v>-1000000</c:v>
                </c:pt>
                <c:pt idx="74">
                  <c:v>-1000000</c:v>
                </c:pt>
                <c:pt idx="75">
                  <c:v>-1000000</c:v>
                </c:pt>
                <c:pt idx="76">
                  <c:v>-1000000</c:v>
                </c:pt>
                <c:pt idx="77">
                  <c:v>-1000000</c:v>
                </c:pt>
                <c:pt idx="78">
                  <c:v>-1000000</c:v>
                </c:pt>
                <c:pt idx="79">
                  <c:v>-1000000</c:v>
                </c:pt>
                <c:pt idx="80">
                  <c:v>-1000000</c:v>
                </c:pt>
                <c:pt idx="81">
                  <c:v>-1000000</c:v>
                </c:pt>
                <c:pt idx="82">
                  <c:v>-1000000</c:v>
                </c:pt>
                <c:pt idx="83">
                  <c:v>-1000000</c:v>
                </c:pt>
                <c:pt idx="84">
                  <c:v>-1000000</c:v>
                </c:pt>
                <c:pt idx="85">
                  <c:v>-1000000</c:v>
                </c:pt>
                <c:pt idx="86">
                  <c:v>-1000000</c:v>
                </c:pt>
                <c:pt idx="87">
                  <c:v>-1000000</c:v>
                </c:pt>
                <c:pt idx="88">
                  <c:v>-1000000</c:v>
                </c:pt>
                <c:pt idx="89">
                  <c:v>-1000000</c:v>
                </c:pt>
                <c:pt idx="90">
                  <c:v>-1000000</c:v>
                </c:pt>
                <c:pt idx="91">
                  <c:v>-1000000</c:v>
                </c:pt>
                <c:pt idx="92">
                  <c:v>-1000000</c:v>
                </c:pt>
                <c:pt idx="93">
                  <c:v>-1000000</c:v>
                </c:pt>
                <c:pt idx="94">
                  <c:v>-1000000</c:v>
                </c:pt>
                <c:pt idx="95">
                  <c:v>-1000000</c:v>
                </c:pt>
                <c:pt idx="96">
                  <c:v>-1000000</c:v>
                </c:pt>
                <c:pt idx="97">
                  <c:v>-1000000</c:v>
                </c:pt>
                <c:pt idx="98">
                  <c:v>-1000000</c:v>
                </c:pt>
                <c:pt idx="99">
                  <c:v>-1000000</c:v>
                </c:pt>
                <c:pt idx="100">
                  <c:v>-1000000</c:v>
                </c:pt>
                <c:pt idx="101">
                  <c:v>-1000000</c:v>
                </c:pt>
                <c:pt idx="102">
                  <c:v>-1000000</c:v>
                </c:pt>
                <c:pt idx="103">
                  <c:v>-1000000</c:v>
                </c:pt>
                <c:pt idx="104">
                  <c:v>-1000000</c:v>
                </c:pt>
                <c:pt idx="105">
                  <c:v>-1000000</c:v>
                </c:pt>
                <c:pt idx="106">
                  <c:v>-1000000</c:v>
                </c:pt>
                <c:pt idx="107">
                  <c:v>-1000000</c:v>
                </c:pt>
                <c:pt idx="108">
                  <c:v>-1000000</c:v>
                </c:pt>
                <c:pt idx="109">
                  <c:v>-1000000</c:v>
                </c:pt>
                <c:pt idx="110">
                  <c:v>-1000000</c:v>
                </c:pt>
                <c:pt idx="111">
                  <c:v>-1000000</c:v>
                </c:pt>
                <c:pt idx="112">
                  <c:v>-1000000</c:v>
                </c:pt>
                <c:pt idx="113">
                  <c:v>-1000000</c:v>
                </c:pt>
                <c:pt idx="114">
                  <c:v>-1000000</c:v>
                </c:pt>
                <c:pt idx="115">
                  <c:v>-1000000</c:v>
                </c:pt>
                <c:pt idx="116">
                  <c:v>-1000000</c:v>
                </c:pt>
                <c:pt idx="117">
                  <c:v>-1000000</c:v>
                </c:pt>
                <c:pt idx="118">
                  <c:v>-1000000</c:v>
                </c:pt>
                <c:pt idx="119">
                  <c:v>-1000000</c:v>
                </c:pt>
                <c:pt idx="120">
                  <c:v>-1000000</c:v>
                </c:pt>
                <c:pt idx="121">
                  <c:v>-1000000</c:v>
                </c:pt>
                <c:pt idx="122">
                  <c:v>-1000000</c:v>
                </c:pt>
                <c:pt idx="123">
                  <c:v>-1000000</c:v>
                </c:pt>
                <c:pt idx="124">
                  <c:v>-1000000</c:v>
                </c:pt>
                <c:pt idx="125">
                  <c:v>-1000000</c:v>
                </c:pt>
                <c:pt idx="126">
                  <c:v>-1000000</c:v>
                </c:pt>
                <c:pt idx="127">
                  <c:v>-1000000</c:v>
                </c:pt>
                <c:pt idx="128">
                  <c:v>-1000000</c:v>
                </c:pt>
                <c:pt idx="129">
                  <c:v>-1000000</c:v>
                </c:pt>
                <c:pt idx="130">
                  <c:v>-1000000</c:v>
                </c:pt>
                <c:pt idx="131">
                  <c:v>-1000000</c:v>
                </c:pt>
                <c:pt idx="132">
                  <c:v>-1000000</c:v>
                </c:pt>
                <c:pt idx="133">
                  <c:v>-1000000</c:v>
                </c:pt>
                <c:pt idx="134">
                  <c:v>-1000000</c:v>
                </c:pt>
                <c:pt idx="135">
                  <c:v>-1000000</c:v>
                </c:pt>
                <c:pt idx="136">
                  <c:v>-1000000</c:v>
                </c:pt>
                <c:pt idx="137">
                  <c:v>-1000000</c:v>
                </c:pt>
                <c:pt idx="138">
                  <c:v>-1000000</c:v>
                </c:pt>
                <c:pt idx="139">
                  <c:v>-1000000</c:v>
                </c:pt>
                <c:pt idx="140">
                  <c:v>-1000000</c:v>
                </c:pt>
                <c:pt idx="141">
                  <c:v>-1000000</c:v>
                </c:pt>
                <c:pt idx="142">
                  <c:v>-1000000</c:v>
                </c:pt>
                <c:pt idx="143">
                  <c:v>-1000000</c:v>
                </c:pt>
                <c:pt idx="144">
                  <c:v>-1000000</c:v>
                </c:pt>
                <c:pt idx="145">
                  <c:v>-1000000</c:v>
                </c:pt>
                <c:pt idx="146">
                  <c:v>-1000000</c:v>
                </c:pt>
                <c:pt idx="147">
                  <c:v>-1000000</c:v>
                </c:pt>
                <c:pt idx="148">
                  <c:v>-1000000</c:v>
                </c:pt>
                <c:pt idx="149">
                  <c:v>-1000000</c:v>
                </c:pt>
                <c:pt idx="150">
                  <c:v>-1000000</c:v>
                </c:pt>
                <c:pt idx="151">
                  <c:v>-1000000</c:v>
                </c:pt>
                <c:pt idx="152">
                  <c:v>-1000000</c:v>
                </c:pt>
                <c:pt idx="153">
                  <c:v>-1000000</c:v>
                </c:pt>
                <c:pt idx="154">
                  <c:v>-1000000</c:v>
                </c:pt>
                <c:pt idx="155">
                  <c:v>-1000000</c:v>
                </c:pt>
                <c:pt idx="156">
                  <c:v>-1000000</c:v>
                </c:pt>
                <c:pt idx="157">
                  <c:v>-1000000</c:v>
                </c:pt>
                <c:pt idx="158">
                  <c:v>-1000000</c:v>
                </c:pt>
                <c:pt idx="159">
                  <c:v>-1000000</c:v>
                </c:pt>
                <c:pt idx="160">
                  <c:v>-1000000</c:v>
                </c:pt>
                <c:pt idx="161">
                  <c:v>-1000000</c:v>
                </c:pt>
                <c:pt idx="162">
                  <c:v>-1000000</c:v>
                </c:pt>
                <c:pt idx="163">
                  <c:v>-1000000</c:v>
                </c:pt>
                <c:pt idx="164">
                  <c:v>-1000000</c:v>
                </c:pt>
                <c:pt idx="165">
                  <c:v>-1000000</c:v>
                </c:pt>
                <c:pt idx="166">
                  <c:v>-1000000</c:v>
                </c:pt>
                <c:pt idx="167">
                  <c:v>-1000000</c:v>
                </c:pt>
                <c:pt idx="168">
                  <c:v>-1000000</c:v>
                </c:pt>
                <c:pt idx="169">
                  <c:v>-1000000</c:v>
                </c:pt>
                <c:pt idx="170">
                  <c:v>-1000000</c:v>
                </c:pt>
                <c:pt idx="171">
                  <c:v>-1000000</c:v>
                </c:pt>
                <c:pt idx="172">
                  <c:v>-1000000</c:v>
                </c:pt>
                <c:pt idx="173">
                  <c:v>-1000000</c:v>
                </c:pt>
                <c:pt idx="174">
                  <c:v>-1000000</c:v>
                </c:pt>
                <c:pt idx="175">
                  <c:v>-1000000</c:v>
                </c:pt>
                <c:pt idx="176">
                  <c:v>-1000000</c:v>
                </c:pt>
                <c:pt idx="177">
                  <c:v>-1000000</c:v>
                </c:pt>
                <c:pt idx="178">
                  <c:v>-1000000</c:v>
                </c:pt>
                <c:pt idx="179">
                  <c:v>-1000000</c:v>
                </c:pt>
                <c:pt idx="180">
                  <c:v>-1000000</c:v>
                </c:pt>
                <c:pt idx="181">
                  <c:v>-1000000</c:v>
                </c:pt>
                <c:pt idx="182">
                  <c:v>-1000000</c:v>
                </c:pt>
                <c:pt idx="183">
                  <c:v>-1000000</c:v>
                </c:pt>
                <c:pt idx="184">
                  <c:v>-1000000</c:v>
                </c:pt>
                <c:pt idx="185">
                  <c:v>-1000000</c:v>
                </c:pt>
                <c:pt idx="186">
                  <c:v>-1000000</c:v>
                </c:pt>
                <c:pt idx="187">
                  <c:v>-1000000</c:v>
                </c:pt>
                <c:pt idx="188">
                  <c:v>-1000000</c:v>
                </c:pt>
                <c:pt idx="189">
                  <c:v>-1000000</c:v>
                </c:pt>
                <c:pt idx="190">
                  <c:v>-1000000</c:v>
                </c:pt>
                <c:pt idx="191">
                  <c:v>-1000000</c:v>
                </c:pt>
                <c:pt idx="192">
                  <c:v>-1000000</c:v>
                </c:pt>
                <c:pt idx="193">
                  <c:v>-1000000</c:v>
                </c:pt>
                <c:pt idx="194">
                  <c:v>-1000000</c:v>
                </c:pt>
                <c:pt idx="195">
                  <c:v>-1000000</c:v>
                </c:pt>
                <c:pt idx="196">
                  <c:v>-1000000</c:v>
                </c:pt>
                <c:pt idx="197">
                  <c:v>-1000000</c:v>
                </c:pt>
                <c:pt idx="198">
                  <c:v>-1000000</c:v>
                </c:pt>
                <c:pt idx="199">
                  <c:v>-1000000</c:v>
                </c:pt>
                <c:pt idx="200">
                  <c:v>-1000000</c:v>
                </c:pt>
                <c:pt idx="201">
                  <c:v>-1000000</c:v>
                </c:pt>
                <c:pt idx="202">
                  <c:v>-1000000</c:v>
                </c:pt>
                <c:pt idx="203">
                  <c:v>-1000000</c:v>
                </c:pt>
                <c:pt idx="204">
                  <c:v>-1000000</c:v>
                </c:pt>
                <c:pt idx="205">
                  <c:v>-1000000</c:v>
                </c:pt>
                <c:pt idx="206">
                  <c:v>-1000000</c:v>
                </c:pt>
                <c:pt idx="207">
                  <c:v>-1000000</c:v>
                </c:pt>
                <c:pt idx="208">
                  <c:v>-1000000</c:v>
                </c:pt>
                <c:pt idx="209">
                  <c:v>-1000000</c:v>
                </c:pt>
                <c:pt idx="210">
                  <c:v>-1000000</c:v>
                </c:pt>
                <c:pt idx="211">
                  <c:v>-1000000</c:v>
                </c:pt>
                <c:pt idx="212">
                  <c:v>-1000000</c:v>
                </c:pt>
                <c:pt idx="213">
                  <c:v>-1000000</c:v>
                </c:pt>
                <c:pt idx="214">
                  <c:v>-1000000</c:v>
                </c:pt>
                <c:pt idx="215">
                  <c:v>-1000000</c:v>
                </c:pt>
                <c:pt idx="216">
                  <c:v>-1000000</c:v>
                </c:pt>
                <c:pt idx="217">
                  <c:v>-1000000</c:v>
                </c:pt>
                <c:pt idx="218">
                  <c:v>-1000000</c:v>
                </c:pt>
                <c:pt idx="219">
                  <c:v>-1000000</c:v>
                </c:pt>
                <c:pt idx="220">
                  <c:v>-1000000</c:v>
                </c:pt>
                <c:pt idx="221">
                  <c:v>-1000000</c:v>
                </c:pt>
                <c:pt idx="222">
                  <c:v>-1000000</c:v>
                </c:pt>
                <c:pt idx="223">
                  <c:v>-1000000</c:v>
                </c:pt>
                <c:pt idx="224">
                  <c:v>-1000000</c:v>
                </c:pt>
                <c:pt idx="225">
                  <c:v>-1000000</c:v>
                </c:pt>
                <c:pt idx="226">
                  <c:v>-1000000</c:v>
                </c:pt>
                <c:pt idx="227">
                  <c:v>-1000000</c:v>
                </c:pt>
                <c:pt idx="228">
                  <c:v>-1000000</c:v>
                </c:pt>
                <c:pt idx="229">
                  <c:v>-1000000</c:v>
                </c:pt>
                <c:pt idx="230">
                  <c:v>-1000000</c:v>
                </c:pt>
                <c:pt idx="231">
                  <c:v>-1000000</c:v>
                </c:pt>
                <c:pt idx="232">
                  <c:v>-1000000</c:v>
                </c:pt>
                <c:pt idx="233">
                  <c:v>-1000000</c:v>
                </c:pt>
                <c:pt idx="234">
                  <c:v>-1000000</c:v>
                </c:pt>
                <c:pt idx="235">
                  <c:v>-1000000</c:v>
                </c:pt>
                <c:pt idx="236">
                  <c:v>-1000000</c:v>
                </c:pt>
                <c:pt idx="237">
                  <c:v>-1000000</c:v>
                </c:pt>
                <c:pt idx="238">
                  <c:v>-1000000</c:v>
                </c:pt>
                <c:pt idx="239">
                  <c:v>-1000000</c:v>
                </c:pt>
                <c:pt idx="240">
                  <c:v>-1000000</c:v>
                </c:pt>
                <c:pt idx="241">
                  <c:v>-1000000</c:v>
                </c:pt>
                <c:pt idx="242">
                  <c:v>-1000000</c:v>
                </c:pt>
                <c:pt idx="243">
                  <c:v>-1000000</c:v>
                </c:pt>
                <c:pt idx="244">
                  <c:v>-1000000</c:v>
                </c:pt>
                <c:pt idx="245">
                  <c:v>-1000000</c:v>
                </c:pt>
                <c:pt idx="246">
                  <c:v>-1000000</c:v>
                </c:pt>
                <c:pt idx="247">
                  <c:v>-1000000</c:v>
                </c:pt>
                <c:pt idx="248">
                  <c:v>-1000000</c:v>
                </c:pt>
                <c:pt idx="249">
                  <c:v>-1000000</c:v>
                </c:pt>
                <c:pt idx="250">
                  <c:v>-1000000</c:v>
                </c:pt>
                <c:pt idx="251">
                  <c:v>-1000000</c:v>
                </c:pt>
                <c:pt idx="252">
                  <c:v>-1000000</c:v>
                </c:pt>
                <c:pt idx="253">
                  <c:v>-1000000</c:v>
                </c:pt>
                <c:pt idx="254">
                  <c:v>-1000000</c:v>
                </c:pt>
                <c:pt idx="255">
                  <c:v>-1000000</c:v>
                </c:pt>
                <c:pt idx="256">
                  <c:v>-1000000</c:v>
                </c:pt>
                <c:pt idx="257">
                  <c:v>-1000000</c:v>
                </c:pt>
                <c:pt idx="258">
                  <c:v>-1000000</c:v>
                </c:pt>
                <c:pt idx="259">
                  <c:v>-1000000</c:v>
                </c:pt>
                <c:pt idx="260">
                  <c:v>-1000000</c:v>
                </c:pt>
                <c:pt idx="261">
                  <c:v>-1000000</c:v>
                </c:pt>
                <c:pt idx="262">
                  <c:v>-1000000</c:v>
                </c:pt>
                <c:pt idx="263">
                  <c:v>-1000000</c:v>
                </c:pt>
                <c:pt idx="264">
                  <c:v>-1000000</c:v>
                </c:pt>
                <c:pt idx="265">
                  <c:v>-1000000</c:v>
                </c:pt>
                <c:pt idx="266">
                  <c:v>-1000000</c:v>
                </c:pt>
                <c:pt idx="267">
                  <c:v>-1000000</c:v>
                </c:pt>
                <c:pt idx="268">
                  <c:v>-1000000</c:v>
                </c:pt>
                <c:pt idx="269">
                  <c:v>-1000000</c:v>
                </c:pt>
                <c:pt idx="270">
                  <c:v>-1000000</c:v>
                </c:pt>
                <c:pt idx="271">
                  <c:v>-1000000</c:v>
                </c:pt>
                <c:pt idx="272">
                  <c:v>-1000000</c:v>
                </c:pt>
                <c:pt idx="273">
                  <c:v>-1000000</c:v>
                </c:pt>
                <c:pt idx="274">
                  <c:v>-1000000</c:v>
                </c:pt>
                <c:pt idx="275">
                  <c:v>-1000000</c:v>
                </c:pt>
                <c:pt idx="276">
                  <c:v>-1000000</c:v>
                </c:pt>
                <c:pt idx="277">
                  <c:v>-1000000</c:v>
                </c:pt>
                <c:pt idx="278">
                  <c:v>-1000000</c:v>
                </c:pt>
                <c:pt idx="279">
                  <c:v>-1000000</c:v>
                </c:pt>
                <c:pt idx="280">
                  <c:v>-1000000</c:v>
                </c:pt>
                <c:pt idx="281">
                  <c:v>-1000000</c:v>
                </c:pt>
                <c:pt idx="282">
                  <c:v>-1000000</c:v>
                </c:pt>
                <c:pt idx="283">
                  <c:v>-1000000</c:v>
                </c:pt>
                <c:pt idx="284">
                  <c:v>-1000000</c:v>
                </c:pt>
                <c:pt idx="285">
                  <c:v>-1000000</c:v>
                </c:pt>
                <c:pt idx="286">
                  <c:v>-1000000</c:v>
                </c:pt>
                <c:pt idx="287">
                  <c:v>-1000000</c:v>
                </c:pt>
                <c:pt idx="288">
                  <c:v>-1000000</c:v>
                </c:pt>
                <c:pt idx="289">
                  <c:v>-1000000</c:v>
                </c:pt>
                <c:pt idx="290">
                  <c:v>-1000000</c:v>
                </c:pt>
                <c:pt idx="291">
                  <c:v>-1000000</c:v>
                </c:pt>
                <c:pt idx="292">
                  <c:v>-1000000</c:v>
                </c:pt>
                <c:pt idx="293">
                  <c:v>-1000000</c:v>
                </c:pt>
                <c:pt idx="294">
                  <c:v>-1000000</c:v>
                </c:pt>
                <c:pt idx="295">
                  <c:v>-1000000</c:v>
                </c:pt>
                <c:pt idx="296">
                  <c:v>-1000000</c:v>
                </c:pt>
                <c:pt idx="297">
                  <c:v>-1000000</c:v>
                </c:pt>
                <c:pt idx="298">
                  <c:v>-1000000</c:v>
                </c:pt>
                <c:pt idx="299">
                  <c:v>-1000000</c:v>
                </c:pt>
                <c:pt idx="300">
                  <c:v>-1000000</c:v>
                </c:pt>
                <c:pt idx="301">
                  <c:v>-1000000</c:v>
                </c:pt>
                <c:pt idx="302">
                  <c:v>-1000000</c:v>
                </c:pt>
                <c:pt idx="303">
                  <c:v>-1000000</c:v>
                </c:pt>
                <c:pt idx="304">
                  <c:v>-1000000</c:v>
                </c:pt>
                <c:pt idx="305">
                  <c:v>-1000000</c:v>
                </c:pt>
                <c:pt idx="306">
                  <c:v>-1000000</c:v>
                </c:pt>
                <c:pt idx="307">
                  <c:v>-1000000</c:v>
                </c:pt>
                <c:pt idx="308">
                  <c:v>-1000000</c:v>
                </c:pt>
                <c:pt idx="309">
                  <c:v>-1000000</c:v>
                </c:pt>
                <c:pt idx="310">
                  <c:v>-1000000</c:v>
                </c:pt>
                <c:pt idx="311">
                  <c:v>-1000000</c:v>
                </c:pt>
                <c:pt idx="312">
                  <c:v>-1000000</c:v>
                </c:pt>
                <c:pt idx="313">
                  <c:v>-1000000</c:v>
                </c:pt>
                <c:pt idx="314">
                  <c:v>-1000000</c:v>
                </c:pt>
                <c:pt idx="315">
                  <c:v>-1000000</c:v>
                </c:pt>
                <c:pt idx="316">
                  <c:v>-1000000</c:v>
                </c:pt>
                <c:pt idx="317">
                  <c:v>-1000000</c:v>
                </c:pt>
                <c:pt idx="318">
                  <c:v>-1000000</c:v>
                </c:pt>
                <c:pt idx="319">
                  <c:v>-1000000</c:v>
                </c:pt>
                <c:pt idx="320">
                  <c:v>-1000000</c:v>
                </c:pt>
                <c:pt idx="321">
                  <c:v>-1000000</c:v>
                </c:pt>
                <c:pt idx="322">
                  <c:v>-1000000</c:v>
                </c:pt>
                <c:pt idx="323">
                  <c:v>-1000000</c:v>
                </c:pt>
                <c:pt idx="324">
                  <c:v>-1000000</c:v>
                </c:pt>
                <c:pt idx="325">
                  <c:v>-1000000</c:v>
                </c:pt>
                <c:pt idx="326">
                  <c:v>-1000000</c:v>
                </c:pt>
                <c:pt idx="327">
                  <c:v>-1000000</c:v>
                </c:pt>
                <c:pt idx="328">
                  <c:v>-1000000</c:v>
                </c:pt>
                <c:pt idx="329">
                  <c:v>-1000000</c:v>
                </c:pt>
                <c:pt idx="330">
                  <c:v>-1000000</c:v>
                </c:pt>
                <c:pt idx="331">
                  <c:v>-1000000</c:v>
                </c:pt>
                <c:pt idx="332">
                  <c:v>-1000000</c:v>
                </c:pt>
                <c:pt idx="333">
                  <c:v>-1000000</c:v>
                </c:pt>
                <c:pt idx="334">
                  <c:v>-1000000</c:v>
                </c:pt>
                <c:pt idx="335">
                  <c:v>-1000000</c:v>
                </c:pt>
                <c:pt idx="336">
                  <c:v>-1000000</c:v>
                </c:pt>
                <c:pt idx="337">
                  <c:v>-1000000</c:v>
                </c:pt>
                <c:pt idx="338">
                  <c:v>-1000000</c:v>
                </c:pt>
                <c:pt idx="339">
                  <c:v>-1000000</c:v>
                </c:pt>
                <c:pt idx="340">
                  <c:v>-1000000</c:v>
                </c:pt>
                <c:pt idx="341">
                  <c:v>-1000000</c:v>
                </c:pt>
                <c:pt idx="342">
                  <c:v>-1000000</c:v>
                </c:pt>
                <c:pt idx="343">
                  <c:v>-1000000</c:v>
                </c:pt>
                <c:pt idx="344">
                  <c:v>-1000000</c:v>
                </c:pt>
                <c:pt idx="345">
                  <c:v>-1000000</c:v>
                </c:pt>
                <c:pt idx="346">
                  <c:v>-1000000</c:v>
                </c:pt>
                <c:pt idx="347">
                  <c:v>-1000000</c:v>
                </c:pt>
                <c:pt idx="348">
                  <c:v>-1000000</c:v>
                </c:pt>
                <c:pt idx="349">
                  <c:v>-1000000</c:v>
                </c:pt>
                <c:pt idx="350">
                  <c:v>-1000000</c:v>
                </c:pt>
                <c:pt idx="351">
                  <c:v>-1000000</c:v>
                </c:pt>
                <c:pt idx="352">
                  <c:v>-1000000</c:v>
                </c:pt>
                <c:pt idx="353">
                  <c:v>-1000000</c:v>
                </c:pt>
                <c:pt idx="354">
                  <c:v>-1000000</c:v>
                </c:pt>
                <c:pt idx="355">
                  <c:v>-1000000</c:v>
                </c:pt>
                <c:pt idx="356">
                  <c:v>-1000000</c:v>
                </c:pt>
                <c:pt idx="357">
                  <c:v>-1000000</c:v>
                </c:pt>
                <c:pt idx="358">
                  <c:v>-1000000</c:v>
                </c:pt>
                <c:pt idx="359">
                  <c:v>-1000000</c:v>
                </c:pt>
                <c:pt idx="360">
                  <c:v>-1000000</c:v>
                </c:pt>
                <c:pt idx="361">
                  <c:v>-1000000</c:v>
                </c:pt>
                <c:pt idx="362">
                  <c:v>-1000000</c:v>
                </c:pt>
                <c:pt idx="363">
                  <c:v>-1000000</c:v>
                </c:pt>
                <c:pt idx="364">
                  <c:v>-1000000</c:v>
                </c:pt>
                <c:pt idx="365">
                  <c:v>-1000000</c:v>
                </c:pt>
                <c:pt idx="366">
                  <c:v>-1000000</c:v>
                </c:pt>
                <c:pt idx="367">
                  <c:v>-1000000</c:v>
                </c:pt>
                <c:pt idx="368">
                  <c:v>-1000000</c:v>
                </c:pt>
                <c:pt idx="369">
                  <c:v>-1000000</c:v>
                </c:pt>
                <c:pt idx="370">
                  <c:v>-1000000</c:v>
                </c:pt>
                <c:pt idx="371">
                  <c:v>-1000000</c:v>
                </c:pt>
                <c:pt idx="372">
                  <c:v>-1000000</c:v>
                </c:pt>
                <c:pt idx="373">
                  <c:v>-1000000</c:v>
                </c:pt>
                <c:pt idx="374">
                  <c:v>-1000000</c:v>
                </c:pt>
                <c:pt idx="375">
                  <c:v>-1000000</c:v>
                </c:pt>
                <c:pt idx="376">
                  <c:v>-1000000</c:v>
                </c:pt>
                <c:pt idx="377">
                  <c:v>-1000000</c:v>
                </c:pt>
                <c:pt idx="378">
                  <c:v>-1000000</c:v>
                </c:pt>
                <c:pt idx="379">
                  <c:v>-1000000</c:v>
                </c:pt>
                <c:pt idx="380">
                  <c:v>-1000000</c:v>
                </c:pt>
                <c:pt idx="381">
                  <c:v>-1000000</c:v>
                </c:pt>
                <c:pt idx="382">
                  <c:v>-1000000</c:v>
                </c:pt>
                <c:pt idx="383">
                  <c:v>-1000000</c:v>
                </c:pt>
                <c:pt idx="384">
                  <c:v>-1000000</c:v>
                </c:pt>
                <c:pt idx="385">
                  <c:v>-1000000</c:v>
                </c:pt>
                <c:pt idx="386">
                  <c:v>-1000000</c:v>
                </c:pt>
                <c:pt idx="387">
                  <c:v>-1000000</c:v>
                </c:pt>
                <c:pt idx="388">
                  <c:v>-1000000</c:v>
                </c:pt>
                <c:pt idx="389">
                  <c:v>-1000000</c:v>
                </c:pt>
                <c:pt idx="390">
                  <c:v>-1000000</c:v>
                </c:pt>
                <c:pt idx="391">
                  <c:v>-1000000</c:v>
                </c:pt>
                <c:pt idx="392">
                  <c:v>-1000000</c:v>
                </c:pt>
                <c:pt idx="393">
                  <c:v>-1000000</c:v>
                </c:pt>
                <c:pt idx="394">
                  <c:v>-1000000</c:v>
                </c:pt>
                <c:pt idx="395">
                  <c:v>-1000000</c:v>
                </c:pt>
                <c:pt idx="396">
                  <c:v>-1000000</c:v>
                </c:pt>
                <c:pt idx="397">
                  <c:v>-1000000</c:v>
                </c:pt>
                <c:pt idx="398">
                  <c:v>-1000000</c:v>
                </c:pt>
                <c:pt idx="399">
                  <c:v>-1000000</c:v>
                </c:pt>
                <c:pt idx="400">
                  <c:v>-1000000</c:v>
                </c:pt>
                <c:pt idx="401">
                  <c:v>-1000000</c:v>
                </c:pt>
                <c:pt idx="402">
                  <c:v>-1000000</c:v>
                </c:pt>
                <c:pt idx="403">
                  <c:v>-1000000</c:v>
                </c:pt>
                <c:pt idx="404">
                  <c:v>-1000000</c:v>
                </c:pt>
                <c:pt idx="405">
                  <c:v>-1000000</c:v>
                </c:pt>
                <c:pt idx="406">
                  <c:v>-1000000</c:v>
                </c:pt>
                <c:pt idx="407">
                  <c:v>-1000000</c:v>
                </c:pt>
                <c:pt idx="408">
                  <c:v>-1000000</c:v>
                </c:pt>
                <c:pt idx="409">
                  <c:v>-1000000</c:v>
                </c:pt>
                <c:pt idx="410">
                  <c:v>-1000000</c:v>
                </c:pt>
                <c:pt idx="411">
                  <c:v>-1000000</c:v>
                </c:pt>
                <c:pt idx="412">
                  <c:v>-1000000</c:v>
                </c:pt>
                <c:pt idx="413">
                  <c:v>-1000000</c:v>
                </c:pt>
                <c:pt idx="414">
                  <c:v>-1000000</c:v>
                </c:pt>
                <c:pt idx="415">
                  <c:v>-1000000</c:v>
                </c:pt>
                <c:pt idx="416">
                  <c:v>-1000000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D-4582-B908-B8917227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12672"/>
        <c:axId val="42014208"/>
      </c:lineChart>
      <c:catAx>
        <c:axId val="4201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42014208"/>
        <c:crosses val="autoZero"/>
        <c:auto val="1"/>
        <c:lblAlgn val="ctr"/>
        <c:lblOffset val="100"/>
        <c:noMultiLvlLbl val="0"/>
      </c:catAx>
      <c:valAx>
        <c:axId val="42014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012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'(0)'!$O$82</c:f>
          <c:strCache>
            <c:ptCount val="1"/>
            <c:pt idx="0">
              <c:v>STD Rx (ohm)</c:v>
            </c:pt>
          </c:strCache>
        </c:strRef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'(0)'!$O$82</c:f>
              <c:strCache>
                <c:ptCount val="1"/>
                <c:pt idx="0">
                  <c:v>STD Rx (ohm)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'(0)'!$O$83:$O$499</c:f>
              <c:numCache>
                <c:formatCode>0.00E+00</c:formatCode>
                <c:ptCount val="41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7-4D4A-B8E5-7174DF31A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42496"/>
        <c:axId val="42044032"/>
      </c:lineChart>
      <c:catAx>
        <c:axId val="4204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42044032"/>
        <c:crosses val="autoZero"/>
        <c:auto val="1"/>
        <c:lblAlgn val="ctr"/>
        <c:lblOffset val="100"/>
        <c:noMultiLvlLbl val="0"/>
      </c:catAx>
      <c:valAx>
        <c:axId val="4204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42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22</xdr:row>
      <xdr:rowOff>95250</xdr:rowOff>
    </xdr:from>
    <xdr:to>
      <xdr:col>3</xdr:col>
      <xdr:colOff>695325</xdr:colOff>
      <xdr:row>46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828675</xdr:colOff>
      <xdr:row>27</xdr:row>
      <xdr:rowOff>9525</xdr:rowOff>
    </xdr:from>
    <xdr:to>
      <xdr:col>13</xdr:col>
      <xdr:colOff>22269</xdr:colOff>
      <xdr:row>57</xdr:row>
      <xdr:rowOff>145033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5019675"/>
          <a:ext cx="4060869" cy="5793358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300471</xdr:colOff>
      <xdr:row>14</xdr:row>
      <xdr:rowOff>190065</xdr:rowOff>
    </xdr:from>
    <xdr:to>
      <xdr:col>16</xdr:col>
      <xdr:colOff>680605</xdr:colOff>
      <xdr:row>29</xdr:row>
      <xdr:rowOff>66240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698368</xdr:colOff>
      <xdr:row>82</xdr:row>
      <xdr:rowOff>4562</xdr:rowOff>
    </xdr:from>
    <xdr:to>
      <xdr:col>19</xdr:col>
      <xdr:colOff>1335422</xdr:colOff>
      <xdr:row>96</xdr:row>
      <xdr:rowOff>72597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689963</xdr:colOff>
      <xdr:row>97</xdr:row>
      <xdr:rowOff>11523</xdr:rowOff>
    </xdr:from>
    <xdr:to>
      <xdr:col>19</xdr:col>
      <xdr:colOff>1330037</xdr:colOff>
      <xdr:row>112</xdr:row>
      <xdr:rowOff>116858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678757</xdr:colOff>
      <xdr:row>114</xdr:row>
      <xdr:rowOff>33937</xdr:rowOff>
    </xdr:from>
    <xdr:to>
      <xdr:col>19</xdr:col>
      <xdr:colOff>1328698</xdr:colOff>
      <xdr:row>128</xdr:row>
      <xdr:rowOff>110137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alm.DESKTOP-DQ0IJ8Q/Documents/marianoreal@inti/ITS90/Its90_3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fits90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B11" totalsRowShown="0" dataDxfId="9" headerRowCellStyle="Accent1">
  <autoFilter ref="B7:B11" xr:uid="{00000000-0009-0000-0100-000001000000}"/>
  <tableColumns count="1">
    <tableColumn id="1" xr3:uid="{00000000-0010-0000-0000-000001000000}" name="Notas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zoomScale="130" zoomScaleNormal="130" workbookViewId="0">
      <selection activeCell="B6" sqref="B6"/>
    </sheetView>
  </sheetViews>
  <sheetFormatPr defaultColWidth="9.109375" defaultRowHeight="13.2"/>
  <cols>
    <col min="1" max="1" width="9.109375" style="106" customWidth="1"/>
    <col min="2" max="2" width="110.44140625" style="106" bestFit="1" customWidth="1"/>
    <col min="3" max="3" width="9.109375" style="106" customWidth="1"/>
    <col min="4" max="16384" width="9.109375" style="106"/>
  </cols>
  <sheetData>
    <row r="1" spans="2:2" ht="20.399999999999999" thickBot="1">
      <c r="B1" s="173" t="s">
        <v>242</v>
      </c>
    </row>
    <row r="2" spans="2:2" ht="27" thickTop="1">
      <c r="B2" s="107" t="s">
        <v>243</v>
      </c>
    </row>
    <row r="3" spans="2:2" ht="26.4">
      <c r="B3" s="107" t="s">
        <v>244</v>
      </c>
    </row>
    <row r="4" spans="2:2" ht="26.4">
      <c r="B4" s="107" t="s">
        <v>245</v>
      </c>
    </row>
    <row r="7" spans="2:2" ht="14.4">
      <c r="B7" s="174" t="s">
        <v>0</v>
      </c>
    </row>
    <row r="8" spans="2:2">
      <c r="B8" s="107"/>
    </row>
    <row r="9" spans="2:2">
      <c r="B9" s="107"/>
    </row>
    <row r="10" spans="2:2">
      <c r="B10" s="107"/>
    </row>
    <row r="11" spans="2:2">
      <c r="B11" s="10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E32B-7152-47A1-8E82-F4727E205115}">
  <dimension ref="A1:E40"/>
  <sheetViews>
    <sheetView topLeftCell="A7" workbookViewId="0">
      <selection activeCell="A25" sqref="A25"/>
    </sheetView>
  </sheetViews>
  <sheetFormatPr defaultRowHeight="14.4"/>
  <cols>
    <col min="1" max="1" width="19" customWidth="1"/>
    <col min="2" max="2" width="12.6640625" bestFit="1" customWidth="1"/>
    <col min="3" max="3" width="20.77734375" bestFit="1" customWidth="1"/>
    <col min="4" max="4" width="22.6640625" bestFit="1" customWidth="1"/>
    <col min="5" max="5" width="19.88671875" bestFit="1" customWidth="1"/>
  </cols>
  <sheetData>
    <row r="1" spans="1:5" ht="20.399999999999999" thickBot="1">
      <c r="A1" s="176" t="s">
        <v>236</v>
      </c>
      <c r="B1" s="176"/>
      <c r="C1" s="176"/>
    </row>
    <row r="2" spans="1:5" ht="15" thickTop="1"/>
    <row r="3" spans="1:5">
      <c r="A3" s="21" t="s">
        <v>228</v>
      </c>
      <c r="B3" s="21"/>
      <c r="C3" s="21"/>
    </row>
    <row r="4" spans="1:5">
      <c r="A4" s="21"/>
      <c r="B4" s="28"/>
      <c r="C4" s="28"/>
    </row>
    <row r="5" spans="1:5">
      <c r="A5" s="21" t="s">
        <v>83</v>
      </c>
      <c r="B5" s="28">
        <v>100</v>
      </c>
      <c r="C5" s="28"/>
    </row>
    <row r="6" spans="1:5">
      <c r="A6" s="21" t="s">
        <v>85</v>
      </c>
      <c r="B6" s="28">
        <v>4.0000000000000001E-8</v>
      </c>
      <c r="C6" s="28" t="s">
        <v>86</v>
      </c>
    </row>
    <row r="7" spans="1:5">
      <c r="A7" s="21" t="s">
        <v>90</v>
      </c>
      <c r="B7" s="28">
        <v>-2.6000000000000001E-8</v>
      </c>
      <c r="C7" s="28" t="s">
        <v>91</v>
      </c>
    </row>
    <row r="8" spans="1:5">
      <c r="A8" s="21" t="s">
        <v>92</v>
      </c>
      <c r="B8" s="28">
        <v>0.152</v>
      </c>
      <c r="C8" s="28" t="s">
        <v>93</v>
      </c>
    </row>
    <row r="9" spans="1:5">
      <c r="A9" s="21" t="s">
        <v>94</v>
      </c>
      <c r="B9" s="28">
        <v>0</v>
      </c>
      <c r="C9" s="28"/>
    </row>
    <row r="10" spans="1:5">
      <c r="A10" s="21" t="s">
        <v>240</v>
      </c>
      <c r="B10" s="28">
        <v>23</v>
      </c>
      <c r="C10" s="28" t="s">
        <v>146</v>
      </c>
    </row>
    <row r="11" spans="1:5">
      <c r="A11" s="21" t="s">
        <v>231</v>
      </c>
      <c r="B11" s="21"/>
      <c r="C11" s="21"/>
      <c r="D11" s="21"/>
      <c r="E11" s="21"/>
    </row>
    <row r="12" spans="1:5">
      <c r="A12" s="21" t="s">
        <v>229</v>
      </c>
      <c r="B12" s="21" t="s">
        <v>232</v>
      </c>
      <c r="C12" s="21" t="s">
        <v>233</v>
      </c>
      <c r="D12" s="21" t="s">
        <v>234</v>
      </c>
      <c r="E12" s="21" t="s">
        <v>88</v>
      </c>
    </row>
    <row r="13" spans="1:5">
      <c r="A13" s="162">
        <v>43484</v>
      </c>
      <c r="B13" s="28">
        <v>100.00004199999999</v>
      </c>
      <c r="C13" s="28">
        <v>0.17</v>
      </c>
      <c r="D13" s="28">
        <v>0.34</v>
      </c>
      <c r="E13" s="28" t="s">
        <v>230</v>
      </c>
    </row>
    <row r="15" spans="1:5" ht="20.399999999999999" thickBot="1">
      <c r="A15" s="176" t="s">
        <v>237</v>
      </c>
      <c r="B15" s="176"/>
      <c r="C15" s="176"/>
    </row>
    <row r="16" spans="1:5" ht="15" thickTop="1"/>
    <row r="17" spans="1:5" s="155" customFormat="1">
      <c r="A17" s="20" t="s">
        <v>228</v>
      </c>
      <c r="B17" s="20"/>
      <c r="C17" s="20"/>
    </row>
    <row r="18" spans="1:5" s="155" customFormat="1">
      <c r="A18" s="20"/>
      <c r="B18" s="9"/>
      <c r="C18" s="9"/>
    </row>
    <row r="19" spans="1:5" s="155" customFormat="1">
      <c r="A19" s="20" t="s">
        <v>83</v>
      </c>
      <c r="B19" s="9">
        <v>100</v>
      </c>
      <c r="C19" s="9"/>
    </row>
    <row r="20" spans="1:5" s="155" customFormat="1">
      <c r="A20" s="20" t="s">
        <v>85</v>
      </c>
      <c r="B20" s="9">
        <v>4.0000000000000001E-8</v>
      </c>
      <c r="C20" s="9" t="s">
        <v>86</v>
      </c>
    </row>
    <row r="21" spans="1:5" s="155" customFormat="1">
      <c r="A21" s="20" t="s">
        <v>90</v>
      </c>
      <c r="B21" s="9">
        <v>-2.6000000000000001E-8</v>
      </c>
      <c r="C21" s="9" t="s">
        <v>91</v>
      </c>
    </row>
    <row r="22" spans="1:5" s="155" customFormat="1">
      <c r="A22" s="20" t="s">
        <v>92</v>
      </c>
      <c r="B22" s="9">
        <v>0.152</v>
      </c>
      <c r="C22" s="9" t="s">
        <v>93</v>
      </c>
    </row>
    <row r="23" spans="1:5" s="155" customFormat="1">
      <c r="A23" s="20" t="s">
        <v>94</v>
      </c>
      <c r="B23" s="9">
        <v>0</v>
      </c>
      <c r="C23" s="9"/>
    </row>
    <row r="24" spans="1:5" s="155" customFormat="1">
      <c r="A24" s="20" t="s">
        <v>240</v>
      </c>
      <c r="B24" s="9">
        <v>23</v>
      </c>
      <c r="C24" s="9" t="s">
        <v>146</v>
      </c>
    </row>
    <row r="25" spans="1:5" s="155" customFormat="1">
      <c r="A25" s="20" t="s">
        <v>231</v>
      </c>
      <c r="B25" s="20"/>
      <c r="C25" s="20"/>
      <c r="D25" s="20"/>
      <c r="E25" s="20"/>
    </row>
    <row r="26" spans="1:5" s="155" customFormat="1">
      <c r="A26" s="20" t="s">
        <v>229</v>
      </c>
      <c r="B26" s="20" t="s">
        <v>232</v>
      </c>
      <c r="C26" s="20" t="s">
        <v>233</v>
      </c>
      <c r="D26" s="20" t="s">
        <v>234</v>
      </c>
      <c r="E26" s="20" t="s">
        <v>88</v>
      </c>
    </row>
    <row r="27" spans="1:5" s="155" customFormat="1">
      <c r="A27" s="12">
        <v>43484</v>
      </c>
      <c r="B27" s="9">
        <v>100.00004199999999</v>
      </c>
      <c r="C27" s="9">
        <v>0.17</v>
      </c>
      <c r="D27" s="9">
        <v>0.34</v>
      </c>
      <c r="E27" s="9" t="s">
        <v>230</v>
      </c>
    </row>
    <row r="29" spans="1:5" ht="20.399999999999999" thickBot="1">
      <c r="A29" s="176" t="s">
        <v>238</v>
      </c>
      <c r="B29" s="176"/>
      <c r="C29" s="176"/>
    </row>
    <row r="30" spans="1:5" ht="15" thickTop="1"/>
    <row r="39" spans="1:3" ht="20.399999999999999" thickBot="1">
      <c r="A39" s="176" t="s">
        <v>239</v>
      </c>
      <c r="B39" s="176"/>
      <c r="C39" s="176"/>
    </row>
    <row r="40" spans="1:3" ht="15" thickTop="1"/>
  </sheetData>
  <mergeCells count="4">
    <mergeCell ref="A1:C1"/>
    <mergeCell ref="A15:C15"/>
    <mergeCell ref="A29:C29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"/>
  <sheetViews>
    <sheetView showGridLines="0" defaultGridColor="0" colorId="8" zoomScaleNormal="100" workbookViewId="0">
      <selection activeCell="H16" sqref="H16"/>
    </sheetView>
  </sheetViews>
  <sheetFormatPr defaultColWidth="11.44140625" defaultRowHeight="13.2"/>
  <cols>
    <col min="1" max="1" width="1.44140625" style="40" customWidth="1"/>
    <col min="2" max="2" width="30" style="40" customWidth="1"/>
    <col min="3" max="3" width="16.44140625" style="40" customWidth="1"/>
    <col min="4" max="4" width="21.109375" style="40" bestFit="1" customWidth="1"/>
    <col min="5" max="5" width="10.109375" style="40" customWidth="1"/>
    <col min="6" max="6" width="15.5546875" style="40" customWidth="1"/>
    <col min="7" max="7" width="13.44140625" style="40" customWidth="1"/>
    <col min="8" max="8" width="9" style="40" bestFit="1" customWidth="1"/>
    <col min="9" max="9" width="9.44140625" style="40" bestFit="1" customWidth="1"/>
    <col min="10" max="10" width="15.5546875" style="99" bestFit="1" customWidth="1"/>
    <col min="11" max="11" width="31" style="99" bestFit="1" customWidth="1"/>
    <col min="12" max="12" width="13.109375" style="99" bestFit="1" customWidth="1"/>
    <col min="13" max="13" width="13.33203125" style="99" bestFit="1" customWidth="1"/>
    <col min="14" max="14" width="22.88671875" style="99" bestFit="1" customWidth="1"/>
    <col min="15" max="15" width="25.109375" style="99" bestFit="1" customWidth="1"/>
    <col min="16" max="16" width="7.88671875" style="99" bestFit="1" customWidth="1"/>
    <col min="17" max="17" width="9.88671875" style="99" customWidth="1"/>
    <col min="18" max="18" width="11.88671875" style="99" bestFit="1" customWidth="1"/>
    <col min="19" max="19" width="2.88671875" style="40" customWidth="1"/>
    <col min="20" max="23" width="11.44140625" style="40" customWidth="1"/>
    <col min="24" max="24" width="13.109375" style="40" bestFit="1" customWidth="1"/>
    <col min="25" max="25" width="13" style="40" bestFit="1" customWidth="1"/>
    <col min="26" max="26" width="11.44140625" style="40" customWidth="1"/>
    <col min="27" max="16384" width="11.44140625" style="40"/>
  </cols>
  <sheetData>
    <row r="1" spans="2:20" s="39" customFormat="1" ht="21" customHeight="1">
      <c r="B1" s="37" t="s">
        <v>1</v>
      </c>
      <c r="J1" s="38"/>
    </row>
    <row r="2" spans="2:20" s="39" customFormat="1" ht="13.8" customHeight="1">
      <c r="B2" s="108" t="s">
        <v>2</v>
      </c>
      <c r="C2" s="112" t="s">
        <v>3</v>
      </c>
      <c r="D2" s="113"/>
      <c r="E2" s="113"/>
      <c r="F2" s="113"/>
      <c r="G2" s="114"/>
    </row>
    <row r="3" spans="2:20" s="39" customFormat="1" ht="13.8" customHeight="1">
      <c r="B3" s="111" t="s">
        <v>4</v>
      </c>
      <c r="C3" s="112" t="str">
        <f>CONCATENATE('(0)'!C69, " -  ", TEXT('(0)'!C64,"#"))</f>
        <v xml:space="preserve"> -  </v>
      </c>
      <c r="D3" s="116"/>
      <c r="E3" s="116"/>
      <c r="F3" s="116"/>
      <c r="G3" s="114"/>
      <c r="J3" s="38"/>
    </row>
    <row r="4" spans="2:20" s="39" customFormat="1" ht="13.8" customHeight="1">
      <c r="B4" s="108" t="s">
        <v>5</v>
      </c>
      <c r="C4" s="117">
        <f>'(0)'!C23</f>
        <v>0</v>
      </c>
      <c r="D4" s="110" t="s">
        <v>6</v>
      </c>
      <c r="E4" s="115"/>
      <c r="F4" s="115"/>
      <c r="G4" s="109"/>
      <c r="J4" s="38"/>
    </row>
    <row r="5" spans="2:20" s="39" customFormat="1" ht="10.5" customHeight="1">
      <c r="G5" s="38"/>
      <c r="J5" s="38"/>
    </row>
    <row r="6" spans="2:20" ht="15" customHeight="1" thickBot="1">
      <c r="H6" s="99"/>
      <c r="I6" s="99"/>
      <c r="Q6" s="39"/>
    </row>
    <row r="7" spans="2:20" s="44" customFormat="1" ht="27" customHeight="1" thickBot="1">
      <c r="B7" s="41" t="s">
        <v>7</v>
      </c>
      <c r="C7" s="42" t="s">
        <v>8</v>
      </c>
      <c r="D7" s="177" t="s">
        <v>9</v>
      </c>
      <c r="E7" s="178"/>
      <c r="F7" s="42" t="s">
        <v>10</v>
      </c>
      <c r="G7" s="42" t="s">
        <v>11</v>
      </c>
      <c r="H7" s="177" t="s">
        <v>12</v>
      </c>
      <c r="I7" s="178"/>
      <c r="J7" s="42" t="s">
        <v>13</v>
      </c>
      <c r="K7" s="177" t="s">
        <v>14</v>
      </c>
      <c r="L7" s="178"/>
      <c r="M7" s="43" t="s">
        <v>15</v>
      </c>
      <c r="N7" s="177" t="s">
        <v>16</v>
      </c>
      <c r="O7" s="178"/>
      <c r="P7" s="42" t="s">
        <v>17</v>
      </c>
      <c r="Q7" s="42" t="s">
        <v>18</v>
      </c>
      <c r="R7" s="42" t="s">
        <v>19</v>
      </c>
    </row>
    <row r="8" spans="2:20" ht="15" customHeight="1">
      <c r="B8" s="45" t="s">
        <v>20</v>
      </c>
      <c r="C8" s="46" t="s">
        <v>21</v>
      </c>
      <c r="D8" s="47">
        <f>+G52</f>
        <v>99.997761998084798</v>
      </c>
      <c r="E8" s="48" t="s">
        <v>22</v>
      </c>
      <c r="F8" s="49" t="s">
        <v>23</v>
      </c>
      <c r="G8" s="50" t="str">
        <f>IF(OR(LEFT(F8,1)="A",F8="BN"),"N",IF(F8="BR","R",))</f>
        <v>N</v>
      </c>
      <c r="H8" s="51">
        <f>G62</f>
        <v>1.6999619539674416E-5</v>
      </c>
      <c r="I8" s="48" t="s">
        <v>22</v>
      </c>
      <c r="J8" s="52">
        <f>IF($F8="BR",SQRT(3),IF($F8="BN",2,))</f>
        <v>2</v>
      </c>
      <c r="K8" s="61">
        <f>IF(LEFT($F8,1)="B",$H8/$J8,)</f>
        <v>8.4998097698372079E-6</v>
      </c>
      <c r="L8" s="53" t="str">
        <f>I8</f>
        <v>Ω</v>
      </c>
      <c r="M8" s="54">
        <v>5000</v>
      </c>
      <c r="N8" s="62">
        <f ca="1">G31</f>
        <v>0</v>
      </c>
      <c r="O8" s="60" t="s">
        <v>24</v>
      </c>
      <c r="P8" s="63">
        <f ca="1">(K8*N8)^2</f>
        <v>0</v>
      </c>
      <c r="Q8" s="64">
        <f ca="1">IF(M8&gt;0,P8^2/M8,)</f>
        <v>0</v>
      </c>
      <c r="R8" s="65" t="e">
        <f ca="1">IF($K$13&gt;0,P8/($K$13)^2,)</f>
        <v>#REF!</v>
      </c>
    </row>
    <row r="9" spans="2:20" ht="15" customHeight="1">
      <c r="B9" s="45" t="s">
        <v>25</v>
      </c>
      <c r="C9" s="66" t="s">
        <v>26</v>
      </c>
      <c r="D9" s="130">
        <f ca="1">G59</f>
        <v>2.4674857204797007E-2</v>
      </c>
      <c r="E9" s="56" t="s">
        <v>27</v>
      </c>
      <c r="F9" s="57" t="s">
        <v>28</v>
      </c>
      <c r="G9" s="58" t="str">
        <f>IF(OR(LEFT(F9,1)="A",F9="BN"),"N",IF(F9="BR","R",))</f>
        <v>R</v>
      </c>
      <c r="H9" s="59">
        <v>4.0000000000000001E-3</v>
      </c>
      <c r="I9" s="60" t="s">
        <v>27</v>
      </c>
      <c r="J9" s="67">
        <f>IF($F9="BR",SQRT(3),IF($F9="BN",2,))</f>
        <v>1.7320508075688772</v>
      </c>
      <c r="K9" s="61">
        <f>IF(LEFT($F9,1)="B",$H9/$J9,)</f>
        <v>2.3094010767585032E-3</v>
      </c>
      <c r="L9" s="53" t="str">
        <f>I9</f>
        <v>K</v>
      </c>
      <c r="M9" s="54">
        <v>5000</v>
      </c>
      <c r="N9" s="62">
        <f ca="1">G32</f>
        <v>0</v>
      </c>
      <c r="O9" s="60" t="s">
        <v>24</v>
      </c>
      <c r="P9" s="63">
        <f ca="1">(K9*N9)^2</f>
        <v>0</v>
      </c>
      <c r="Q9" s="64">
        <f ca="1">IF(M9&gt;0,P9^2/M9,)</f>
        <v>0</v>
      </c>
      <c r="R9" s="65" t="e">
        <f ca="1">IF($K$13&gt;0,P9/($K$13)^2,)</f>
        <v>#REF!</v>
      </c>
    </row>
    <row r="10" spans="2:20" ht="15" customHeight="1">
      <c r="B10" s="45" t="s">
        <v>29</v>
      </c>
      <c r="C10" s="66" t="s">
        <v>30</v>
      </c>
      <c r="D10" s="130">
        <f ca="1">G50</f>
        <v>2.4674857204797007E-2</v>
      </c>
      <c r="E10" s="56" t="s">
        <v>27</v>
      </c>
      <c r="F10" s="57" t="s">
        <v>28</v>
      </c>
      <c r="G10" s="58" t="str">
        <f>IF(OR(LEFT(F10,1)="A",F10="BN"),"N",IF(F10="BR","R",))</f>
        <v>R</v>
      </c>
      <c r="H10" s="59">
        <v>4.0000000000000001E-3</v>
      </c>
      <c r="I10" s="60" t="s">
        <v>27</v>
      </c>
      <c r="J10" s="67">
        <f>IF($F10="BR",SQRT(3),IF($F10="BN",2,))</f>
        <v>1.7320508075688772</v>
      </c>
      <c r="K10" s="61">
        <f>IF(LEFT($F10,1)="B",$H10/$J10,)</f>
        <v>2.3094010767585032E-3</v>
      </c>
      <c r="L10" s="53" t="str">
        <f>I10</f>
        <v>K</v>
      </c>
      <c r="M10" s="54">
        <v>5000</v>
      </c>
      <c r="N10" s="62">
        <f ca="1">G33</f>
        <v>0</v>
      </c>
      <c r="O10" s="60" t="s">
        <v>24</v>
      </c>
      <c r="P10" s="63">
        <f ca="1">(K10*N10)^2</f>
        <v>0</v>
      </c>
      <c r="Q10" s="64">
        <f ca="1">IF(M10&gt;0,P10^2/M10,)</f>
        <v>0</v>
      </c>
      <c r="R10" s="65" t="e">
        <f ca="1">IF($K$13&gt;0,P10/($K$13)^2,)</f>
        <v>#REF!</v>
      </c>
    </row>
    <row r="11" spans="2:20" ht="15" customHeight="1">
      <c r="B11" s="45" t="s">
        <v>31</v>
      </c>
      <c r="C11" s="55" t="s">
        <v>32</v>
      </c>
      <c r="D11" s="68">
        <f>G41</f>
        <v>0</v>
      </c>
      <c r="E11" s="56"/>
      <c r="F11" s="57" t="s">
        <v>28</v>
      </c>
      <c r="G11" s="58" t="s">
        <v>33</v>
      </c>
      <c r="H11" s="59" t="e">
        <f ca="1">MAX(resume!J12:J14)/2*D11/1000000</f>
        <v>#REF!</v>
      </c>
      <c r="I11" s="60"/>
      <c r="J11" s="67">
        <f>IF($F11="BR",SQRT(3),IF($F11="BN",2,))</f>
        <v>1.7320508075688772</v>
      </c>
      <c r="K11" s="61" t="e">
        <f ca="1">IF(LEFT($F11,1)="B",$H11/$J11,)</f>
        <v>#REF!</v>
      </c>
      <c r="L11" s="53"/>
      <c r="M11" s="54">
        <v>5000</v>
      </c>
      <c r="N11" s="62">
        <f ca="1">G30</f>
        <v>100.00006598100437</v>
      </c>
      <c r="O11" s="60"/>
      <c r="P11" s="63" t="e">
        <f ca="1">(K11*N11)^2</f>
        <v>#REF!</v>
      </c>
      <c r="Q11" s="64" t="e">
        <f ca="1">IF(M11&gt;0,P11^2/M11,)</f>
        <v>#REF!</v>
      </c>
      <c r="R11" s="65" t="e">
        <f ca="1">IF($K$13&gt;0,P11/($K$13)^2,)</f>
        <v>#REF!</v>
      </c>
    </row>
    <row r="12" spans="2:20" ht="15" customHeight="1" thickBot="1">
      <c r="B12" s="45" t="s">
        <v>34</v>
      </c>
      <c r="C12" s="69"/>
      <c r="D12" s="69"/>
      <c r="E12" s="69"/>
      <c r="F12" s="57" t="s">
        <v>6</v>
      </c>
      <c r="G12" s="58" t="str">
        <f>IF(OR(LEFT(F12,1)="A",F12="BN"),"N",IF(F12="BR","R",))</f>
        <v>N</v>
      </c>
      <c r="H12" s="69"/>
      <c r="I12" s="70"/>
      <c r="J12" s="70">
        <f>IF($F12="BR",SQRT(3),IF($F12="BN",2,))</f>
        <v>0</v>
      </c>
      <c r="K12" s="61" t="e">
        <f ca="1">resume!N13*D13/1000000</f>
        <v>#REF!</v>
      </c>
      <c r="L12" s="53" t="s">
        <v>35</v>
      </c>
      <c r="M12" s="54">
        <f ca="1">COUNT(resume!D12:D43)-1</f>
        <v>0</v>
      </c>
      <c r="N12" s="69">
        <v>1</v>
      </c>
      <c r="O12" s="56"/>
      <c r="P12" s="63" t="e">
        <f ca="1">(K12*N12)^2</f>
        <v>#REF!</v>
      </c>
      <c r="Q12" s="64">
        <f ca="1">IF(M12&gt;0,P12^2/M12,)</f>
        <v>0</v>
      </c>
      <c r="R12" s="65" t="e">
        <f ca="1">IF($K$13&gt;0,P12/($K$13)^2,)</f>
        <v>#REF!</v>
      </c>
    </row>
    <row r="13" spans="2:20" s="82" customFormat="1" ht="21.75" customHeight="1" thickBot="1">
      <c r="B13" s="71"/>
      <c r="C13" s="72" t="s">
        <v>36</v>
      </c>
      <c r="D13" s="136" t="e">
        <f ca="1">resume!N14</f>
        <v>#REF!</v>
      </c>
      <c r="E13" s="73" t="s">
        <v>22</v>
      </c>
      <c r="F13" s="74" t="s">
        <v>37</v>
      </c>
      <c r="G13" s="75" t="s">
        <v>38</v>
      </c>
      <c r="H13" s="76" t="e">
        <f ca="1">IF(K13&gt;0,K13*J13,)</f>
        <v>#REF!</v>
      </c>
      <c r="I13" s="77" t="s">
        <v>35</v>
      </c>
      <c r="J13" s="78" t="e">
        <f ca="1">IF(M13&gt;0,TINV(0.05,M13),)</f>
        <v>#REF!</v>
      </c>
      <c r="K13" s="76" t="e">
        <f ca="1">SQRT(SUM(P8:P12))</f>
        <v>#REF!</v>
      </c>
      <c r="L13" s="79" t="str">
        <f>I13</f>
        <v>Ω</v>
      </c>
      <c r="M13" s="80" t="e">
        <f ca="1">IF(K13&gt;0,K13^4/SUM(Q8:Q12),)</f>
        <v>#REF!</v>
      </c>
      <c r="N13" s="74" t="s">
        <v>37</v>
      </c>
      <c r="O13" s="74" t="s">
        <v>37</v>
      </c>
      <c r="P13" s="74" t="s">
        <v>37</v>
      </c>
      <c r="Q13" s="74" t="s">
        <v>37</v>
      </c>
      <c r="R13" s="81" t="e">
        <f ca="1">SUM(R8:R12)</f>
        <v>#REF!</v>
      </c>
    </row>
    <row r="14" spans="2:20" ht="15" customHeight="1" thickBot="1">
      <c r="B14" s="83"/>
    </row>
    <row r="15" spans="2:20" ht="22.2" customHeight="1" thickTop="1" thickBot="1">
      <c r="C15" s="84" t="str">
        <f>CONCATENATE(C13,"=")</f>
        <v>Rx (20)=</v>
      </c>
      <c r="D15" s="137" t="e">
        <f ca="1">D13</f>
        <v>#REF!</v>
      </c>
      <c r="E15" s="85" t="str">
        <f>E13</f>
        <v>Ω</v>
      </c>
      <c r="F15" s="86" t="s">
        <v>39</v>
      </c>
      <c r="G15" s="131" t="e">
        <f ca="1">H13*1000000/(D15)</f>
        <v>#REF!</v>
      </c>
      <c r="H15" s="175" t="s">
        <v>246</v>
      </c>
      <c r="I15" s="87"/>
      <c r="J15" s="40"/>
      <c r="S15" s="99"/>
      <c r="T15" s="99"/>
    </row>
    <row r="16" spans="2:20" ht="12" customHeight="1" thickTop="1">
      <c r="J16" s="40"/>
      <c r="S16" s="99"/>
      <c r="T16" s="99"/>
    </row>
    <row r="17" spans="2:20" ht="17.399999999999999" hidden="1" customHeight="1">
      <c r="B17" s="88"/>
      <c r="C17" s="89" t="s">
        <v>40</v>
      </c>
      <c r="D17" s="90"/>
      <c r="E17" s="91"/>
      <c r="F17" s="90"/>
      <c r="G17" s="91"/>
      <c r="H17" s="91"/>
      <c r="I17" s="91"/>
      <c r="J17" s="92"/>
      <c r="K17" s="93"/>
      <c r="L17" s="93"/>
      <c r="S17" s="99"/>
      <c r="T17" s="99"/>
    </row>
    <row r="18" spans="2:20" ht="17.399999999999999" hidden="1" customHeight="1">
      <c r="B18" s="88"/>
      <c r="C18" s="94" t="e">
        <f ca="1">CONCATENATE("la incertidumbre estándar combinada por un factor de cobertura k= ",ROUND(J13,1),", lo cual")</f>
        <v>#REF!</v>
      </c>
      <c r="D18" s="95"/>
      <c r="E18" s="96"/>
      <c r="F18" s="95"/>
      <c r="G18" s="97"/>
      <c r="H18" s="97"/>
      <c r="I18" s="97"/>
      <c r="J18" s="98"/>
      <c r="S18" s="99"/>
      <c r="T18" s="99"/>
    </row>
    <row r="19" spans="2:20" ht="17.399999999999999" hidden="1" customHeight="1">
      <c r="B19" s="88"/>
      <c r="C19" s="94" t="str">
        <f>CONCATENATE("corresponde  a un nivel aproximado de confianza del 95% para una distribución")</f>
        <v>corresponde  a un nivel aproximado de confianza del 95% para una distribución</v>
      </c>
      <c r="D19" s="95"/>
      <c r="E19" s="96"/>
      <c r="F19" s="97"/>
      <c r="G19" s="96"/>
      <c r="H19" s="96"/>
      <c r="I19" s="96"/>
      <c r="J19" s="98"/>
      <c r="K19" s="93"/>
      <c r="L19" s="93"/>
      <c r="S19" s="99"/>
      <c r="T19" s="99"/>
    </row>
    <row r="20" spans="2:20" ht="18" hidden="1" customHeight="1" thickBot="1">
      <c r="B20" s="100"/>
      <c r="C20" s="101" t="e">
        <f ca="1">IF(M13&gt;29,"normal"".",CONCATENATE("t con ",M13," grados de libertad""."))</f>
        <v>#REF!</v>
      </c>
      <c r="D20" s="102"/>
      <c r="E20" s="103" t="s">
        <v>41</v>
      </c>
      <c r="F20" s="103" t="s">
        <v>41</v>
      </c>
      <c r="G20" s="104"/>
      <c r="H20" s="104"/>
      <c r="I20" s="104"/>
      <c r="J20" s="105"/>
      <c r="K20" s="93"/>
      <c r="L20" s="93"/>
      <c r="S20" s="99"/>
      <c r="T20" s="99"/>
    </row>
    <row r="21" spans="2:20" hidden="1"/>
    <row r="22" spans="2:20" hidden="1"/>
    <row r="25" spans="2:20">
      <c r="J25" s="40"/>
      <c r="K25" s="40"/>
      <c r="L25" s="40"/>
      <c r="M25" s="40"/>
      <c r="N25" s="40"/>
      <c r="O25" s="40"/>
      <c r="P25" s="40"/>
      <c r="Q25" s="40"/>
      <c r="R25" s="40"/>
    </row>
    <row r="26" spans="2:20">
      <c r="J26" s="40"/>
      <c r="K26" s="40"/>
      <c r="L26" s="40"/>
      <c r="M26" s="40"/>
      <c r="N26" s="40"/>
      <c r="O26" s="40"/>
      <c r="P26" s="40"/>
      <c r="Q26" s="40"/>
      <c r="R26" s="40"/>
    </row>
    <row r="27" spans="2:20" ht="36.6" customHeight="1">
      <c r="F27" s="179" t="s">
        <v>42</v>
      </c>
      <c r="G27" s="180"/>
      <c r="H27" s="180"/>
      <c r="I27" s="180"/>
      <c r="J27" s="181"/>
      <c r="K27" s="181"/>
      <c r="L27" s="181"/>
      <c r="M27" s="181"/>
      <c r="N27" s="181"/>
      <c r="O27" s="181"/>
      <c r="P27" s="181"/>
      <c r="Q27" s="118"/>
      <c r="R27" s="40"/>
    </row>
    <row r="28" spans="2:20">
      <c r="J28" s="40"/>
      <c r="K28" s="40"/>
      <c r="L28" s="40"/>
      <c r="M28" s="40"/>
      <c r="N28" s="40"/>
      <c r="O28" s="40"/>
      <c r="P28" s="40"/>
      <c r="Q28" s="40"/>
      <c r="R28" s="40"/>
    </row>
    <row r="29" spans="2:20" ht="14.4" customHeight="1">
      <c r="F29" s="120" t="s">
        <v>43</v>
      </c>
      <c r="G29" s="120" t="s">
        <v>44</v>
      </c>
      <c r="J29" s="40"/>
      <c r="K29" s="40"/>
      <c r="L29" s="40"/>
      <c r="M29" s="40"/>
      <c r="N29" s="40"/>
      <c r="O29" s="40"/>
      <c r="P29" s="40"/>
      <c r="Q29" s="40"/>
      <c r="R29" s="40"/>
    </row>
    <row r="30" spans="2:20" ht="14.4" customHeight="1">
      <c r="F30" s="121" t="s">
        <v>45</v>
      </c>
      <c r="G30" s="138">
        <f ca="1">G56/(1+G45*G50+G46*G50^2)</f>
        <v>100.00006598100437</v>
      </c>
      <c r="J30" s="40"/>
      <c r="K30" s="40"/>
      <c r="L30" s="40"/>
      <c r="M30" s="40"/>
      <c r="N30" s="40"/>
      <c r="O30" s="40"/>
      <c r="P30" s="40"/>
      <c r="Q30" s="40"/>
      <c r="R30" s="40"/>
    </row>
    <row r="31" spans="2:20" ht="14.4" customHeight="1">
      <c r="F31" s="121" t="s">
        <v>46</v>
      </c>
      <c r="G31" s="124">
        <f ca="1">+G43/G52</f>
        <v>0</v>
      </c>
      <c r="J31" s="40"/>
      <c r="K31" s="40"/>
      <c r="L31" s="40"/>
      <c r="M31" s="40"/>
      <c r="N31" s="40"/>
      <c r="O31" s="40"/>
      <c r="P31" s="40"/>
      <c r="Q31" s="40"/>
      <c r="R31" s="40"/>
    </row>
    <row r="32" spans="2:20" ht="14.4" customHeight="1">
      <c r="F32" s="121" t="s">
        <v>47</v>
      </c>
      <c r="G32" s="139">
        <f ca="1">+G41*G52*(G54+2*G55*G59)/(1+G45*G50+G46*G50^2)</f>
        <v>0</v>
      </c>
      <c r="J32" s="40"/>
      <c r="K32" s="40"/>
      <c r="L32" s="40"/>
      <c r="M32" s="40"/>
      <c r="N32" s="40"/>
      <c r="O32" s="40"/>
      <c r="P32" s="40"/>
      <c r="Q32" s="40"/>
      <c r="R32" s="40"/>
    </row>
    <row r="33" spans="1:18" ht="14.4" customHeight="1">
      <c r="F33" s="121" t="s">
        <v>48</v>
      </c>
      <c r="G33" s="139">
        <f ca="1">-G41*G56*(G45+2*G46*G50)/((1+G45*G50+G46*G50^2))</f>
        <v>0</v>
      </c>
      <c r="J33" s="40"/>
      <c r="K33" s="40"/>
      <c r="L33" s="40"/>
      <c r="M33" s="40"/>
      <c r="N33" s="40"/>
      <c r="O33" s="40"/>
      <c r="P33" s="40"/>
      <c r="Q33" s="40"/>
      <c r="R33" s="40"/>
    </row>
    <row r="34" spans="1:18" ht="14.4" customHeight="1">
      <c r="F34" s="121" t="s">
        <v>49</v>
      </c>
      <c r="G34" s="124">
        <f>G44*G48/12</f>
        <v>-0.15000005957999712</v>
      </c>
      <c r="J34" s="40"/>
      <c r="K34" s="40"/>
      <c r="L34" s="40"/>
      <c r="M34" s="40"/>
      <c r="N34" s="40"/>
      <c r="O34" s="40"/>
      <c r="P34" s="40"/>
      <c r="Q34" s="40"/>
      <c r="R34" s="40"/>
    </row>
    <row r="35" spans="1:18" ht="14.4" customHeight="1">
      <c r="F35" s="121" t="s">
        <v>50</v>
      </c>
      <c r="G35" s="124">
        <f>G53*G57/12</f>
        <v>-150.00006299999998</v>
      </c>
      <c r="J35" s="40"/>
      <c r="K35" s="40"/>
      <c r="L35" s="40"/>
      <c r="M35" s="40"/>
      <c r="N35" s="40"/>
      <c r="O35" s="40"/>
      <c r="P35" s="40"/>
      <c r="Q35" s="40"/>
      <c r="R35" s="40"/>
    </row>
    <row r="36" spans="1:18" ht="14.4" customHeight="1">
      <c r="F36" s="15" t="s">
        <v>51</v>
      </c>
      <c r="G36" s="140">
        <f>1+G58*G48/12</f>
        <v>0.999977199990424</v>
      </c>
      <c r="J36" s="40"/>
      <c r="K36" s="40"/>
      <c r="L36" s="40"/>
      <c r="M36" s="40"/>
      <c r="N36" s="40"/>
      <c r="O36" s="40"/>
      <c r="P36" s="40"/>
      <c r="Q36" s="40"/>
      <c r="R36" s="40"/>
    </row>
    <row r="37" spans="1:18" ht="14.4" customHeight="1">
      <c r="F37" s="15" t="s">
        <v>50</v>
      </c>
      <c r="G37" s="123">
        <f>G53*G57/12</f>
        <v>-150.00006299999998</v>
      </c>
      <c r="J37" s="40"/>
      <c r="K37" s="40"/>
      <c r="L37" s="40"/>
      <c r="M37" s="40"/>
      <c r="N37" s="40"/>
      <c r="O37" s="40"/>
      <c r="P37" s="40"/>
      <c r="Q37" s="40"/>
      <c r="R37" s="40"/>
    </row>
    <row r="38" spans="1:18">
      <c r="J38" s="40"/>
      <c r="K38" s="40"/>
      <c r="L38" s="40"/>
      <c r="M38" s="40"/>
      <c r="N38" s="40"/>
      <c r="O38" s="40"/>
      <c r="P38" s="40"/>
      <c r="Q38" s="40"/>
      <c r="R38" s="40"/>
    </row>
    <row r="39" spans="1:18" ht="14.4" customHeight="1">
      <c r="F39" s="120" t="s">
        <v>52</v>
      </c>
      <c r="G39" s="120" t="s">
        <v>44</v>
      </c>
      <c r="J39" s="40"/>
      <c r="K39" s="40"/>
      <c r="L39" s="40"/>
      <c r="M39" s="40"/>
      <c r="N39" s="40"/>
      <c r="O39" s="40"/>
      <c r="P39" s="40"/>
      <c r="Q39" s="40"/>
      <c r="R39" s="40"/>
    </row>
    <row r="40" spans="1:18" ht="14.4" customHeight="1">
      <c r="F40" s="15" t="s">
        <v>53</v>
      </c>
      <c r="G40" s="122">
        <v>42930</v>
      </c>
      <c r="J40" s="40"/>
      <c r="K40" s="40"/>
      <c r="L40" s="40"/>
      <c r="M40" s="40"/>
      <c r="N40" s="40"/>
      <c r="O40" s="40"/>
      <c r="P40" s="40"/>
      <c r="Q40" s="40"/>
      <c r="R40" s="40"/>
    </row>
    <row r="41" spans="1:18" ht="14.4" customHeight="1">
      <c r="F41" s="15" t="s">
        <v>32</v>
      </c>
      <c r="G41" s="123">
        <f>'(0)'!C93</f>
        <v>0</v>
      </c>
      <c r="J41" s="40"/>
      <c r="K41" s="40"/>
      <c r="L41" s="40"/>
      <c r="M41" s="40"/>
      <c r="N41" s="40"/>
      <c r="O41" s="40"/>
      <c r="P41" s="40"/>
      <c r="Q41" s="40"/>
      <c r="R41" s="40"/>
    </row>
    <row r="42" spans="1:18" ht="14.4" customHeight="1">
      <c r="F42" s="15"/>
      <c r="G42" s="15"/>
      <c r="J42" s="40"/>
      <c r="K42" s="40"/>
      <c r="L42" s="40"/>
      <c r="M42" s="40"/>
      <c r="N42" s="40"/>
      <c r="O42" s="40"/>
      <c r="P42" s="40"/>
      <c r="Q42" s="40"/>
      <c r="R42" s="40"/>
    </row>
    <row r="43" spans="1:18" ht="14.4" customHeight="1">
      <c r="F43" s="121" t="s">
        <v>54</v>
      </c>
      <c r="G43" s="124">
        <f ca="1">resume!L12</f>
        <v>0</v>
      </c>
      <c r="J43" s="40"/>
      <c r="K43" s="40"/>
      <c r="L43" s="40"/>
      <c r="M43" s="40"/>
      <c r="N43" s="40"/>
      <c r="O43" s="40"/>
      <c r="P43" s="40"/>
      <c r="Q43" s="40"/>
      <c r="R43" s="40"/>
    </row>
    <row r="44" spans="1:18" ht="14.4" customHeight="1">
      <c r="F44" s="121" t="s">
        <v>55</v>
      </c>
      <c r="G44" s="141">
        <f>G70/1000*(1+G49*G48/12)</f>
        <v>0.10000003971999809</v>
      </c>
      <c r="J44" s="40"/>
      <c r="K44" s="40"/>
      <c r="L44" s="40"/>
      <c r="M44" s="40"/>
      <c r="N44" s="40"/>
      <c r="O44" s="40"/>
      <c r="P44" s="40"/>
      <c r="Q44" s="40"/>
      <c r="R44" s="40"/>
    </row>
    <row r="45" spans="1:18" ht="14.4" customHeight="1">
      <c r="F45" s="121" t="s">
        <v>56</v>
      </c>
      <c r="G45" s="125">
        <f>L70</f>
        <v>4.0000000000000001E-8</v>
      </c>
      <c r="J45" s="40"/>
      <c r="K45" s="40"/>
      <c r="L45" s="40"/>
      <c r="M45" s="40"/>
      <c r="N45" s="40"/>
      <c r="O45" s="40"/>
      <c r="P45" s="40"/>
      <c r="Q45" s="40"/>
      <c r="R45" s="40"/>
    </row>
    <row r="46" spans="1:18" ht="14.4" customHeight="1">
      <c r="F46" s="15" t="s">
        <v>57</v>
      </c>
      <c r="G46" s="126">
        <f>M70</f>
        <v>-2.6000000000000001E-8</v>
      </c>
      <c r="J46" s="40"/>
      <c r="K46" s="40"/>
      <c r="L46" s="40"/>
      <c r="M46" s="40"/>
      <c r="N46" s="40"/>
      <c r="O46" s="40"/>
      <c r="P46" s="40"/>
      <c r="Q46" s="40"/>
      <c r="R46" s="40"/>
    </row>
    <row r="47" spans="1:18" s="99" customFormat="1" ht="14.4" customHeight="1">
      <c r="A47" s="40"/>
      <c r="B47" s="40"/>
      <c r="C47" s="40"/>
      <c r="D47" s="40"/>
      <c r="F47" s="15" t="s">
        <v>58</v>
      </c>
      <c r="G47" s="123">
        <f ca="1">resume!D12</f>
        <v>0</v>
      </c>
    </row>
    <row r="48" spans="1:18" ht="14.4" customHeight="1">
      <c r="F48" s="121" t="s">
        <v>59</v>
      </c>
      <c r="G48" s="127">
        <f>(YEAR(G40)-YEAR(F70))*12+MONTH(G40)-MONTH(F70)</f>
        <v>-18</v>
      </c>
      <c r="J48" s="40"/>
      <c r="K48" s="40"/>
      <c r="L48" s="40"/>
      <c r="M48" s="40"/>
      <c r="N48" s="40"/>
      <c r="O48" s="40"/>
      <c r="P48" s="40"/>
      <c r="Q48" s="40"/>
      <c r="R48" s="40"/>
    </row>
    <row r="49" spans="1:18" ht="14.4" customHeight="1">
      <c r="F49" s="121" t="s">
        <v>60</v>
      </c>
      <c r="G49" s="128">
        <f>N70*G70/1000/1000000</f>
        <v>1.5200006384E-8</v>
      </c>
      <c r="J49" s="40"/>
      <c r="K49" s="40"/>
      <c r="L49" s="40"/>
      <c r="M49" s="40"/>
      <c r="N49" s="40"/>
      <c r="O49" s="40"/>
      <c r="P49" s="40"/>
      <c r="Q49" s="40"/>
      <c r="R49" s="40"/>
    </row>
    <row r="50" spans="1:18" s="99" customFormat="1" ht="14.4" customHeight="1">
      <c r="A50" s="40"/>
      <c r="B50" s="40"/>
      <c r="C50" s="40"/>
      <c r="D50" s="40"/>
      <c r="F50" s="121" t="s">
        <v>61</v>
      </c>
      <c r="G50" s="124">
        <f ca="1">resume!K12</f>
        <v>2.4674857204797007E-2</v>
      </c>
    </row>
    <row r="51" spans="1:18" ht="14.4" customHeight="1">
      <c r="F51" s="129"/>
      <c r="G51" s="123"/>
      <c r="J51" s="40"/>
      <c r="K51" s="40"/>
      <c r="L51" s="40"/>
      <c r="M51" s="40"/>
      <c r="N51" s="40"/>
      <c r="O51" s="40"/>
      <c r="P51" s="40"/>
      <c r="Q51" s="40"/>
      <c r="R51" s="40"/>
    </row>
    <row r="52" spans="1:18" ht="14.4" customHeight="1">
      <c r="F52" s="121" t="s">
        <v>62</v>
      </c>
      <c r="G52" s="138">
        <f>G53*(1+G58*G57/12)</f>
        <v>99.997761998084798</v>
      </c>
      <c r="J52" s="40"/>
      <c r="K52" s="40"/>
      <c r="L52" s="40"/>
      <c r="M52" s="40"/>
      <c r="N52" s="40"/>
      <c r="O52" s="40"/>
      <c r="P52" s="40"/>
      <c r="Q52" s="40"/>
      <c r="R52" s="40"/>
    </row>
    <row r="53" spans="1:18" ht="14.4" customHeight="1">
      <c r="F53" s="121" t="s">
        <v>63</v>
      </c>
      <c r="G53" s="124">
        <f>G73</f>
        <v>100.00004199999999</v>
      </c>
      <c r="J53" s="40"/>
      <c r="K53" s="40"/>
      <c r="L53" s="40"/>
      <c r="M53" s="40"/>
      <c r="N53" s="40"/>
      <c r="O53" s="40"/>
      <c r="P53" s="40"/>
      <c r="Q53" s="40"/>
      <c r="R53" s="40"/>
    </row>
    <row r="54" spans="1:18" ht="14.4" customHeight="1">
      <c r="F54" s="121" t="s">
        <v>64</v>
      </c>
      <c r="G54" s="125">
        <f>L73</f>
        <v>9.7699999999999996E-6</v>
      </c>
      <c r="J54" s="40"/>
      <c r="K54" s="40"/>
      <c r="L54" s="40"/>
      <c r="M54" s="40"/>
      <c r="N54" s="40"/>
      <c r="O54" s="40"/>
      <c r="P54" s="40"/>
      <c r="Q54" s="40"/>
      <c r="R54" s="40"/>
    </row>
    <row r="55" spans="1:18" ht="14.4" customHeight="1">
      <c r="F55" s="121" t="s">
        <v>65</v>
      </c>
      <c r="G55" s="126">
        <f>M73</f>
        <v>-4.7999999999999996E-7</v>
      </c>
      <c r="J55" s="40"/>
      <c r="K55" s="40"/>
      <c r="L55" s="40"/>
      <c r="M55" s="40"/>
      <c r="N55" s="40"/>
      <c r="O55" s="40"/>
      <c r="P55" s="40"/>
      <c r="Q55" s="40"/>
      <c r="R55" s="40"/>
    </row>
    <row r="56" spans="1:18" ht="14.4" customHeight="1">
      <c r="F56" s="15" t="s">
        <v>66</v>
      </c>
      <c r="G56" s="123">
        <f>'(0)'!G101</f>
        <v>100.00006607812085</v>
      </c>
    </row>
    <row r="57" spans="1:18" ht="14.4" customHeight="1">
      <c r="F57" s="121" t="s">
        <v>67</v>
      </c>
      <c r="G57" s="127">
        <f>(YEAR(G40)-YEAR(F73))*12+MONTH(G40)-MONTH(F73)</f>
        <v>-18</v>
      </c>
    </row>
    <row r="58" spans="1:18" ht="14.4" customHeight="1">
      <c r="F58" s="121" t="s">
        <v>68</v>
      </c>
      <c r="G58" s="128">
        <f>N73*G73/1000000</f>
        <v>1.5200006383999998E-5</v>
      </c>
    </row>
    <row r="59" spans="1:18" ht="14.4" customHeight="1">
      <c r="F59" s="121" t="s">
        <v>69</v>
      </c>
      <c r="G59" s="124">
        <f ca="1">resume!K12</f>
        <v>2.4674857204797007E-2</v>
      </c>
    </row>
    <row r="61" spans="1:18" ht="14.4" customHeight="1">
      <c r="F61" s="14" t="s">
        <v>70</v>
      </c>
      <c r="G61" s="14"/>
    </row>
    <row r="62" spans="1:18" ht="14.4" customHeight="1">
      <c r="F62" s="15" t="s">
        <v>71</v>
      </c>
      <c r="G62" s="15">
        <f>SQRT(SUMSQ(G36*H73*G73/1000000, G37*O73*G73/1000000))</f>
        <v>1.6999619539674416E-5</v>
      </c>
    </row>
    <row r="68" spans="6:18" ht="21" customHeight="1">
      <c r="F68" s="23" t="str">
        <f>resume!C1</f>
        <v>Rx</v>
      </c>
      <c r="G68" s="20"/>
      <c r="H68" s="20"/>
      <c r="I68" s="20"/>
      <c r="J68" s="20"/>
      <c r="K68" s="20"/>
      <c r="L68" s="20"/>
      <c r="M68" s="20"/>
      <c r="N68" s="20"/>
      <c r="O68" s="20"/>
      <c r="P68" s="23"/>
      <c r="Q68" s="20"/>
      <c r="R68" s="40"/>
    </row>
    <row r="69" spans="6:18" ht="14.4" customHeight="1">
      <c r="F69" s="8" t="str">
        <f>resume!C2</f>
        <v>Fecha</v>
      </c>
      <c r="G69" s="142" t="str">
        <f>resume!D2</f>
        <v>R (20 °C) [Ω]</v>
      </c>
      <c r="H69" s="143" t="str">
        <f>resume!E2</f>
        <v>U [μΩ/Ω]</v>
      </c>
      <c r="I69" s="143" t="str">
        <f>resume!F2</f>
        <v>Diff [μΩ/Ω]</v>
      </c>
      <c r="J69" s="144" t="str">
        <f>resume!G2</f>
        <v>T [°C]</v>
      </c>
      <c r="K69" s="8" t="str">
        <f>resume!H2</f>
        <v>Obs</v>
      </c>
      <c r="L69" s="8" t="str">
        <f>resume!I2</f>
        <v>a (20 °C) (1/K)</v>
      </c>
      <c r="M69" s="8" t="str">
        <f>resume!J2</f>
        <v>b (20 °C) (1/K)</v>
      </c>
      <c r="N69" s="8" t="str">
        <f>resume!K2</f>
        <v>drift (uohm/ohm / año)</v>
      </c>
      <c r="O69" s="8" t="str">
        <f>resume!L2</f>
        <v>U_drift (uohm/ohm / año)</v>
      </c>
      <c r="P69" s="8"/>
      <c r="Q69" s="142"/>
      <c r="R69" s="40"/>
    </row>
    <row r="70" spans="6:18" ht="14.4" customHeight="1">
      <c r="F70" s="12">
        <f>resume!C3</f>
        <v>43484</v>
      </c>
      <c r="G70" s="9">
        <f>resume!D3</f>
        <v>100.00004199999999</v>
      </c>
      <c r="H70" s="9">
        <f>resume!E3</f>
        <v>0.17</v>
      </c>
      <c r="I70" s="9">
        <f>resume!F3</f>
        <v>0.34</v>
      </c>
      <c r="J70" s="9">
        <f>resume!G3</f>
        <v>0</v>
      </c>
      <c r="K70" s="9" t="str">
        <f>resume!H3</f>
        <v>transferencia QHE INTI</v>
      </c>
      <c r="L70" s="35">
        <f>resume!I3</f>
        <v>4.0000000000000001E-8</v>
      </c>
      <c r="M70" s="35">
        <f>resume!J3</f>
        <v>-2.6000000000000001E-8</v>
      </c>
      <c r="N70" s="36">
        <f>resume!K3</f>
        <v>0.152</v>
      </c>
      <c r="O70" s="36">
        <f>resume!L3</f>
        <v>0</v>
      </c>
      <c r="P70" s="12"/>
      <c r="Q70" s="9"/>
      <c r="R70" s="40"/>
    </row>
    <row r="71" spans="6:18" ht="21" customHeight="1">
      <c r="F71" s="24" t="str">
        <f>resume!C4</f>
        <v>Rs</v>
      </c>
      <c r="G71" s="21"/>
      <c r="H71" s="21"/>
      <c r="I71" s="21"/>
      <c r="J71" s="21"/>
      <c r="K71" s="21"/>
      <c r="L71" s="21"/>
      <c r="M71" s="21"/>
      <c r="N71" s="21"/>
      <c r="O71" s="21"/>
      <c r="P71" s="24"/>
      <c r="Q71" s="21"/>
      <c r="R71" s="40"/>
    </row>
    <row r="72" spans="6:18" ht="16.5" customHeight="1">
      <c r="F72" s="30" t="str">
        <f>resume!C5</f>
        <v>Fecha</v>
      </c>
      <c r="G72" s="145" t="str">
        <f>resume!D5</f>
        <v>R(20 °C) (Ω)</v>
      </c>
      <c r="H72" s="30" t="str">
        <f>resume!E5</f>
        <v>U [μΩ/Ω]</v>
      </c>
      <c r="I72" s="30" t="str">
        <f>resume!F5</f>
        <v>Diff [μΩ/Ω]</v>
      </c>
      <c r="J72" s="146" t="str">
        <f>resume!G5</f>
        <v>Observaciones</v>
      </c>
      <c r="K72" s="30" t="str">
        <f>resume!H5</f>
        <v>Nombre del resistor</v>
      </c>
      <c r="L72" s="30" t="str">
        <f>resume!I5</f>
        <v>a (20 °C) (1/K)</v>
      </c>
      <c r="M72" s="30" t="str">
        <f>resume!J5</f>
        <v>b (20 °C) (1/K)</v>
      </c>
      <c r="N72" s="31" t="str">
        <f>resume!K5</f>
        <v>drift (uohm/ohm / año)</v>
      </c>
      <c r="O72" s="31" t="str">
        <f>resume!L5</f>
        <v>U_drift (uohm/ohm / año)</v>
      </c>
      <c r="P72" s="30"/>
      <c r="Q72" s="145"/>
      <c r="R72" s="40"/>
    </row>
    <row r="73" spans="6:18" ht="14.4" customHeight="1">
      <c r="F73" s="11">
        <f>resume!C6</f>
        <v>43484</v>
      </c>
      <c r="G73" s="6">
        <f>resume!D6</f>
        <v>100.00004199999999</v>
      </c>
      <c r="H73" s="7">
        <f>resume!E6</f>
        <v>0.17</v>
      </c>
      <c r="I73" s="7">
        <f>resume!F6</f>
        <v>0.34</v>
      </c>
      <c r="J73" s="28" t="str">
        <f>resume!G6</f>
        <v>transferencia QHE INTI</v>
      </c>
      <c r="K73" s="28" t="str">
        <f>resume!H6</f>
        <v>100 Ω Fluke Mod. 742A-100 S/N 7576001</v>
      </c>
      <c r="L73" s="28">
        <f>resume!I6</f>
        <v>9.7699999999999996E-6</v>
      </c>
      <c r="M73" s="28">
        <f>resume!J6</f>
        <v>-4.7999999999999996E-7</v>
      </c>
      <c r="N73" s="28">
        <f>resume!K6</f>
        <v>0.152</v>
      </c>
      <c r="O73" s="28">
        <f>resume!L6</f>
        <v>0</v>
      </c>
      <c r="P73" s="11"/>
      <c r="Q73" s="6"/>
      <c r="R73" s="40"/>
    </row>
    <row r="74" spans="6:18" ht="14.4" customHeight="1">
      <c r="F74" s="11"/>
      <c r="G74" s="6"/>
      <c r="H74" s="7"/>
      <c r="I74" s="7"/>
      <c r="J74" s="28"/>
      <c r="K74" s="28"/>
      <c r="L74" s="28"/>
      <c r="M74" s="28"/>
      <c r="N74" s="28"/>
      <c r="O74" s="28"/>
      <c r="P74" s="11"/>
      <c r="Q74" s="6"/>
      <c r="R74" s="40"/>
    </row>
    <row r="75" spans="6:18">
      <c r="J75" s="40"/>
      <c r="K75" s="40"/>
      <c r="L75" s="40"/>
      <c r="M75" s="40"/>
      <c r="N75" s="40"/>
      <c r="O75" s="40"/>
      <c r="P75" s="40"/>
      <c r="Q75" s="40"/>
      <c r="R75" s="40"/>
    </row>
    <row r="76" spans="6:18">
      <c r="J76" s="40"/>
      <c r="K76" s="40"/>
      <c r="L76" s="40"/>
      <c r="M76" s="40"/>
      <c r="N76" s="40"/>
      <c r="O76" s="40"/>
      <c r="P76" s="40"/>
      <c r="Q76" s="40"/>
      <c r="R76" s="40"/>
    </row>
    <row r="77" spans="6:18">
      <c r="J77" s="40"/>
      <c r="K77" s="40"/>
      <c r="L77" s="40"/>
      <c r="M77" s="40"/>
      <c r="N77" s="40"/>
      <c r="O77" s="40"/>
      <c r="P77" s="40"/>
      <c r="Q77" s="40"/>
      <c r="R77" s="40"/>
    </row>
    <row r="78" spans="6:18">
      <c r="J78" s="40"/>
      <c r="K78" s="40"/>
      <c r="L78" s="40"/>
      <c r="M78" s="40"/>
      <c r="N78" s="40"/>
      <c r="O78" s="40"/>
      <c r="P78" s="40"/>
      <c r="Q78" s="40"/>
      <c r="R78" s="40"/>
    </row>
    <row r="79" spans="6:18">
      <c r="J79" s="40"/>
      <c r="K79" s="40"/>
      <c r="L79" s="40"/>
      <c r="M79" s="40"/>
      <c r="N79" s="40"/>
      <c r="O79" s="40"/>
      <c r="P79" s="40"/>
      <c r="Q79" s="40"/>
      <c r="R79" s="40"/>
    </row>
    <row r="80" spans="6:18">
      <c r="J80" s="40"/>
      <c r="K80" s="40"/>
      <c r="L80" s="40"/>
      <c r="M80" s="40"/>
      <c r="N80" s="40"/>
      <c r="O80" s="40"/>
      <c r="P80" s="40"/>
      <c r="Q80" s="40"/>
      <c r="R80" s="40"/>
    </row>
    <row r="81" s="40" customFormat="1"/>
    <row r="82" s="40" customFormat="1"/>
  </sheetData>
  <mergeCells count="5">
    <mergeCell ref="D7:E7"/>
    <mergeCell ref="H7:I7"/>
    <mergeCell ref="K7:L7"/>
    <mergeCell ref="N7:O7"/>
    <mergeCell ref="F27:P27"/>
  </mergeCells>
  <conditionalFormatting sqref="H8 H9:I9 H11:I12">
    <cfRule type="expression" dxfId="7" priority="11" stopIfTrue="1">
      <formula>(LEFT($F8,1)="A")</formula>
    </cfRule>
  </conditionalFormatting>
  <conditionalFormatting sqref="C12:E12">
    <cfRule type="expression" dxfId="6" priority="10" stopIfTrue="1">
      <formula>(LEFT($F12,1)="A")</formula>
    </cfRule>
  </conditionalFormatting>
  <conditionalFormatting sqref="O9">
    <cfRule type="expression" dxfId="5" priority="9" stopIfTrue="1">
      <formula>(LEFT($F9,1)="A")</formula>
    </cfRule>
  </conditionalFormatting>
  <conditionalFormatting sqref="J12">
    <cfRule type="expression" dxfId="4" priority="7" stopIfTrue="1">
      <formula>(LEFT($F12,1)="A")</formula>
    </cfRule>
  </conditionalFormatting>
  <conditionalFormatting sqref="H10:I10">
    <cfRule type="expression" dxfId="3" priority="5" stopIfTrue="1">
      <formula>(LEFT($F10,1)="A")</formula>
    </cfRule>
  </conditionalFormatting>
  <conditionalFormatting sqref="O10">
    <cfRule type="expression" dxfId="2" priority="4" stopIfTrue="1">
      <formula>(LEFT($F10,1)="A")</formula>
    </cfRule>
  </conditionalFormatting>
  <conditionalFormatting sqref="O11">
    <cfRule type="expression" dxfId="1" priority="3" stopIfTrue="1">
      <formula>(LEFT($F11,1)="A")</formula>
    </cfRule>
  </conditionalFormatting>
  <conditionalFormatting sqref="O8">
    <cfRule type="expression" dxfId="0" priority="1" stopIfTrue="1">
      <formula>(LEFT($F8,1)="A")</formula>
    </cfRule>
  </conditionalFormatting>
  <printOptions headings="1" gridLines="1"/>
  <pageMargins left="0.31" right="0.59" top="0.62992125984251968" bottom="0.51181102362204722" header="0.27559055118110237" footer="0.51181102362204722"/>
  <pageSetup paperSize="9" scale="70" orientation="landscape" horizontalDpi="4294967294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T47"/>
  <sheetViews>
    <sheetView zoomScale="55" zoomScaleNormal="55" workbookViewId="0">
      <selection activeCell="D3" sqref="D3"/>
    </sheetView>
  </sheetViews>
  <sheetFormatPr defaultColWidth="9.109375" defaultRowHeight="14.4"/>
  <cols>
    <col min="3" max="3" width="23.109375" bestFit="1" customWidth="1"/>
    <col min="4" max="4" width="25.44140625" bestFit="1" customWidth="1"/>
    <col min="5" max="5" width="17.88671875" bestFit="1" customWidth="1"/>
    <col min="6" max="6" width="19.5546875" customWidth="1"/>
    <col min="7" max="7" width="15.109375" customWidth="1"/>
    <col min="8" max="8" width="26" customWidth="1"/>
    <col min="9" max="9" width="13.109375" bestFit="1" customWidth="1"/>
    <col min="10" max="10" width="20.21875" customWidth="1"/>
    <col min="11" max="11" width="22.109375" bestFit="1" customWidth="1"/>
    <col min="12" max="12" width="24.44140625" bestFit="1" customWidth="1"/>
    <col min="13" max="13" width="15.6640625" bestFit="1" customWidth="1"/>
    <col min="14" max="14" width="25" bestFit="1" customWidth="1"/>
    <col min="15" max="15" width="9" bestFit="1" customWidth="1"/>
    <col min="16" max="16" width="18.6640625" bestFit="1" customWidth="1"/>
    <col min="17" max="17" width="13" bestFit="1" customWidth="1"/>
    <col min="18" max="18" width="11.109375" bestFit="1" customWidth="1"/>
    <col min="19" max="19" width="16.44140625" customWidth="1"/>
    <col min="20" max="20" width="20.6640625" bestFit="1" customWidth="1"/>
  </cols>
  <sheetData>
    <row r="1" spans="1:20" ht="21" customHeight="1">
      <c r="C1" s="23" t="s">
        <v>72</v>
      </c>
      <c r="D1" s="20"/>
      <c r="E1" s="20"/>
      <c r="F1" s="20"/>
      <c r="G1" s="20"/>
      <c r="H1" s="20"/>
      <c r="I1" s="20"/>
      <c r="J1" s="20"/>
      <c r="K1" s="20"/>
      <c r="L1" s="20"/>
      <c r="N1" s="21" t="s">
        <v>73</v>
      </c>
      <c r="P1" s="164" t="str">
        <f>'datos patrones y mesurando'!A3</f>
        <v>100 Ω Fluke Mod. 742A-100 S/N 7576001</v>
      </c>
      <c r="Q1" s="21"/>
      <c r="R1" s="21"/>
    </row>
    <row r="2" spans="1:20">
      <c r="C2" s="8" t="s">
        <v>74</v>
      </c>
      <c r="D2" s="142" t="s">
        <v>247</v>
      </c>
      <c r="E2" s="143" t="s">
        <v>75</v>
      </c>
      <c r="F2" s="143" t="s">
        <v>76</v>
      </c>
      <c r="G2" s="144" t="s">
        <v>77</v>
      </c>
      <c r="H2" s="8" t="s">
        <v>78</v>
      </c>
      <c r="I2" s="8" t="s">
        <v>79</v>
      </c>
      <c r="J2" s="8" t="s">
        <v>80</v>
      </c>
      <c r="K2" s="8" t="s">
        <v>81</v>
      </c>
      <c r="L2" s="8" t="s">
        <v>82</v>
      </c>
      <c r="N2" s="28">
        <v>2010</v>
      </c>
      <c r="P2" s="164"/>
      <c r="Q2" s="28"/>
      <c r="R2" s="28"/>
    </row>
    <row r="3" spans="1:20">
      <c r="C3" s="12">
        <f>'datos patrones y mesurando'!A27</f>
        <v>43484</v>
      </c>
      <c r="D3" s="9">
        <f>'datos patrones y mesurando'!B27</f>
        <v>100.00004199999999</v>
      </c>
      <c r="E3" s="9">
        <f>'datos patrones y mesurando'!C27</f>
        <v>0.17</v>
      </c>
      <c r="F3" s="9">
        <f>'datos patrones y mesurando'!D27</f>
        <v>0.34</v>
      </c>
      <c r="G3" s="9"/>
      <c r="H3" s="9" t="str">
        <f>'datos patrones y mesurando'!E27</f>
        <v>transferencia QHE INTI</v>
      </c>
      <c r="I3" s="35">
        <f>'datos patrones y mesurando'!B20</f>
        <v>4.0000000000000001E-8</v>
      </c>
      <c r="J3" s="35">
        <f>'datos patrones y mesurando'!B21</f>
        <v>-2.6000000000000001E-8</v>
      </c>
      <c r="K3" s="36">
        <f>'datos patrones y mesurando'!B22</f>
        <v>0.152</v>
      </c>
      <c r="L3" s="36">
        <f>'datos patrones y mesurando'!B23</f>
        <v>0</v>
      </c>
      <c r="P3" s="164" t="str">
        <f>'datos patrones y mesurando'!A5</f>
        <v>Valor nominal [Ω]</v>
      </c>
      <c r="Q3" s="28">
        <f>'datos patrones y mesurando'!B5</f>
        <v>100</v>
      </c>
      <c r="R3" s="28"/>
    </row>
    <row r="4" spans="1:20" ht="21" customHeight="1">
      <c r="C4" s="24" t="s">
        <v>84</v>
      </c>
      <c r="D4" s="21"/>
      <c r="E4" s="21"/>
      <c r="F4" s="21"/>
      <c r="G4" s="21"/>
      <c r="H4" s="21"/>
      <c r="I4" s="21"/>
      <c r="J4" s="21"/>
      <c r="K4" s="21"/>
      <c r="L4" s="21"/>
      <c r="P4" s="164" t="str">
        <f>'datos patrones y mesurando'!A6</f>
        <v>a (20 °C)</v>
      </c>
      <c r="Q4" s="28">
        <f>'datos patrones y mesurando'!B6</f>
        <v>4.0000000000000001E-8</v>
      </c>
      <c r="R4" s="28" t="s">
        <v>86</v>
      </c>
    </row>
    <row r="5" spans="1:20">
      <c r="C5" s="30" t="s">
        <v>74</v>
      </c>
      <c r="D5" s="145" t="s">
        <v>87</v>
      </c>
      <c r="E5" s="30" t="s">
        <v>75</v>
      </c>
      <c r="F5" s="30" t="s">
        <v>76</v>
      </c>
      <c r="G5" s="146" t="s">
        <v>88</v>
      </c>
      <c r="H5" s="30" t="s">
        <v>89</v>
      </c>
      <c r="I5" s="30" t="s">
        <v>79</v>
      </c>
      <c r="J5" s="30" t="s">
        <v>80</v>
      </c>
      <c r="K5" s="31" t="s">
        <v>81</v>
      </c>
      <c r="L5" s="31" t="s">
        <v>82</v>
      </c>
      <c r="P5" s="164" t="str">
        <f>'datos patrones y mesurando'!A7</f>
        <v>b (20 °C)</v>
      </c>
      <c r="Q5" s="28">
        <f>'datos patrones y mesurando'!B7</f>
        <v>-2.6000000000000001E-8</v>
      </c>
      <c r="R5" s="28" t="s">
        <v>91</v>
      </c>
    </row>
    <row r="6" spans="1:20" ht="28.8">
      <c r="C6" s="11">
        <f>P10</f>
        <v>43484</v>
      </c>
      <c r="D6" s="6">
        <f>Q10</f>
        <v>100.00004199999999</v>
      </c>
      <c r="E6" s="6">
        <f>R10</f>
        <v>0.17</v>
      </c>
      <c r="F6" s="6">
        <f>S10</f>
        <v>0.34</v>
      </c>
      <c r="G6" s="157" t="str">
        <f>T10</f>
        <v>transferencia QHE INTI</v>
      </c>
      <c r="H6" s="28" t="str">
        <f>P1</f>
        <v>100 Ω Fluke Mod. 742A-100 S/N 7576001</v>
      </c>
      <c r="I6" s="28">
        <v>9.7699999999999996E-6</v>
      </c>
      <c r="J6" s="28">
        <v>-4.7999999999999996E-7</v>
      </c>
      <c r="K6" s="28">
        <f>Q6</f>
        <v>0.152</v>
      </c>
      <c r="L6" s="28">
        <f>Q7</f>
        <v>0</v>
      </c>
      <c r="P6" s="163" t="str">
        <f>'datos patrones y mesurando'!A8</f>
        <v>drift</v>
      </c>
      <c r="Q6" s="28">
        <f>'datos patrones y mesurando'!B8</f>
        <v>0.152</v>
      </c>
      <c r="R6" s="28" t="s">
        <v>93</v>
      </c>
    </row>
    <row r="7" spans="1:20">
      <c r="C7" s="11"/>
      <c r="D7" s="6"/>
      <c r="E7" s="7"/>
      <c r="F7" s="7"/>
      <c r="G7" s="28"/>
      <c r="H7" s="28"/>
      <c r="I7" s="28"/>
      <c r="J7" s="28"/>
      <c r="K7" s="28"/>
      <c r="L7" s="28"/>
      <c r="P7" s="164" t="str">
        <f>'datos patrones y mesurando'!A9</f>
        <v>U drift</v>
      </c>
      <c r="Q7" s="28">
        <f>'datos patrones y mesurando'!B9</f>
        <v>0</v>
      </c>
      <c r="R7" s="28"/>
    </row>
    <row r="8" spans="1:20">
      <c r="P8" s="21" t="s">
        <v>231</v>
      </c>
      <c r="Q8" s="21"/>
      <c r="R8" s="21"/>
      <c r="S8" s="21"/>
      <c r="T8" s="21"/>
    </row>
    <row r="9" spans="1:20">
      <c r="P9" s="21" t="s">
        <v>229</v>
      </c>
      <c r="Q9" s="21" t="s">
        <v>232</v>
      </c>
      <c r="R9" s="21" t="s">
        <v>233</v>
      </c>
      <c r="S9" s="21" t="s">
        <v>234</v>
      </c>
      <c r="T9" s="21" t="s">
        <v>88</v>
      </c>
    </row>
    <row r="10" spans="1:20">
      <c r="C10" t="s">
        <v>95</v>
      </c>
      <c r="D10" t="s">
        <v>96</v>
      </c>
      <c r="E10" t="s">
        <v>97</v>
      </c>
      <c r="F10" t="s">
        <v>98</v>
      </c>
      <c r="G10" t="s">
        <v>99</v>
      </c>
      <c r="I10" t="s">
        <v>100</v>
      </c>
      <c r="J10" t="s">
        <v>241</v>
      </c>
      <c r="K10" t="s">
        <v>101</v>
      </c>
      <c r="P10" s="162">
        <f>'datos patrones y mesurando'!A13</f>
        <v>43484</v>
      </c>
      <c r="Q10" s="166">
        <f>'datos patrones y mesurando'!B13</f>
        <v>100.00004199999999</v>
      </c>
      <c r="R10" s="165">
        <f>'datos patrones y mesurando'!C13</f>
        <v>0.17</v>
      </c>
      <c r="S10" s="165">
        <f>'datos patrones y mesurando'!D13</f>
        <v>0.34</v>
      </c>
      <c r="T10" s="162" t="str">
        <f>'datos patrones y mesurando'!E13</f>
        <v>transferencia QHE INTI</v>
      </c>
    </row>
    <row r="11" spans="1:20" ht="28.8" customHeight="1">
      <c r="C11" s="26" t="s">
        <v>74</v>
      </c>
      <c r="D11" s="26" t="s">
        <v>102</v>
      </c>
      <c r="E11" s="26" t="s">
        <v>103</v>
      </c>
      <c r="F11" s="27" t="s">
        <v>104</v>
      </c>
      <c r="G11" s="26" t="s">
        <v>105</v>
      </c>
      <c r="H11" s="27" t="s">
        <v>106</v>
      </c>
      <c r="I11" s="26" t="s">
        <v>107</v>
      </c>
      <c r="J11" s="27" t="s">
        <v>119</v>
      </c>
      <c r="K11" s="27" t="s">
        <v>108</v>
      </c>
      <c r="L11" s="26" t="s">
        <v>109</v>
      </c>
    </row>
    <row r="12" spans="1:20" ht="15" thickBot="1">
      <c r="A12">
        <v>0</v>
      </c>
      <c r="B12" t="str">
        <f t="shared" ref="B12:B16" si="0">TEXT(A12,"(0)")</f>
        <v>(0)</v>
      </c>
      <c r="C12" s="132">
        <f t="shared" ref="C12:G27" ca="1" si="1">INDIRECT("'"&amp;$B12&amp;"'"&amp;C$10)</f>
        <v>0</v>
      </c>
      <c r="D12" s="147">
        <f t="shared" ca="1" si="1"/>
        <v>0</v>
      </c>
      <c r="E12" s="148" t="e">
        <f t="shared" ca="1" si="1"/>
        <v>#DIV/0!</v>
      </c>
      <c r="F12" s="132">
        <f t="shared" ca="1" si="1"/>
        <v>0</v>
      </c>
      <c r="G12" s="132">
        <f t="shared" ca="1" si="1"/>
        <v>0</v>
      </c>
      <c r="H12" s="25" t="e">
        <f t="shared" ref="H12:H16" ca="1" si="2">(L12-$D$3/1000)*1000000/L12</f>
        <v>#DIV/0!</v>
      </c>
      <c r="I12" s="132">
        <f t="shared" ref="I12:J27" ca="1" si="3">INDIRECT("'"&amp;$B12&amp;"'"&amp;I$10)</f>
        <v>0</v>
      </c>
      <c r="J12" s="132">
        <f t="shared" ca="1" si="3"/>
        <v>0</v>
      </c>
      <c r="K12" s="148">
        <f t="shared" ref="K12:K43" ca="1" si="4">INDIRECT("'"&amp;$B12&amp;"'"&amp;K$10)-20</f>
        <v>2.4674857204797007E-2</v>
      </c>
      <c r="L12" s="147">
        <f t="shared" ref="L12:L16" ca="1" si="5">D12/(1+$Q$4*K12+$Q$5*K12^2)</f>
        <v>0</v>
      </c>
      <c r="M12" s="18" t="s">
        <v>110</v>
      </c>
      <c r="N12" s="19" t="e">
        <f ca="1">AVERAGE(D12:D43)</f>
        <v>#REF!</v>
      </c>
    </row>
    <row r="13" spans="1:20" ht="15.6" thickTop="1" thickBot="1">
      <c r="A13">
        <v>1</v>
      </c>
      <c r="B13" t="str">
        <f t="shared" si="0"/>
        <v>(1)</v>
      </c>
      <c r="C13" s="132" t="e">
        <f t="shared" ca="1" si="1"/>
        <v>#REF!</v>
      </c>
      <c r="D13" s="147" t="e">
        <f t="shared" ca="1" si="1"/>
        <v>#REF!</v>
      </c>
      <c r="E13" s="148" t="e">
        <f t="shared" ca="1" si="1"/>
        <v>#REF!</v>
      </c>
      <c r="F13" s="132" t="e">
        <f t="shared" ca="1" si="1"/>
        <v>#REF!</v>
      </c>
      <c r="G13" s="132" t="e">
        <f t="shared" ca="1" si="1"/>
        <v>#REF!</v>
      </c>
      <c r="H13" s="25" t="e">
        <f t="shared" ca="1" si="2"/>
        <v>#REF!</v>
      </c>
      <c r="I13" s="132" t="e">
        <f t="shared" ca="1" si="3"/>
        <v>#REF!</v>
      </c>
      <c r="J13" s="132" t="e">
        <f t="shared" ca="1" si="3"/>
        <v>#REF!</v>
      </c>
      <c r="K13" s="148" t="e">
        <f t="shared" ca="1" si="4"/>
        <v>#REF!</v>
      </c>
      <c r="L13" s="147" t="e">
        <f t="shared" ca="1" si="5"/>
        <v>#REF!</v>
      </c>
      <c r="M13" s="18" t="s">
        <v>111</v>
      </c>
      <c r="N13" s="18" t="e">
        <f ca="1">_xlfn.STDEV.P(D12:D43)*1000000/N12/SQRT(COUNT(D12:D14)-1)</f>
        <v>#REF!</v>
      </c>
    </row>
    <row r="14" spans="1:20" ht="15.6" thickTop="1" thickBot="1">
      <c r="A14">
        <v>2</v>
      </c>
      <c r="B14" t="str">
        <f t="shared" si="0"/>
        <v>(2)</v>
      </c>
      <c r="C14" s="132" t="e">
        <f t="shared" ca="1" si="1"/>
        <v>#REF!</v>
      </c>
      <c r="D14" s="147" t="e">
        <f t="shared" ca="1" si="1"/>
        <v>#REF!</v>
      </c>
      <c r="E14" s="148" t="e">
        <f t="shared" ca="1" si="1"/>
        <v>#REF!</v>
      </c>
      <c r="F14" s="132" t="e">
        <f t="shared" ca="1" si="1"/>
        <v>#REF!</v>
      </c>
      <c r="G14" s="132" t="e">
        <f t="shared" ca="1" si="1"/>
        <v>#REF!</v>
      </c>
      <c r="H14" s="25" t="e">
        <f t="shared" ca="1" si="2"/>
        <v>#REF!</v>
      </c>
      <c r="I14" s="132" t="e">
        <f t="shared" ca="1" si="3"/>
        <v>#REF!</v>
      </c>
      <c r="J14" s="132" t="e">
        <f t="shared" ca="1" si="3"/>
        <v>#REF!</v>
      </c>
      <c r="K14" s="148" t="e">
        <f t="shared" ca="1" si="4"/>
        <v>#REF!</v>
      </c>
      <c r="L14" s="147" t="e">
        <f t="shared" ca="1" si="5"/>
        <v>#REF!</v>
      </c>
      <c r="M14" s="18" t="s">
        <v>109</v>
      </c>
      <c r="N14" s="19" t="e">
        <f ca="1">AVERAGE(L12:L43)</f>
        <v>#REF!</v>
      </c>
    </row>
    <row r="15" spans="1:20" ht="15" thickTop="1">
      <c r="A15">
        <v>3</v>
      </c>
      <c r="B15" t="str">
        <f t="shared" si="0"/>
        <v>(3)</v>
      </c>
      <c r="C15" s="132" t="e">
        <f t="shared" ca="1" si="1"/>
        <v>#REF!</v>
      </c>
      <c r="D15" s="147" t="e">
        <f t="shared" ca="1" si="1"/>
        <v>#REF!</v>
      </c>
      <c r="E15" s="148" t="e">
        <f t="shared" ca="1" si="1"/>
        <v>#REF!</v>
      </c>
      <c r="F15" s="132" t="e">
        <f t="shared" ca="1" si="1"/>
        <v>#REF!</v>
      </c>
      <c r="G15" s="132" t="e">
        <f t="shared" ca="1" si="1"/>
        <v>#REF!</v>
      </c>
      <c r="H15" s="25" t="e">
        <f t="shared" ca="1" si="2"/>
        <v>#REF!</v>
      </c>
      <c r="I15" s="132" t="e">
        <f t="shared" ca="1" si="3"/>
        <v>#REF!</v>
      </c>
      <c r="J15" s="132" t="e">
        <f t="shared" ca="1" si="3"/>
        <v>#REF!</v>
      </c>
      <c r="K15" s="148" t="e">
        <f t="shared" ca="1" si="4"/>
        <v>#REF!</v>
      </c>
      <c r="L15" s="147" t="e">
        <f t="shared" ca="1" si="5"/>
        <v>#REF!</v>
      </c>
    </row>
    <row r="16" spans="1:20">
      <c r="A16">
        <v>4</v>
      </c>
      <c r="B16" t="str">
        <f t="shared" si="0"/>
        <v>(4)</v>
      </c>
      <c r="C16" s="132" t="e">
        <f t="shared" ca="1" si="1"/>
        <v>#REF!</v>
      </c>
      <c r="D16" s="147" t="e">
        <f t="shared" ca="1" si="1"/>
        <v>#REF!</v>
      </c>
      <c r="E16" s="148" t="e">
        <f t="shared" ca="1" si="1"/>
        <v>#REF!</v>
      </c>
      <c r="F16" s="132" t="e">
        <f t="shared" ca="1" si="1"/>
        <v>#REF!</v>
      </c>
      <c r="G16" s="132" t="e">
        <f t="shared" ca="1" si="1"/>
        <v>#REF!</v>
      </c>
      <c r="H16" s="25" t="e">
        <f t="shared" ca="1" si="2"/>
        <v>#REF!</v>
      </c>
      <c r="I16" s="132" t="e">
        <f t="shared" ca="1" si="3"/>
        <v>#REF!</v>
      </c>
      <c r="J16" s="132" t="e">
        <f t="shared" ca="1" si="3"/>
        <v>#REF!</v>
      </c>
      <c r="K16" s="148" t="e">
        <f t="shared" ca="1" si="4"/>
        <v>#REF!</v>
      </c>
      <c r="L16" s="147" t="e">
        <f t="shared" ca="1" si="5"/>
        <v>#REF!</v>
      </c>
      <c r="M16" s="149"/>
    </row>
    <row r="17" spans="1:13" s="155" customFormat="1">
      <c r="A17" s="155">
        <v>5</v>
      </c>
      <c r="B17" s="155" t="str">
        <f t="shared" ref="B17:B39" si="6">TEXT(A17,"(0)")</f>
        <v>(5)</v>
      </c>
      <c r="C17" s="132" t="e">
        <f t="shared" ca="1" si="1"/>
        <v>#REF!</v>
      </c>
      <c r="D17" s="147" t="e">
        <f t="shared" ca="1" si="1"/>
        <v>#REF!</v>
      </c>
      <c r="E17" s="148" t="e">
        <f t="shared" ca="1" si="1"/>
        <v>#REF!</v>
      </c>
      <c r="F17" s="132" t="e">
        <f t="shared" ca="1" si="1"/>
        <v>#REF!</v>
      </c>
      <c r="G17" s="132" t="e">
        <f t="shared" ca="1" si="1"/>
        <v>#REF!</v>
      </c>
      <c r="H17" s="25" t="e">
        <f t="shared" ref="H17:H43" ca="1" si="7">(L17-$D$3/1000)*1000000/L17</f>
        <v>#REF!</v>
      </c>
      <c r="I17" s="132" t="e">
        <f t="shared" ca="1" si="3"/>
        <v>#REF!</v>
      </c>
      <c r="J17" s="132" t="e">
        <f t="shared" ca="1" si="3"/>
        <v>#REF!</v>
      </c>
      <c r="K17" s="148" t="e">
        <f t="shared" ca="1" si="4"/>
        <v>#REF!</v>
      </c>
      <c r="L17" s="147" t="e">
        <f t="shared" ref="L17:L43" ca="1" si="8">D17/(1+$Q$4*K17+$Q$5*K17^2)</f>
        <v>#REF!</v>
      </c>
      <c r="M17" s="149"/>
    </row>
    <row r="18" spans="1:13" s="155" customFormat="1">
      <c r="A18" s="155">
        <v>6</v>
      </c>
      <c r="B18" s="155" t="str">
        <f t="shared" si="6"/>
        <v>(6)</v>
      </c>
      <c r="C18" s="132" t="e">
        <f t="shared" ca="1" si="1"/>
        <v>#REF!</v>
      </c>
      <c r="D18" s="147" t="e">
        <f t="shared" ca="1" si="1"/>
        <v>#REF!</v>
      </c>
      <c r="E18" s="148" t="e">
        <f t="shared" ca="1" si="1"/>
        <v>#REF!</v>
      </c>
      <c r="F18" s="132" t="e">
        <f t="shared" ca="1" si="1"/>
        <v>#REF!</v>
      </c>
      <c r="G18" s="132" t="e">
        <f t="shared" ca="1" si="1"/>
        <v>#REF!</v>
      </c>
      <c r="H18" s="25" t="e">
        <f t="shared" ca="1" si="7"/>
        <v>#REF!</v>
      </c>
      <c r="I18" s="132" t="e">
        <f t="shared" ca="1" si="3"/>
        <v>#REF!</v>
      </c>
      <c r="J18" s="132" t="e">
        <f t="shared" ca="1" si="3"/>
        <v>#REF!</v>
      </c>
      <c r="K18" s="148" t="e">
        <f t="shared" ca="1" si="4"/>
        <v>#REF!</v>
      </c>
      <c r="L18" s="147" t="e">
        <f t="shared" ca="1" si="8"/>
        <v>#REF!</v>
      </c>
      <c r="M18" s="149"/>
    </row>
    <row r="19" spans="1:13">
      <c r="A19" s="155">
        <v>7</v>
      </c>
      <c r="B19" s="155" t="str">
        <f t="shared" si="6"/>
        <v>(7)</v>
      </c>
      <c r="C19" s="132" t="e">
        <f t="shared" ca="1" si="1"/>
        <v>#REF!</v>
      </c>
      <c r="D19" s="147" t="e">
        <f t="shared" ca="1" si="1"/>
        <v>#REF!</v>
      </c>
      <c r="E19" s="148" t="e">
        <f t="shared" ca="1" si="1"/>
        <v>#REF!</v>
      </c>
      <c r="F19" s="132" t="e">
        <f t="shared" ca="1" si="1"/>
        <v>#REF!</v>
      </c>
      <c r="G19" s="132" t="e">
        <f t="shared" ca="1" si="1"/>
        <v>#REF!</v>
      </c>
      <c r="H19" s="25" t="e">
        <f t="shared" ca="1" si="7"/>
        <v>#REF!</v>
      </c>
      <c r="I19" s="132" t="e">
        <f t="shared" ca="1" si="3"/>
        <v>#REF!</v>
      </c>
      <c r="J19" s="132" t="e">
        <f t="shared" ca="1" si="3"/>
        <v>#REF!</v>
      </c>
      <c r="K19" s="148" t="e">
        <f t="shared" ca="1" si="4"/>
        <v>#REF!</v>
      </c>
      <c r="L19" s="147" t="e">
        <f t="shared" ca="1" si="8"/>
        <v>#REF!</v>
      </c>
    </row>
    <row r="20" spans="1:13">
      <c r="A20" s="155">
        <v>8</v>
      </c>
      <c r="B20" s="155" t="str">
        <f t="shared" si="6"/>
        <v>(8)</v>
      </c>
      <c r="C20" s="132" t="e">
        <f t="shared" ca="1" si="1"/>
        <v>#REF!</v>
      </c>
      <c r="D20" s="147" t="e">
        <f t="shared" ca="1" si="1"/>
        <v>#REF!</v>
      </c>
      <c r="E20" s="148" t="e">
        <f t="shared" ca="1" si="1"/>
        <v>#REF!</v>
      </c>
      <c r="F20" s="132" t="e">
        <f t="shared" ca="1" si="1"/>
        <v>#REF!</v>
      </c>
      <c r="G20" s="132" t="e">
        <f t="shared" ca="1" si="1"/>
        <v>#REF!</v>
      </c>
      <c r="H20" s="25" t="e">
        <f t="shared" ca="1" si="7"/>
        <v>#REF!</v>
      </c>
      <c r="I20" s="132" t="e">
        <f t="shared" ca="1" si="3"/>
        <v>#REF!</v>
      </c>
      <c r="J20" s="132" t="e">
        <f t="shared" ca="1" si="3"/>
        <v>#REF!</v>
      </c>
      <c r="K20" s="148" t="e">
        <f t="shared" ca="1" si="4"/>
        <v>#REF!</v>
      </c>
      <c r="L20" s="147" t="e">
        <f t="shared" ca="1" si="8"/>
        <v>#REF!</v>
      </c>
    </row>
    <row r="21" spans="1:13">
      <c r="A21" s="155">
        <v>9</v>
      </c>
      <c r="B21" s="155" t="str">
        <f t="shared" si="6"/>
        <v>(9)</v>
      </c>
      <c r="C21" s="132" t="e">
        <f t="shared" ca="1" si="1"/>
        <v>#REF!</v>
      </c>
      <c r="D21" s="147" t="e">
        <f t="shared" ca="1" si="1"/>
        <v>#REF!</v>
      </c>
      <c r="E21" s="148" t="e">
        <f t="shared" ca="1" si="1"/>
        <v>#REF!</v>
      </c>
      <c r="F21" s="132" t="e">
        <f t="shared" ca="1" si="1"/>
        <v>#REF!</v>
      </c>
      <c r="G21" s="132" t="e">
        <f t="shared" ca="1" si="1"/>
        <v>#REF!</v>
      </c>
      <c r="H21" s="25" t="e">
        <f t="shared" ca="1" si="7"/>
        <v>#REF!</v>
      </c>
      <c r="I21" s="132" t="e">
        <f t="shared" ca="1" si="3"/>
        <v>#REF!</v>
      </c>
      <c r="J21" s="132" t="e">
        <f t="shared" ca="1" si="3"/>
        <v>#REF!</v>
      </c>
      <c r="K21" s="148" t="e">
        <f t="shared" ca="1" si="4"/>
        <v>#REF!</v>
      </c>
      <c r="L21" s="147" t="e">
        <f t="shared" ca="1" si="8"/>
        <v>#REF!</v>
      </c>
    </row>
    <row r="22" spans="1:13">
      <c r="A22" s="155">
        <v>10</v>
      </c>
      <c r="B22" s="155" t="str">
        <f t="shared" si="6"/>
        <v>(10)</v>
      </c>
      <c r="C22" s="132" t="e">
        <f t="shared" ca="1" si="1"/>
        <v>#REF!</v>
      </c>
      <c r="D22" s="147" t="e">
        <f t="shared" ca="1" si="1"/>
        <v>#REF!</v>
      </c>
      <c r="E22" s="148" t="e">
        <f t="shared" ca="1" si="1"/>
        <v>#REF!</v>
      </c>
      <c r="F22" s="132" t="e">
        <f t="shared" ca="1" si="1"/>
        <v>#REF!</v>
      </c>
      <c r="G22" s="132" t="e">
        <f t="shared" ca="1" si="1"/>
        <v>#REF!</v>
      </c>
      <c r="H22" s="25" t="e">
        <f t="shared" ca="1" si="7"/>
        <v>#REF!</v>
      </c>
      <c r="I22" s="132" t="e">
        <f t="shared" ca="1" si="3"/>
        <v>#REF!</v>
      </c>
      <c r="J22" s="132" t="e">
        <f t="shared" ca="1" si="3"/>
        <v>#REF!</v>
      </c>
      <c r="K22" s="148" t="e">
        <f t="shared" ca="1" si="4"/>
        <v>#REF!</v>
      </c>
      <c r="L22" s="147" t="e">
        <f t="shared" ca="1" si="8"/>
        <v>#REF!</v>
      </c>
    </row>
    <row r="23" spans="1:13">
      <c r="A23" s="155">
        <v>11</v>
      </c>
      <c r="B23" s="155" t="str">
        <f t="shared" si="6"/>
        <v>(11)</v>
      </c>
      <c r="C23" s="132" t="e">
        <f t="shared" ca="1" si="1"/>
        <v>#REF!</v>
      </c>
      <c r="D23" s="147" t="e">
        <f t="shared" ca="1" si="1"/>
        <v>#REF!</v>
      </c>
      <c r="E23" s="148" t="e">
        <f t="shared" ca="1" si="1"/>
        <v>#REF!</v>
      </c>
      <c r="F23" s="132" t="e">
        <f t="shared" ca="1" si="1"/>
        <v>#REF!</v>
      </c>
      <c r="G23" s="132" t="e">
        <f t="shared" ca="1" si="1"/>
        <v>#REF!</v>
      </c>
      <c r="H23" s="25" t="e">
        <f t="shared" ca="1" si="7"/>
        <v>#REF!</v>
      </c>
      <c r="I23" s="132" t="e">
        <f t="shared" ca="1" si="3"/>
        <v>#REF!</v>
      </c>
      <c r="J23" s="132" t="e">
        <f t="shared" ca="1" si="3"/>
        <v>#REF!</v>
      </c>
      <c r="K23" s="148" t="e">
        <f t="shared" ca="1" si="4"/>
        <v>#REF!</v>
      </c>
      <c r="L23" s="147" t="e">
        <f t="shared" ca="1" si="8"/>
        <v>#REF!</v>
      </c>
    </row>
    <row r="24" spans="1:13">
      <c r="A24" s="155">
        <v>12</v>
      </c>
      <c r="B24" s="155" t="str">
        <f t="shared" si="6"/>
        <v>(12)</v>
      </c>
      <c r="C24" s="132" t="e">
        <f t="shared" ca="1" si="1"/>
        <v>#REF!</v>
      </c>
      <c r="D24" s="147" t="e">
        <f t="shared" ca="1" si="1"/>
        <v>#REF!</v>
      </c>
      <c r="E24" s="148" t="e">
        <f t="shared" ca="1" si="1"/>
        <v>#REF!</v>
      </c>
      <c r="F24" s="132" t="e">
        <f t="shared" ca="1" si="1"/>
        <v>#REF!</v>
      </c>
      <c r="G24" s="132" t="e">
        <f t="shared" ca="1" si="1"/>
        <v>#REF!</v>
      </c>
      <c r="H24" s="25" t="e">
        <f t="shared" ca="1" si="7"/>
        <v>#REF!</v>
      </c>
      <c r="I24" s="132" t="e">
        <f t="shared" ca="1" si="3"/>
        <v>#REF!</v>
      </c>
      <c r="J24" s="132" t="e">
        <f t="shared" ca="1" si="3"/>
        <v>#REF!</v>
      </c>
      <c r="K24" s="148" t="e">
        <f t="shared" ca="1" si="4"/>
        <v>#REF!</v>
      </c>
      <c r="L24" s="147" t="e">
        <f t="shared" ca="1" si="8"/>
        <v>#REF!</v>
      </c>
    </row>
    <row r="25" spans="1:13">
      <c r="A25" s="155">
        <v>13</v>
      </c>
      <c r="B25" s="155" t="str">
        <f t="shared" si="6"/>
        <v>(13)</v>
      </c>
      <c r="C25" s="132" t="e">
        <f t="shared" ca="1" si="1"/>
        <v>#REF!</v>
      </c>
      <c r="D25" s="147" t="e">
        <f t="shared" ca="1" si="1"/>
        <v>#REF!</v>
      </c>
      <c r="E25" s="148" t="e">
        <f t="shared" ca="1" si="1"/>
        <v>#REF!</v>
      </c>
      <c r="F25" s="132" t="e">
        <f t="shared" ca="1" si="1"/>
        <v>#REF!</v>
      </c>
      <c r="G25" s="132" t="e">
        <f t="shared" ca="1" si="1"/>
        <v>#REF!</v>
      </c>
      <c r="H25" s="25" t="e">
        <f t="shared" ca="1" si="7"/>
        <v>#REF!</v>
      </c>
      <c r="I25" s="132" t="e">
        <f t="shared" ca="1" si="3"/>
        <v>#REF!</v>
      </c>
      <c r="J25" s="132" t="e">
        <f t="shared" ca="1" si="3"/>
        <v>#REF!</v>
      </c>
      <c r="K25" s="148" t="e">
        <f t="shared" ca="1" si="4"/>
        <v>#REF!</v>
      </c>
      <c r="L25" s="147" t="e">
        <f t="shared" ca="1" si="8"/>
        <v>#REF!</v>
      </c>
    </row>
    <row r="26" spans="1:13">
      <c r="A26" s="155">
        <v>14</v>
      </c>
      <c r="B26" s="155" t="str">
        <f t="shared" si="6"/>
        <v>(14)</v>
      </c>
      <c r="C26" s="132" t="e">
        <f t="shared" ca="1" si="1"/>
        <v>#REF!</v>
      </c>
      <c r="D26" s="147" t="e">
        <f t="shared" ca="1" si="1"/>
        <v>#REF!</v>
      </c>
      <c r="E26" s="148" t="e">
        <f t="shared" ca="1" si="1"/>
        <v>#REF!</v>
      </c>
      <c r="F26" s="132" t="e">
        <f t="shared" ca="1" si="1"/>
        <v>#REF!</v>
      </c>
      <c r="G26" s="132" t="e">
        <f t="shared" ca="1" si="1"/>
        <v>#REF!</v>
      </c>
      <c r="H26" s="25" t="e">
        <f t="shared" ca="1" si="7"/>
        <v>#REF!</v>
      </c>
      <c r="I26" s="132" t="e">
        <f t="shared" ca="1" si="3"/>
        <v>#REF!</v>
      </c>
      <c r="J26" s="132" t="e">
        <f t="shared" ca="1" si="3"/>
        <v>#REF!</v>
      </c>
      <c r="K26" s="148" t="e">
        <f t="shared" ca="1" si="4"/>
        <v>#REF!</v>
      </c>
      <c r="L26" s="147" t="e">
        <f t="shared" ca="1" si="8"/>
        <v>#REF!</v>
      </c>
    </row>
    <row r="27" spans="1:13">
      <c r="A27" s="155">
        <v>15</v>
      </c>
      <c r="B27" s="155" t="str">
        <f t="shared" si="6"/>
        <v>(15)</v>
      </c>
      <c r="C27" s="132" t="e">
        <f t="shared" ca="1" si="1"/>
        <v>#REF!</v>
      </c>
      <c r="D27" s="147" t="e">
        <f t="shared" ca="1" si="1"/>
        <v>#REF!</v>
      </c>
      <c r="E27" s="148" t="e">
        <f t="shared" ca="1" si="1"/>
        <v>#REF!</v>
      </c>
      <c r="F27" s="132" t="e">
        <f t="shared" ca="1" si="1"/>
        <v>#REF!</v>
      </c>
      <c r="G27" s="132" t="e">
        <f t="shared" ca="1" si="1"/>
        <v>#REF!</v>
      </c>
      <c r="H27" s="25" t="e">
        <f t="shared" ca="1" si="7"/>
        <v>#REF!</v>
      </c>
      <c r="I27" s="132" t="e">
        <f t="shared" ca="1" si="3"/>
        <v>#REF!</v>
      </c>
      <c r="J27" s="132" t="e">
        <f t="shared" ca="1" si="3"/>
        <v>#REF!</v>
      </c>
      <c r="K27" s="148" t="e">
        <f t="shared" ca="1" si="4"/>
        <v>#REF!</v>
      </c>
      <c r="L27" s="147" t="e">
        <f t="shared" ca="1" si="8"/>
        <v>#REF!</v>
      </c>
    </row>
    <row r="28" spans="1:13">
      <c r="A28" s="155">
        <v>16</v>
      </c>
      <c r="B28" s="155" t="str">
        <f t="shared" si="6"/>
        <v>(16)</v>
      </c>
      <c r="C28" s="132" t="e">
        <f t="shared" ref="C28:G43" ca="1" si="9">INDIRECT("'"&amp;$B28&amp;"'"&amp;C$10)</f>
        <v>#REF!</v>
      </c>
      <c r="D28" s="147" t="e">
        <f t="shared" ca="1" si="9"/>
        <v>#REF!</v>
      </c>
      <c r="E28" s="148" t="e">
        <f t="shared" ca="1" si="9"/>
        <v>#REF!</v>
      </c>
      <c r="F28" s="132" t="e">
        <f t="shared" ca="1" si="9"/>
        <v>#REF!</v>
      </c>
      <c r="G28" s="132" t="e">
        <f t="shared" ca="1" si="9"/>
        <v>#REF!</v>
      </c>
      <c r="H28" s="25" t="e">
        <f t="shared" ca="1" si="7"/>
        <v>#REF!</v>
      </c>
      <c r="I28" s="132" t="e">
        <f t="shared" ref="I28:J43" ca="1" si="10">INDIRECT("'"&amp;$B28&amp;"'"&amp;I$10)</f>
        <v>#REF!</v>
      </c>
      <c r="J28" s="132" t="e">
        <f t="shared" ca="1" si="10"/>
        <v>#REF!</v>
      </c>
      <c r="K28" s="148" t="e">
        <f t="shared" ca="1" si="4"/>
        <v>#REF!</v>
      </c>
      <c r="L28" s="147" t="e">
        <f t="shared" ca="1" si="8"/>
        <v>#REF!</v>
      </c>
    </row>
    <row r="29" spans="1:13">
      <c r="A29" s="155">
        <v>17</v>
      </c>
      <c r="B29" s="155" t="str">
        <f t="shared" si="6"/>
        <v>(17)</v>
      </c>
      <c r="C29" s="132" t="e">
        <f t="shared" ca="1" si="9"/>
        <v>#REF!</v>
      </c>
      <c r="D29" s="147" t="e">
        <f t="shared" ca="1" si="9"/>
        <v>#REF!</v>
      </c>
      <c r="E29" s="148" t="e">
        <f t="shared" ca="1" si="9"/>
        <v>#REF!</v>
      </c>
      <c r="F29" s="132" t="e">
        <f t="shared" ca="1" si="9"/>
        <v>#REF!</v>
      </c>
      <c r="G29" s="132" t="e">
        <f t="shared" ca="1" si="9"/>
        <v>#REF!</v>
      </c>
      <c r="H29" s="25" t="e">
        <f t="shared" ca="1" si="7"/>
        <v>#REF!</v>
      </c>
      <c r="I29" s="132" t="e">
        <f t="shared" ca="1" si="10"/>
        <v>#REF!</v>
      </c>
      <c r="J29" s="132" t="e">
        <f t="shared" ca="1" si="10"/>
        <v>#REF!</v>
      </c>
      <c r="K29" s="148" t="e">
        <f t="shared" ca="1" si="4"/>
        <v>#REF!</v>
      </c>
      <c r="L29" s="147" t="e">
        <f t="shared" ca="1" si="8"/>
        <v>#REF!</v>
      </c>
    </row>
    <row r="30" spans="1:13">
      <c r="A30" s="155">
        <v>18</v>
      </c>
      <c r="B30" s="155" t="str">
        <f t="shared" si="6"/>
        <v>(18)</v>
      </c>
      <c r="C30" s="132" t="e">
        <f t="shared" ca="1" si="9"/>
        <v>#REF!</v>
      </c>
      <c r="D30" s="147" t="e">
        <f t="shared" ca="1" si="9"/>
        <v>#REF!</v>
      </c>
      <c r="E30" s="148" t="e">
        <f t="shared" ca="1" si="9"/>
        <v>#REF!</v>
      </c>
      <c r="F30" s="132" t="e">
        <f t="shared" ca="1" si="9"/>
        <v>#REF!</v>
      </c>
      <c r="G30" s="132" t="e">
        <f t="shared" ca="1" si="9"/>
        <v>#REF!</v>
      </c>
      <c r="H30" s="25" t="e">
        <f t="shared" ca="1" si="7"/>
        <v>#REF!</v>
      </c>
      <c r="I30" s="132" t="e">
        <f t="shared" ca="1" si="10"/>
        <v>#REF!</v>
      </c>
      <c r="J30" s="132" t="e">
        <f t="shared" ca="1" si="10"/>
        <v>#REF!</v>
      </c>
      <c r="K30" s="148" t="e">
        <f t="shared" ca="1" si="4"/>
        <v>#REF!</v>
      </c>
      <c r="L30" s="147" t="e">
        <f t="shared" ca="1" si="8"/>
        <v>#REF!</v>
      </c>
    </row>
    <row r="31" spans="1:13">
      <c r="A31" s="155">
        <v>19</v>
      </c>
      <c r="B31" s="155" t="str">
        <f t="shared" si="6"/>
        <v>(19)</v>
      </c>
      <c r="C31" s="132" t="e">
        <f t="shared" ca="1" si="9"/>
        <v>#REF!</v>
      </c>
      <c r="D31" s="147" t="e">
        <f t="shared" ca="1" si="9"/>
        <v>#REF!</v>
      </c>
      <c r="E31" s="148" t="e">
        <f t="shared" ca="1" si="9"/>
        <v>#REF!</v>
      </c>
      <c r="F31" s="132" t="e">
        <f t="shared" ca="1" si="9"/>
        <v>#REF!</v>
      </c>
      <c r="G31" s="132" t="e">
        <f t="shared" ca="1" si="9"/>
        <v>#REF!</v>
      </c>
      <c r="H31" s="25" t="e">
        <f t="shared" ca="1" si="7"/>
        <v>#REF!</v>
      </c>
      <c r="I31" s="132" t="e">
        <f t="shared" ca="1" si="10"/>
        <v>#REF!</v>
      </c>
      <c r="J31" s="132" t="e">
        <f t="shared" ca="1" si="10"/>
        <v>#REF!</v>
      </c>
      <c r="K31" s="148" t="e">
        <f t="shared" ca="1" si="4"/>
        <v>#REF!</v>
      </c>
      <c r="L31" s="147" t="e">
        <f t="shared" ca="1" si="8"/>
        <v>#REF!</v>
      </c>
    </row>
    <row r="32" spans="1:13">
      <c r="A32" s="155">
        <v>20</v>
      </c>
      <c r="B32" s="155" t="str">
        <f t="shared" si="6"/>
        <v>(20)</v>
      </c>
      <c r="C32" s="132" t="e">
        <f t="shared" ca="1" si="9"/>
        <v>#REF!</v>
      </c>
      <c r="D32" s="147" t="e">
        <f t="shared" ca="1" si="9"/>
        <v>#REF!</v>
      </c>
      <c r="E32" s="148" t="e">
        <f t="shared" ca="1" si="9"/>
        <v>#REF!</v>
      </c>
      <c r="F32" s="132" t="e">
        <f t="shared" ca="1" si="9"/>
        <v>#REF!</v>
      </c>
      <c r="G32" s="132" t="e">
        <f t="shared" ca="1" si="9"/>
        <v>#REF!</v>
      </c>
      <c r="H32" s="25" t="e">
        <f t="shared" ca="1" si="7"/>
        <v>#REF!</v>
      </c>
      <c r="I32" s="132" t="e">
        <f t="shared" ca="1" si="10"/>
        <v>#REF!</v>
      </c>
      <c r="J32" s="132" t="e">
        <f t="shared" ca="1" si="10"/>
        <v>#REF!</v>
      </c>
      <c r="K32" s="148" t="e">
        <f t="shared" ca="1" si="4"/>
        <v>#REF!</v>
      </c>
      <c r="L32" s="147" t="e">
        <f t="shared" ca="1" si="8"/>
        <v>#REF!</v>
      </c>
    </row>
    <row r="33" spans="1:12">
      <c r="A33" s="155">
        <v>21</v>
      </c>
      <c r="B33" s="155" t="str">
        <f t="shared" si="6"/>
        <v>(21)</v>
      </c>
      <c r="C33" s="132" t="e">
        <f t="shared" ca="1" si="9"/>
        <v>#REF!</v>
      </c>
      <c r="D33" s="147" t="e">
        <f t="shared" ca="1" si="9"/>
        <v>#REF!</v>
      </c>
      <c r="E33" s="148" t="e">
        <f t="shared" ca="1" si="9"/>
        <v>#REF!</v>
      </c>
      <c r="F33" s="132" t="e">
        <f t="shared" ca="1" si="9"/>
        <v>#REF!</v>
      </c>
      <c r="G33" s="132" t="e">
        <f t="shared" ca="1" si="9"/>
        <v>#REF!</v>
      </c>
      <c r="H33" s="25" t="e">
        <f t="shared" ca="1" si="7"/>
        <v>#REF!</v>
      </c>
      <c r="I33" s="132" t="e">
        <f t="shared" ca="1" si="10"/>
        <v>#REF!</v>
      </c>
      <c r="J33" s="132" t="e">
        <f t="shared" ca="1" si="10"/>
        <v>#REF!</v>
      </c>
      <c r="K33" s="148" t="e">
        <f t="shared" ca="1" si="4"/>
        <v>#REF!</v>
      </c>
      <c r="L33" s="147" t="e">
        <f t="shared" ca="1" si="8"/>
        <v>#REF!</v>
      </c>
    </row>
    <row r="34" spans="1:12">
      <c r="A34" s="155">
        <v>22</v>
      </c>
      <c r="B34" s="155" t="str">
        <f t="shared" si="6"/>
        <v>(22)</v>
      </c>
      <c r="C34" s="132" t="e">
        <f t="shared" ca="1" si="9"/>
        <v>#REF!</v>
      </c>
      <c r="D34" s="147" t="e">
        <f t="shared" ca="1" si="9"/>
        <v>#REF!</v>
      </c>
      <c r="E34" s="148" t="e">
        <f t="shared" ca="1" si="9"/>
        <v>#REF!</v>
      </c>
      <c r="F34" s="132" t="e">
        <f t="shared" ca="1" si="9"/>
        <v>#REF!</v>
      </c>
      <c r="G34" s="132" t="e">
        <f t="shared" ca="1" si="9"/>
        <v>#REF!</v>
      </c>
      <c r="H34" s="25" t="e">
        <f t="shared" ca="1" si="7"/>
        <v>#REF!</v>
      </c>
      <c r="I34" s="132" t="e">
        <f t="shared" ca="1" si="10"/>
        <v>#REF!</v>
      </c>
      <c r="J34" s="132" t="e">
        <f t="shared" ca="1" si="10"/>
        <v>#REF!</v>
      </c>
      <c r="K34" s="148" t="e">
        <f t="shared" ca="1" si="4"/>
        <v>#REF!</v>
      </c>
      <c r="L34" s="147" t="e">
        <f t="shared" ca="1" si="8"/>
        <v>#REF!</v>
      </c>
    </row>
    <row r="35" spans="1:12">
      <c r="A35" s="155">
        <v>23</v>
      </c>
      <c r="B35" s="155" t="str">
        <f t="shared" si="6"/>
        <v>(23)</v>
      </c>
      <c r="C35" s="132" t="e">
        <f t="shared" ca="1" si="9"/>
        <v>#REF!</v>
      </c>
      <c r="D35" s="147" t="e">
        <f t="shared" ca="1" si="9"/>
        <v>#REF!</v>
      </c>
      <c r="E35" s="148" t="e">
        <f t="shared" ca="1" si="9"/>
        <v>#REF!</v>
      </c>
      <c r="F35" s="132" t="e">
        <f t="shared" ca="1" si="9"/>
        <v>#REF!</v>
      </c>
      <c r="G35" s="132" t="e">
        <f t="shared" ca="1" si="9"/>
        <v>#REF!</v>
      </c>
      <c r="H35" s="25" t="e">
        <f t="shared" ca="1" si="7"/>
        <v>#REF!</v>
      </c>
      <c r="I35" s="132" t="e">
        <f t="shared" ca="1" si="10"/>
        <v>#REF!</v>
      </c>
      <c r="J35" s="132" t="e">
        <f t="shared" ca="1" si="10"/>
        <v>#REF!</v>
      </c>
      <c r="K35" s="148" t="e">
        <f t="shared" ca="1" si="4"/>
        <v>#REF!</v>
      </c>
      <c r="L35" s="147" t="e">
        <f t="shared" ca="1" si="8"/>
        <v>#REF!</v>
      </c>
    </row>
    <row r="36" spans="1:12">
      <c r="A36" s="155">
        <v>24</v>
      </c>
      <c r="B36" s="155" t="str">
        <f t="shared" si="6"/>
        <v>(24)</v>
      </c>
      <c r="C36" s="132" t="e">
        <f t="shared" ca="1" si="9"/>
        <v>#REF!</v>
      </c>
      <c r="D36" s="147" t="e">
        <f t="shared" ca="1" si="9"/>
        <v>#REF!</v>
      </c>
      <c r="E36" s="148" t="e">
        <f t="shared" ca="1" si="9"/>
        <v>#REF!</v>
      </c>
      <c r="F36" s="132" t="e">
        <f t="shared" ca="1" si="9"/>
        <v>#REF!</v>
      </c>
      <c r="G36" s="132" t="e">
        <f t="shared" ca="1" si="9"/>
        <v>#REF!</v>
      </c>
      <c r="H36" s="25" t="e">
        <f t="shared" ca="1" si="7"/>
        <v>#REF!</v>
      </c>
      <c r="I36" s="132" t="e">
        <f t="shared" ca="1" si="10"/>
        <v>#REF!</v>
      </c>
      <c r="J36" s="132" t="e">
        <f t="shared" ca="1" si="10"/>
        <v>#REF!</v>
      </c>
      <c r="K36" s="148" t="e">
        <f t="shared" ca="1" si="4"/>
        <v>#REF!</v>
      </c>
      <c r="L36" s="147" t="e">
        <f t="shared" ca="1" si="8"/>
        <v>#REF!</v>
      </c>
    </row>
    <row r="37" spans="1:12">
      <c r="A37" s="155">
        <v>25</v>
      </c>
      <c r="B37" s="155" t="str">
        <f t="shared" si="6"/>
        <v>(25)</v>
      </c>
      <c r="C37" s="132" t="e">
        <f t="shared" ca="1" si="9"/>
        <v>#REF!</v>
      </c>
      <c r="D37" s="147" t="e">
        <f t="shared" ca="1" si="9"/>
        <v>#REF!</v>
      </c>
      <c r="E37" s="148" t="e">
        <f t="shared" ca="1" si="9"/>
        <v>#REF!</v>
      </c>
      <c r="F37" s="132" t="e">
        <f t="shared" ca="1" si="9"/>
        <v>#REF!</v>
      </c>
      <c r="G37" s="132" t="e">
        <f t="shared" ca="1" si="9"/>
        <v>#REF!</v>
      </c>
      <c r="H37" s="25" t="e">
        <f t="shared" ca="1" si="7"/>
        <v>#REF!</v>
      </c>
      <c r="I37" s="132" t="e">
        <f t="shared" ca="1" si="10"/>
        <v>#REF!</v>
      </c>
      <c r="J37" s="132" t="e">
        <f t="shared" ca="1" si="10"/>
        <v>#REF!</v>
      </c>
      <c r="K37" s="148" t="e">
        <f t="shared" ca="1" si="4"/>
        <v>#REF!</v>
      </c>
      <c r="L37" s="147" t="e">
        <f t="shared" ca="1" si="8"/>
        <v>#REF!</v>
      </c>
    </row>
    <row r="38" spans="1:12">
      <c r="A38" s="155">
        <v>26</v>
      </c>
      <c r="B38" s="155" t="str">
        <f t="shared" si="6"/>
        <v>(26)</v>
      </c>
      <c r="C38" s="132" t="e">
        <f t="shared" ca="1" si="9"/>
        <v>#REF!</v>
      </c>
      <c r="D38" s="147" t="e">
        <f t="shared" ca="1" si="9"/>
        <v>#REF!</v>
      </c>
      <c r="E38" s="148" t="e">
        <f t="shared" ca="1" si="9"/>
        <v>#REF!</v>
      </c>
      <c r="F38" s="132" t="e">
        <f t="shared" ca="1" si="9"/>
        <v>#REF!</v>
      </c>
      <c r="G38" s="132" t="e">
        <f t="shared" ca="1" si="9"/>
        <v>#REF!</v>
      </c>
      <c r="H38" s="25" t="e">
        <f t="shared" ca="1" si="7"/>
        <v>#REF!</v>
      </c>
      <c r="I38" s="132" t="e">
        <f t="shared" ca="1" si="10"/>
        <v>#REF!</v>
      </c>
      <c r="J38" s="132" t="e">
        <f t="shared" ca="1" si="10"/>
        <v>#REF!</v>
      </c>
      <c r="K38" s="148" t="e">
        <f t="shared" ca="1" si="4"/>
        <v>#REF!</v>
      </c>
      <c r="L38" s="147" t="e">
        <f t="shared" ca="1" si="8"/>
        <v>#REF!</v>
      </c>
    </row>
    <row r="39" spans="1:12">
      <c r="A39" s="155">
        <v>27</v>
      </c>
      <c r="B39" s="155" t="str">
        <f t="shared" si="6"/>
        <v>(27)</v>
      </c>
      <c r="C39" s="132" t="e">
        <f t="shared" ca="1" si="9"/>
        <v>#REF!</v>
      </c>
      <c r="D39" s="147" t="e">
        <f t="shared" ca="1" si="9"/>
        <v>#REF!</v>
      </c>
      <c r="E39" s="148" t="e">
        <f t="shared" ca="1" si="9"/>
        <v>#REF!</v>
      </c>
      <c r="F39" s="132" t="e">
        <f t="shared" ca="1" si="9"/>
        <v>#REF!</v>
      </c>
      <c r="G39" s="132" t="e">
        <f t="shared" ca="1" si="9"/>
        <v>#REF!</v>
      </c>
      <c r="H39" s="25" t="e">
        <f t="shared" ca="1" si="7"/>
        <v>#REF!</v>
      </c>
      <c r="I39" s="132" t="e">
        <f t="shared" ca="1" si="10"/>
        <v>#REF!</v>
      </c>
      <c r="J39" s="132" t="e">
        <f t="shared" ca="1" si="10"/>
        <v>#REF!</v>
      </c>
      <c r="K39" s="148" t="e">
        <f t="shared" ca="1" si="4"/>
        <v>#REF!</v>
      </c>
      <c r="L39" s="147" t="e">
        <f t="shared" ca="1" si="8"/>
        <v>#REF!</v>
      </c>
    </row>
    <row r="40" spans="1:12">
      <c r="A40" s="155">
        <v>28</v>
      </c>
      <c r="B40" s="155" t="str">
        <f t="shared" ref="B40:B43" si="11">TEXT(A40,"(0)")</f>
        <v>(28)</v>
      </c>
      <c r="C40" s="132" t="e">
        <f t="shared" ca="1" si="9"/>
        <v>#REF!</v>
      </c>
      <c r="D40" s="147" t="e">
        <f t="shared" ca="1" si="9"/>
        <v>#REF!</v>
      </c>
      <c r="E40" s="148" t="e">
        <f t="shared" ca="1" si="9"/>
        <v>#REF!</v>
      </c>
      <c r="F40" s="132" t="e">
        <f t="shared" ca="1" si="9"/>
        <v>#REF!</v>
      </c>
      <c r="G40" s="132" t="e">
        <f t="shared" ca="1" si="9"/>
        <v>#REF!</v>
      </c>
      <c r="H40" s="25" t="e">
        <f t="shared" ca="1" si="7"/>
        <v>#REF!</v>
      </c>
      <c r="I40" s="132" t="e">
        <f t="shared" ca="1" si="10"/>
        <v>#REF!</v>
      </c>
      <c r="J40" s="132" t="e">
        <f t="shared" ca="1" si="10"/>
        <v>#REF!</v>
      </c>
      <c r="K40" s="148" t="e">
        <f t="shared" ca="1" si="4"/>
        <v>#REF!</v>
      </c>
      <c r="L40" s="147" t="e">
        <f t="shared" ca="1" si="8"/>
        <v>#REF!</v>
      </c>
    </row>
    <row r="41" spans="1:12">
      <c r="A41" s="155">
        <v>29</v>
      </c>
      <c r="B41" s="155" t="str">
        <f t="shared" si="11"/>
        <v>(29)</v>
      </c>
      <c r="C41" s="132" t="e">
        <f t="shared" ca="1" si="9"/>
        <v>#REF!</v>
      </c>
      <c r="D41" s="147" t="e">
        <f t="shared" ca="1" si="9"/>
        <v>#REF!</v>
      </c>
      <c r="E41" s="148" t="e">
        <f t="shared" ca="1" si="9"/>
        <v>#REF!</v>
      </c>
      <c r="F41" s="132" t="e">
        <f t="shared" ca="1" si="9"/>
        <v>#REF!</v>
      </c>
      <c r="G41" s="132" t="e">
        <f t="shared" ca="1" si="9"/>
        <v>#REF!</v>
      </c>
      <c r="H41" s="25" t="e">
        <f t="shared" ca="1" si="7"/>
        <v>#REF!</v>
      </c>
      <c r="I41" s="132" t="e">
        <f t="shared" ca="1" si="10"/>
        <v>#REF!</v>
      </c>
      <c r="J41" s="132" t="e">
        <f t="shared" ca="1" si="10"/>
        <v>#REF!</v>
      </c>
      <c r="K41" s="148" t="e">
        <f t="shared" ca="1" si="4"/>
        <v>#REF!</v>
      </c>
      <c r="L41" s="147" t="e">
        <f t="shared" ca="1" si="8"/>
        <v>#REF!</v>
      </c>
    </row>
    <row r="42" spans="1:12">
      <c r="A42" s="155">
        <v>30</v>
      </c>
      <c r="B42" s="155" t="str">
        <f t="shared" si="11"/>
        <v>(30)</v>
      </c>
      <c r="C42" s="132" t="e">
        <f t="shared" ca="1" si="9"/>
        <v>#REF!</v>
      </c>
      <c r="D42" s="147" t="e">
        <f t="shared" ca="1" si="9"/>
        <v>#REF!</v>
      </c>
      <c r="E42" s="148" t="e">
        <f t="shared" ca="1" si="9"/>
        <v>#REF!</v>
      </c>
      <c r="F42" s="132" t="e">
        <f t="shared" ca="1" si="9"/>
        <v>#REF!</v>
      </c>
      <c r="G42" s="132" t="e">
        <f t="shared" ca="1" si="9"/>
        <v>#REF!</v>
      </c>
      <c r="H42" s="25" t="e">
        <f t="shared" ca="1" si="7"/>
        <v>#REF!</v>
      </c>
      <c r="I42" s="132" t="e">
        <f t="shared" ca="1" si="10"/>
        <v>#REF!</v>
      </c>
      <c r="J42" s="132" t="e">
        <f t="shared" ca="1" si="10"/>
        <v>#REF!</v>
      </c>
      <c r="K42" s="148" t="e">
        <f t="shared" ca="1" si="4"/>
        <v>#REF!</v>
      </c>
      <c r="L42" s="147" t="e">
        <f t="shared" ca="1" si="8"/>
        <v>#REF!</v>
      </c>
    </row>
    <row r="43" spans="1:12">
      <c r="A43" s="155">
        <v>31</v>
      </c>
      <c r="B43" s="155" t="str">
        <f t="shared" si="11"/>
        <v>(31)</v>
      </c>
      <c r="C43" s="132" t="e">
        <f t="shared" ca="1" si="9"/>
        <v>#REF!</v>
      </c>
      <c r="D43" s="147" t="e">
        <f t="shared" ca="1" si="9"/>
        <v>#REF!</v>
      </c>
      <c r="E43" s="148" t="e">
        <f t="shared" ca="1" si="9"/>
        <v>#REF!</v>
      </c>
      <c r="F43" s="132" t="e">
        <f t="shared" ca="1" si="9"/>
        <v>#REF!</v>
      </c>
      <c r="G43" s="132" t="e">
        <f t="shared" ca="1" si="9"/>
        <v>#REF!</v>
      </c>
      <c r="H43" s="25" t="e">
        <f t="shared" ca="1" si="7"/>
        <v>#REF!</v>
      </c>
      <c r="I43" s="132" t="e">
        <f t="shared" ca="1" si="10"/>
        <v>#REF!</v>
      </c>
      <c r="J43" s="132" t="e">
        <f t="shared" ca="1" si="10"/>
        <v>#REF!</v>
      </c>
      <c r="K43" s="148" t="e">
        <f t="shared" ca="1" si="4"/>
        <v>#REF!</v>
      </c>
      <c r="L43" s="147" t="e">
        <f t="shared" ca="1" si="8"/>
        <v>#REF!</v>
      </c>
    </row>
    <row r="44" spans="1:12" ht="15" customHeight="1"/>
    <row r="45" spans="1:12" ht="15.6" customHeight="1"/>
    <row r="46" spans="1:12" ht="15.6" customHeight="1"/>
    <row r="47" spans="1:12" ht="15" customHeight="1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:X500"/>
  <sheetViews>
    <sheetView tabSelected="1" zoomScale="85" zoomScaleNormal="85" workbookViewId="0">
      <selection activeCell="P5" sqref="P5"/>
    </sheetView>
  </sheetViews>
  <sheetFormatPr defaultColWidth="9.109375" defaultRowHeight="14.4"/>
  <cols>
    <col min="2" max="2" width="33.33203125" bestFit="1" customWidth="1"/>
    <col min="3" max="3" width="25.6640625" bestFit="1" customWidth="1"/>
    <col min="4" max="4" width="25.44140625" customWidth="1"/>
    <col min="5" max="5" width="33.44140625" bestFit="1" customWidth="1"/>
    <col min="6" max="6" width="30.109375" customWidth="1"/>
    <col min="7" max="7" width="15.44140625" customWidth="1"/>
    <col min="8" max="8" width="20.109375" bestFit="1" customWidth="1"/>
    <col min="9" max="9" width="18.109375" bestFit="1" customWidth="1"/>
    <col min="10" max="10" width="27.33203125" bestFit="1" customWidth="1"/>
    <col min="12" max="12" width="19.33203125" bestFit="1" customWidth="1"/>
    <col min="13" max="13" width="18.88671875" bestFit="1" customWidth="1"/>
    <col min="15" max="15" width="24.6640625" customWidth="1"/>
    <col min="16" max="16" width="20.6640625" customWidth="1"/>
    <col min="17" max="17" width="14.88671875" bestFit="1" customWidth="1"/>
    <col min="18" max="18" width="15.6640625" customWidth="1"/>
    <col min="19" max="19" width="15" customWidth="1"/>
    <col min="20" max="20" width="40.5546875" bestFit="1" customWidth="1"/>
    <col min="21" max="21" width="13.5546875" bestFit="1" customWidth="1"/>
    <col min="22" max="22" width="14.5546875" bestFit="1" customWidth="1"/>
    <col min="23" max="23" width="22.109375" bestFit="1" customWidth="1"/>
    <col min="24" max="24" width="24.5546875" bestFit="1" customWidth="1"/>
  </cols>
  <sheetData>
    <row r="1" spans="2:24" ht="18" customHeight="1">
      <c r="C1" s="133" t="s">
        <v>112</v>
      </c>
      <c r="D1" s="133"/>
      <c r="E1" s="133"/>
      <c r="F1" s="133"/>
      <c r="G1" s="133"/>
      <c r="H1" s="133"/>
      <c r="I1" s="133"/>
      <c r="J1" s="133"/>
      <c r="O1" s="159" t="s">
        <v>113</v>
      </c>
      <c r="P1" s="161" t="s">
        <v>115</v>
      </c>
      <c r="Q1" s="160"/>
      <c r="R1" s="160"/>
      <c r="S1" s="160"/>
      <c r="T1" s="160"/>
    </row>
    <row r="2" spans="2:24" ht="15.6" customHeight="1">
      <c r="C2" s="134" t="s">
        <v>114</v>
      </c>
      <c r="D2" s="134"/>
      <c r="E2" s="134"/>
      <c r="F2" s="134"/>
      <c r="G2" s="134"/>
      <c r="H2" s="134"/>
      <c r="I2" s="134"/>
      <c r="J2" s="134"/>
      <c r="P2" s="158"/>
      <c r="Q2" s="158"/>
      <c r="R2" s="158"/>
      <c r="S2" s="158"/>
    </row>
    <row r="3" spans="2:24">
      <c r="B3" s="135" t="s">
        <v>116</v>
      </c>
      <c r="E3" s="135" t="s">
        <v>117</v>
      </c>
      <c r="O3" s="34" t="s">
        <v>72</v>
      </c>
      <c r="P3" s="34"/>
      <c r="Q3" s="34"/>
      <c r="R3" s="34"/>
      <c r="S3" s="34"/>
      <c r="T3" s="34"/>
      <c r="U3" s="34"/>
      <c r="V3" s="34"/>
      <c r="W3" s="34"/>
      <c r="X3" s="34"/>
    </row>
    <row r="4" spans="2:24">
      <c r="B4" s="135" t="s">
        <v>118</v>
      </c>
      <c r="E4" s="135" t="s">
        <v>119</v>
      </c>
      <c r="O4" s="20" t="s">
        <v>120</v>
      </c>
      <c r="P4" s="20"/>
      <c r="Q4" s="20"/>
      <c r="R4" s="20"/>
      <c r="S4" s="20"/>
      <c r="T4" s="20"/>
      <c r="U4" s="20"/>
      <c r="V4" s="20"/>
      <c r="W4" s="20"/>
      <c r="X4" s="20"/>
    </row>
    <row r="5" spans="2:24">
      <c r="B5" s="135" t="s">
        <v>121</v>
      </c>
      <c r="E5" s="135" t="s">
        <v>122</v>
      </c>
      <c r="O5" s="8" t="str">
        <f>resume!C2</f>
        <v>Fecha</v>
      </c>
      <c r="P5" s="142" t="str">
        <f>resume!D2</f>
        <v>R (20 °C) [Ω]</v>
      </c>
      <c r="Q5" s="143" t="str">
        <f>resume!E2</f>
        <v>U [μΩ/Ω]</v>
      </c>
      <c r="R5" s="143" t="str">
        <f>resume!F2</f>
        <v>Diff [μΩ/Ω]</v>
      </c>
      <c r="S5" s="144" t="str">
        <f>resume!G2</f>
        <v>T [°C]</v>
      </c>
      <c r="T5" s="8" t="str">
        <f>resume!H2</f>
        <v>Obs</v>
      </c>
      <c r="U5" s="8" t="str">
        <f>resume!I2</f>
        <v>a (20 °C) (1/K)</v>
      </c>
      <c r="V5" s="8" t="str">
        <f>resume!J2</f>
        <v>b (20 °C) (1/K)</v>
      </c>
      <c r="W5" s="8" t="str">
        <f>resume!K2</f>
        <v>drift (uohm/ohm / año)</v>
      </c>
      <c r="X5" s="8" t="str">
        <f>resume!L2</f>
        <v>U_drift (uohm/ohm / año)</v>
      </c>
    </row>
    <row r="6" spans="2:24">
      <c r="B6" s="135" t="s">
        <v>123</v>
      </c>
      <c r="E6" s="135" t="s">
        <v>124</v>
      </c>
      <c r="O6" s="12">
        <f>resume!C3</f>
        <v>43484</v>
      </c>
      <c r="P6" s="9">
        <f>resume!D3</f>
        <v>100.00004199999999</v>
      </c>
      <c r="Q6" s="9">
        <f>resume!E3</f>
        <v>0.17</v>
      </c>
      <c r="R6" s="9">
        <f>resume!F3</f>
        <v>0.34</v>
      </c>
      <c r="S6" s="9">
        <f>resume!G3</f>
        <v>0</v>
      </c>
      <c r="T6" s="9" t="str">
        <f>resume!H3</f>
        <v>transferencia QHE INTI</v>
      </c>
      <c r="U6" s="9">
        <f>resume!I3</f>
        <v>4.0000000000000001E-8</v>
      </c>
      <c r="V6" s="9">
        <f>resume!J3</f>
        <v>-2.6000000000000001E-8</v>
      </c>
      <c r="W6" s="9">
        <f>resume!K3</f>
        <v>0.152</v>
      </c>
      <c r="X6" s="9">
        <f>resume!L3</f>
        <v>0</v>
      </c>
    </row>
    <row r="7" spans="2:24">
      <c r="B7" s="135" t="s">
        <v>125</v>
      </c>
      <c r="E7" s="135" t="s">
        <v>126</v>
      </c>
      <c r="O7" s="22" t="str">
        <f>resume!C4</f>
        <v>Rs</v>
      </c>
      <c r="P7" s="21"/>
      <c r="Q7" s="21"/>
      <c r="R7" s="21"/>
      <c r="S7" s="21"/>
      <c r="T7" s="21"/>
      <c r="U7" s="21"/>
      <c r="V7" s="21"/>
      <c r="W7" s="21"/>
      <c r="X7" s="21"/>
    </row>
    <row r="8" spans="2:24">
      <c r="B8" s="135" t="s">
        <v>127</v>
      </c>
      <c r="E8" s="135" t="s">
        <v>128</v>
      </c>
      <c r="O8" s="5" t="str">
        <f>resume!C5</f>
        <v>Fecha</v>
      </c>
      <c r="P8" s="150" t="str">
        <f>resume!D5</f>
        <v>R(20 °C) (Ω)</v>
      </c>
      <c r="Q8" s="5" t="str">
        <f>resume!E5</f>
        <v>U [μΩ/Ω]</v>
      </c>
      <c r="R8" s="5" t="str">
        <f>resume!F5</f>
        <v>Diff [μΩ/Ω]</v>
      </c>
      <c r="S8" s="151" t="str">
        <f>resume!G5</f>
        <v>Observaciones</v>
      </c>
      <c r="T8" s="5" t="str">
        <f>resume!H5</f>
        <v>Nombre del resistor</v>
      </c>
      <c r="U8" s="5" t="str">
        <f>resume!I5</f>
        <v>a (20 °C) (1/K)</v>
      </c>
      <c r="V8" s="5" t="str">
        <f>resume!J5</f>
        <v>b (20 °C) (1/K)</v>
      </c>
      <c r="W8" s="5" t="str">
        <f>resume!K5</f>
        <v>drift (uohm/ohm / año)</v>
      </c>
      <c r="X8" s="5" t="str">
        <f>resume!L5</f>
        <v>U_drift (uohm/ohm / año)</v>
      </c>
    </row>
    <row r="9" spans="2:24">
      <c r="B9" s="135" t="s">
        <v>129</v>
      </c>
      <c r="E9" s="135" t="s">
        <v>130</v>
      </c>
      <c r="O9" s="11">
        <f>resume!C6</f>
        <v>43484</v>
      </c>
      <c r="P9" s="6">
        <f>resume!D6</f>
        <v>100.00004199999999</v>
      </c>
      <c r="Q9" s="7">
        <f>resume!E6</f>
        <v>0.17</v>
      </c>
      <c r="R9" s="7">
        <f>resume!F6</f>
        <v>0.34</v>
      </c>
      <c r="S9" s="28" t="str">
        <f>resume!G6</f>
        <v>transferencia QHE INTI</v>
      </c>
      <c r="T9" s="28" t="str">
        <f>resume!H6</f>
        <v>100 Ω Fluke Mod. 742A-100 S/N 7576001</v>
      </c>
      <c r="U9" s="28">
        <f>resume!I6</f>
        <v>9.7699999999999996E-6</v>
      </c>
      <c r="V9" s="28">
        <f>resume!J6</f>
        <v>-4.7999999999999996E-7</v>
      </c>
      <c r="W9" s="28">
        <f>resume!K6</f>
        <v>0.152</v>
      </c>
      <c r="X9" s="28">
        <f>resume!L6</f>
        <v>0</v>
      </c>
    </row>
    <row r="10" spans="2:24">
      <c r="B10" s="135" t="s">
        <v>131</v>
      </c>
      <c r="E10" s="135" t="s">
        <v>132</v>
      </c>
      <c r="O10" s="29" t="s">
        <v>133</v>
      </c>
      <c r="P10" s="29">
        <v>1</v>
      </c>
    </row>
    <row r="11" spans="2:24">
      <c r="B11" s="135" t="s">
        <v>134</v>
      </c>
      <c r="E11" s="135" t="s">
        <v>135</v>
      </c>
      <c r="O11" t="s">
        <v>136</v>
      </c>
    </row>
    <row r="12" spans="2:24">
      <c r="B12" s="135" t="s">
        <v>137</v>
      </c>
      <c r="E12" s="135" t="s">
        <v>138</v>
      </c>
      <c r="O12" s="13" t="s">
        <v>139</v>
      </c>
      <c r="P12" s="13"/>
      <c r="Q12" s="13"/>
      <c r="R12" s="13"/>
      <c r="S12" s="13"/>
      <c r="T12" s="13"/>
      <c r="U12" s="13"/>
      <c r="V12" s="13"/>
      <c r="W12" s="13"/>
    </row>
    <row r="13" spans="2:24">
      <c r="B13" s="135" t="s">
        <v>140</v>
      </c>
      <c r="E13" s="135" t="s">
        <v>141</v>
      </c>
      <c r="O13" s="13" t="s">
        <v>142</v>
      </c>
      <c r="P13" s="13"/>
      <c r="Q13" s="13"/>
      <c r="R13" s="13"/>
      <c r="S13" s="13"/>
      <c r="T13" s="13"/>
      <c r="U13" s="13"/>
      <c r="V13" s="13"/>
      <c r="W13" s="13"/>
    </row>
    <row r="14" spans="2:24">
      <c r="B14" s="135" t="s">
        <v>143</v>
      </c>
      <c r="E14" s="135" t="s">
        <v>144</v>
      </c>
      <c r="O14" s="14" t="s">
        <v>235</v>
      </c>
      <c r="P14" s="14"/>
      <c r="Q14" s="14"/>
      <c r="R14" s="14"/>
      <c r="S14" s="14"/>
    </row>
    <row r="15" spans="2:24">
      <c r="B15" s="135" t="s">
        <v>124</v>
      </c>
      <c r="O15" s="15" t="s">
        <v>33</v>
      </c>
      <c r="P15" s="32">
        <v>27.566772</v>
      </c>
      <c r="Q15" s="15" t="s">
        <v>145</v>
      </c>
      <c r="R15" s="152" cm="1">
        <f t="array" ref="R15">[1]!fits90(P15,25,P20)</f>
        <v>20.024674857204797</v>
      </c>
      <c r="S15" s="15" t="s">
        <v>146</v>
      </c>
    </row>
    <row r="16" spans="2:24">
      <c r="B16" s="135" t="s">
        <v>147</v>
      </c>
      <c r="O16" s="15" t="s">
        <v>148</v>
      </c>
      <c r="P16" s="33">
        <v>4.4100000000000001E-5</v>
      </c>
      <c r="Q16" s="15" t="s">
        <v>145</v>
      </c>
      <c r="R16" s="152" cm="1">
        <f t="array" ref="R16">[1]!fits90(P15+P16,25,P20)-[1]!fits90(P15-P16,25,P20)</f>
        <v>8.7159220809951421E-4</v>
      </c>
      <c r="S16" s="15" t="s">
        <v>146</v>
      </c>
    </row>
    <row r="17" spans="2:19">
      <c r="B17" s="135" t="s">
        <v>149</v>
      </c>
      <c r="O17" s="15" t="s">
        <v>150</v>
      </c>
      <c r="P17" s="32">
        <v>438</v>
      </c>
      <c r="Q17" s="15"/>
      <c r="R17" s="15"/>
      <c r="S17" s="15"/>
    </row>
    <row r="18" spans="2:19">
      <c r="B18" s="135" t="s">
        <v>151</v>
      </c>
      <c r="O18" s="15" t="s">
        <v>152</v>
      </c>
      <c r="P18" s="32" t="s">
        <v>153</v>
      </c>
      <c r="Q18" s="15"/>
      <c r="R18" s="15"/>
      <c r="S18" s="15"/>
    </row>
    <row r="19" spans="2:19">
      <c r="B19" s="135" t="s">
        <v>154</v>
      </c>
      <c r="O19" s="15" t="s">
        <v>155</v>
      </c>
      <c r="P19" s="32" t="s">
        <v>156</v>
      </c>
      <c r="Q19" s="15"/>
      <c r="R19" s="15"/>
      <c r="S19" s="15"/>
    </row>
    <row r="20" spans="2:19">
      <c r="B20" s="135" t="s">
        <v>157</v>
      </c>
      <c r="O20" s="15" t="s">
        <v>158</v>
      </c>
      <c r="P20" s="32">
        <v>2010</v>
      </c>
      <c r="Q20" s="15"/>
      <c r="R20" s="15"/>
      <c r="S20" s="15"/>
    </row>
    <row r="21" spans="2:19">
      <c r="B21" s="135" t="s">
        <v>159</v>
      </c>
    </row>
    <row r="22" spans="2:19">
      <c r="B22" s="135" t="s">
        <v>160</v>
      </c>
      <c r="O22" s="16" t="s">
        <v>102</v>
      </c>
      <c r="P22" s="16" t="s">
        <v>103</v>
      </c>
    </row>
    <row r="23" spans="2:19">
      <c r="B23" s="135" t="s">
        <v>161</v>
      </c>
      <c r="C23" s="10"/>
      <c r="O23" s="153">
        <f>AVERAGE(H113:H282)</f>
        <v>0</v>
      </c>
      <c r="P23" s="17" t="e">
        <f>_xlfn.STDEV.P(H113:H282)*1000000/O23</f>
        <v>#DIV/0!</v>
      </c>
    </row>
    <row r="24" spans="2:19">
      <c r="B24" s="135" t="s">
        <v>162</v>
      </c>
      <c r="O24" t="s">
        <v>163</v>
      </c>
    </row>
    <row r="25" spans="2:19">
      <c r="B25" s="135"/>
    </row>
    <row r="26" spans="2:19">
      <c r="B26" s="135"/>
    </row>
    <row r="27" spans="2:19">
      <c r="B27" s="135" t="s">
        <v>164</v>
      </c>
      <c r="N27" s="167"/>
      <c r="O27" s="168"/>
      <c r="P27" s="168"/>
      <c r="Q27" s="167"/>
      <c r="R27" s="167"/>
      <c r="S27" s="167"/>
    </row>
    <row r="28" spans="2:19">
      <c r="B28" s="135" t="s">
        <v>165</v>
      </c>
      <c r="N28" s="167"/>
      <c r="O28" s="169"/>
      <c r="P28" s="170"/>
      <c r="Q28" s="167"/>
      <c r="R28" s="167"/>
      <c r="S28" s="167"/>
    </row>
    <row r="29" spans="2:19">
      <c r="B29" s="135" t="s">
        <v>166</v>
      </c>
      <c r="N29" s="167"/>
      <c r="O29" s="170"/>
      <c r="P29" s="170"/>
      <c r="Q29" s="167"/>
      <c r="R29" s="167"/>
      <c r="S29" s="167"/>
    </row>
    <row r="30" spans="2:19">
      <c r="B30" s="135"/>
      <c r="N30" s="167"/>
      <c r="O30" s="170"/>
      <c r="P30" s="170"/>
      <c r="Q30" s="167"/>
      <c r="R30" s="167"/>
      <c r="S30" s="167"/>
    </row>
    <row r="31" spans="2:19">
      <c r="B31" s="135" t="s">
        <v>167</v>
      </c>
      <c r="N31" s="167"/>
      <c r="O31" s="171"/>
      <c r="P31" s="172"/>
      <c r="Q31" s="167"/>
      <c r="R31" s="167"/>
      <c r="S31" s="167"/>
    </row>
    <row r="32" spans="2:19">
      <c r="B32" s="135" t="s">
        <v>168</v>
      </c>
      <c r="N32" s="167"/>
      <c r="O32" s="172"/>
      <c r="P32" s="172"/>
      <c r="Q32" s="167"/>
      <c r="R32" s="167"/>
      <c r="S32" s="167"/>
    </row>
    <row r="33" spans="2:19">
      <c r="B33" s="135" t="s">
        <v>169</v>
      </c>
      <c r="N33" s="167"/>
      <c r="O33" s="172"/>
      <c r="P33" s="172"/>
      <c r="Q33" s="167"/>
      <c r="R33" s="167"/>
      <c r="S33" s="167"/>
    </row>
    <row r="34" spans="2:19">
      <c r="B34" s="135" t="s">
        <v>170</v>
      </c>
      <c r="N34" s="167"/>
      <c r="O34" s="169"/>
      <c r="P34" s="170"/>
      <c r="Q34" s="167"/>
      <c r="R34" s="167"/>
      <c r="S34" s="167"/>
    </row>
    <row r="35" spans="2:19">
      <c r="B35" s="135" t="s">
        <v>171</v>
      </c>
      <c r="N35" s="167"/>
      <c r="O35" s="170"/>
      <c r="P35" s="170"/>
      <c r="Q35" s="167"/>
      <c r="R35" s="167"/>
      <c r="S35" s="167"/>
    </row>
    <row r="36" spans="2:19">
      <c r="B36" s="135" t="s">
        <v>172</v>
      </c>
      <c r="N36" s="167"/>
      <c r="O36" s="170"/>
      <c r="P36" s="170"/>
      <c r="Q36" s="167"/>
      <c r="R36" s="167"/>
      <c r="S36" s="167"/>
    </row>
    <row r="37" spans="2:19">
      <c r="B37" s="135" t="s">
        <v>173</v>
      </c>
      <c r="N37" s="167"/>
      <c r="O37" s="167"/>
      <c r="P37" s="167"/>
      <c r="Q37" s="167"/>
      <c r="R37" s="167"/>
      <c r="S37" s="167"/>
    </row>
    <row r="38" spans="2:19">
      <c r="B38" s="135" t="s">
        <v>174</v>
      </c>
      <c r="N38" s="167"/>
      <c r="O38" s="167"/>
      <c r="P38" s="167"/>
      <c r="Q38" s="167"/>
      <c r="R38" s="167"/>
      <c r="S38" s="167"/>
    </row>
    <row r="39" spans="2:19">
      <c r="B39" s="135" t="s">
        <v>175</v>
      </c>
    </row>
    <row r="40" spans="2:19">
      <c r="B40" s="135" t="s">
        <v>176</v>
      </c>
    </row>
    <row r="41" spans="2:19">
      <c r="B41" s="135" t="s">
        <v>177</v>
      </c>
    </row>
    <row r="42" spans="2:19">
      <c r="B42" s="135" t="s">
        <v>178</v>
      </c>
    </row>
    <row r="43" spans="2:19">
      <c r="B43" s="135" t="s">
        <v>179</v>
      </c>
    </row>
    <row r="44" spans="2:19">
      <c r="B44" s="135" t="s">
        <v>180</v>
      </c>
    </row>
    <row r="45" spans="2:19">
      <c r="B45" s="135" t="s">
        <v>181</v>
      </c>
    </row>
    <row r="46" spans="2:19">
      <c r="B46" s="135" t="s">
        <v>182</v>
      </c>
    </row>
    <row r="47" spans="2:19">
      <c r="B47" s="135" t="s">
        <v>183</v>
      </c>
    </row>
    <row r="48" spans="2:19">
      <c r="B48" s="135" t="s">
        <v>184</v>
      </c>
    </row>
    <row r="49" spans="2:2">
      <c r="B49" s="135" t="s">
        <v>185</v>
      </c>
    </row>
    <row r="50" spans="2:2">
      <c r="B50" s="135" t="s">
        <v>186</v>
      </c>
    </row>
    <row r="51" spans="2:2">
      <c r="B51" s="135" t="s">
        <v>187</v>
      </c>
    </row>
    <row r="52" spans="2:2">
      <c r="B52" s="135" t="s">
        <v>188</v>
      </c>
    </row>
    <row r="53" spans="2:2">
      <c r="B53" s="135" t="s">
        <v>189</v>
      </c>
    </row>
    <row r="54" spans="2:2">
      <c r="B54" s="135" t="s">
        <v>190</v>
      </c>
    </row>
    <row r="55" spans="2:2">
      <c r="B55" s="135" t="s">
        <v>191</v>
      </c>
    </row>
    <row r="56" spans="2:2">
      <c r="B56" s="135" t="s">
        <v>192</v>
      </c>
    </row>
    <row r="57" spans="2:2">
      <c r="B57" s="135" t="s">
        <v>193</v>
      </c>
    </row>
    <row r="58" spans="2:2">
      <c r="B58" s="135" t="s">
        <v>194</v>
      </c>
    </row>
    <row r="59" spans="2:2">
      <c r="B59" s="135" t="s">
        <v>195</v>
      </c>
    </row>
    <row r="60" spans="2:2">
      <c r="B60" s="135" t="s">
        <v>196</v>
      </c>
    </row>
    <row r="61" spans="2:2">
      <c r="B61" s="135" t="s">
        <v>197</v>
      </c>
    </row>
    <row r="62" spans="2:2">
      <c r="B62" s="135" t="s">
        <v>198</v>
      </c>
    </row>
    <row r="63" spans="2:2">
      <c r="B63" s="135" t="s">
        <v>199</v>
      </c>
    </row>
    <row r="64" spans="2:2">
      <c r="B64" s="135" t="s">
        <v>200</v>
      </c>
    </row>
    <row r="65" spans="2:2">
      <c r="B65" s="135" t="s">
        <v>201</v>
      </c>
    </row>
    <row r="66" spans="2:2">
      <c r="B66" s="135" t="s">
        <v>202</v>
      </c>
    </row>
    <row r="67" spans="2:2">
      <c r="B67" s="135" t="s">
        <v>203</v>
      </c>
    </row>
    <row r="68" spans="2:2">
      <c r="B68" s="135" t="s">
        <v>204</v>
      </c>
    </row>
    <row r="69" spans="2:2">
      <c r="B69" s="135" t="s">
        <v>205</v>
      </c>
    </row>
    <row r="70" spans="2:2">
      <c r="B70" s="135" t="s">
        <v>206</v>
      </c>
    </row>
    <row r="71" spans="2:2">
      <c r="B71" s="135" t="s">
        <v>207</v>
      </c>
    </row>
    <row r="72" spans="2:2">
      <c r="B72" s="135" t="s">
        <v>208</v>
      </c>
    </row>
    <row r="73" spans="2:2">
      <c r="B73" s="135" t="s">
        <v>209</v>
      </c>
    </row>
    <row r="74" spans="2:2">
      <c r="B74" s="135" t="s">
        <v>210</v>
      </c>
    </row>
    <row r="75" spans="2:2">
      <c r="B75" s="135" t="s">
        <v>211</v>
      </c>
    </row>
    <row r="76" spans="2:2">
      <c r="B76" s="135" t="s">
        <v>212</v>
      </c>
    </row>
    <row r="77" spans="2:2">
      <c r="B77" s="135" t="s">
        <v>213</v>
      </c>
    </row>
    <row r="78" spans="2:2">
      <c r="B78" s="135" t="s">
        <v>214</v>
      </c>
    </row>
    <row r="79" spans="2:2">
      <c r="B79" s="135" t="s">
        <v>215</v>
      </c>
    </row>
    <row r="80" spans="2:2">
      <c r="B80" s="135" t="s">
        <v>216</v>
      </c>
    </row>
    <row r="81" spans="2:15">
      <c r="B81" s="135" t="s">
        <v>217</v>
      </c>
    </row>
    <row r="82" spans="2:15" ht="20.399999999999999" customHeight="1" thickBot="1">
      <c r="B82" s="4" t="s">
        <v>218</v>
      </c>
      <c r="C82" s="4" t="s">
        <v>219</v>
      </c>
      <c r="D82" s="4" t="s">
        <v>220</v>
      </c>
      <c r="E82" s="4" t="s">
        <v>221</v>
      </c>
      <c r="F82" s="4"/>
      <c r="G82" s="4" t="s">
        <v>222</v>
      </c>
      <c r="H82" s="4" t="s">
        <v>223</v>
      </c>
      <c r="I82" s="4" t="s">
        <v>224</v>
      </c>
      <c r="J82" s="4" t="s">
        <v>225</v>
      </c>
      <c r="K82" s="4"/>
      <c r="L82" s="4" t="s">
        <v>226</v>
      </c>
      <c r="M82" s="4"/>
      <c r="N82" s="4"/>
      <c r="O82" s="4" t="s">
        <v>227</v>
      </c>
    </row>
    <row r="83" spans="2:15" ht="15" customHeight="1" thickTop="1">
      <c r="B83">
        <v>0</v>
      </c>
      <c r="C83" s="154"/>
      <c r="D83" s="154"/>
      <c r="E83" s="2"/>
      <c r="G83" s="119">
        <f t="shared" ref="G83:G146" si="0">$P$9*(1+$U$9*($R$15-20)+$V$9*($R$15-20)^2)</f>
        <v>100.00006607812085</v>
      </c>
      <c r="H83" s="156">
        <f>C83*G83</f>
        <v>0</v>
      </c>
      <c r="I83" s="1"/>
      <c r="J83" s="10">
        <f>(H83-$P$6*0.001)*1000000/($P$6*0.001)</f>
        <v>-1000000</v>
      </c>
      <c r="L83" s="149">
        <f>AVERAGE(H83:H83)</f>
        <v>0</v>
      </c>
      <c r="O83">
        <f>_xlfn.STDEV.P($H$83:H83)</f>
        <v>0</v>
      </c>
    </row>
    <row r="84" spans="2:15">
      <c r="B84">
        <v>1</v>
      </c>
      <c r="C84" s="154"/>
      <c r="D84" s="154"/>
      <c r="E84" s="2"/>
      <c r="G84" s="119">
        <f t="shared" si="0"/>
        <v>100.00006607812085</v>
      </c>
      <c r="H84" s="149">
        <f>C84*G84</f>
        <v>0</v>
      </c>
      <c r="I84" s="1"/>
      <c r="J84" s="10">
        <f>(H84-$P$6*0.001)*1000000/($P$6*0.001)</f>
        <v>-1000000</v>
      </c>
      <c r="L84" s="149">
        <f>AVERAGE(H83:H84)</f>
        <v>0</v>
      </c>
      <c r="M84" s="3"/>
      <c r="O84" s="1">
        <f>_xlfn.STDEV.P($H$83:H84)</f>
        <v>0</v>
      </c>
    </row>
    <row r="85" spans="2:15">
      <c r="B85">
        <v>2</v>
      </c>
      <c r="C85" s="154"/>
      <c r="D85" s="154"/>
      <c r="E85" s="2"/>
      <c r="G85" s="119">
        <f t="shared" si="0"/>
        <v>100.00006607812085</v>
      </c>
      <c r="H85" s="149">
        <f t="shared" ref="H85:H148" si="1">C85*G85</f>
        <v>0</v>
      </c>
      <c r="I85" s="1"/>
      <c r="J85" s="10">
        <f t="shared" ref="J85:J148" si="2">(H85-$P$6*0.001)*1000000/($P$6*0.001)</f>
        <v>-1000000</v>
      </c>
      <c r="L85" s="149">
        <f t="shared" ref="L85:L148" si="3">AVERAGE(H84:H85)</f>
        <v>0</v>
      </c>
      <c r="M85" s="3"/>
      <c r="O85" s="1">
        <f>_xlfn.STDEV.P($H$83:H85)</f>
        <v>0</v>
      </c>
    </row>
    <row r="86" spans="2:15">
      <c r="B86">
        <v>3</v>
      </c>
      <c r="C86" s="154"/>
      <c r="D86" s="154"/>
      <c r="E86" s="2"/>
      <c r="G86" s="119">
        <f t="shared" si="0"/>
        <v>100.00006607812085</v>
      </c>
      <c r="H86" s="149">
        <f t="shared" si="1"/>
        <v>0</v>
      </c>
      <c r="I86" s="1"/>
      <c r="J86" s="10">
        <f t="shared" si="2"/>
        <v>-1000000</v>
      </c>
      <c r="L86" s="149">
        <f t="shared" si="3"/>
        <v>0</v>
      </c>
      <c r="M86" s="3"/>
      <c r="O86" s="1">
        <f>_xlfn.STDEV.P($H$83:H86)</f>
        <v>0</v>
      </c>
    </row>
    <row r="87" spans="2:15">
      <c r="B87">
        <v>4</v>
      </c>
      <c r="C87" s="154"/>
      <c r="D87" s="154"/>
      <c r="E87" s="2"/>
      <c r="G87" s="119">
        <f t="shared" si="0"/>
        <v>100.00006607812085</v>
      </c>
      <c r="H87" s="149">
        <f t="shared" si="1"/>
        <v>0</v>
      </c>
      <c r="I87" s="1"/>
      <c r="J87" s="10">
        <f t="shared" si="2"/>
        <v>-1000000</v>
      </c>
      <c r="L87" s="149">
        <f t="shared" si="3"/>
        <v>0</v>
      </c>
      <c r="M87" s="3"/>
      <c r="O87" s="1">
        <f>_xlfn.STDEV.P($H$83:H87)</f>
        <v>0</v>
      </c>
    </row>
    <row r="88" spans="2:15">
      <c r="B88">
        <v>5</v>
      </c>
      <c r="C88" s="154"/>
      <c r="D88" s="154"/>
      <c r="E88" s="2"/>
      <c r="G88" s="119">
        <f t="shared" si="0"/>
        <v>100.00006607812085</v>
      </c>
      <c r="H88" s="149">
        <f t="shared" si="1"/>
        <v>0</v>
      </c>
      <c r="I88" s="1"/>
      <c r="J88" s="10">
        <f t="shared" si="2"/>
        <v>-1000000</v>
      </c>
      <c r="L88" s="149">
        <f t="shared" si="3"/>
        <v>0</v>
      </c>
      <c r="M88" s="3"/>
      <c r="O88" s="1">
        <f>_xlfn.STDEV.P($H$83:H88)</f>
        <v>0</v>
      </c>
    </row>
    <row r="89" spans="2:15">
      <c r="B89">
        <v>6</v>
      </c>
      <c r="C89" s="154"/>
      <c r="D89" s="154"/>
      <c r="E89" s="2"/>
      <c r="G89" s="119">
        <f t="shared" si="0"/>
        <v>100.00006607812085</v>
      </c>
      <c r="H89" s="149">
        <f t="shared" si="1"/>
        <v>0</v>
      </c>
      <c r="I89" s="1"/>
      <c r="J89" s="10">
        <f t="shared" si="2"/>
        <v>-1000000</v>
      </c>
      <c r="L89" s="149">
        <f t="shared" si="3"/>
        <v>0</v>
      </c>
      <c r="M89" s="3"/>
      <c r="O89" s="1">
        <f>_xlfn.STDEV.P($H$83:H89)</f>
        <v>0</v>
      </c>
    </row>
    <row r="90" spans="2:15">
      <c r="B90">
        <v>7</v>
      </c>
      <c r="C90" s="154"/>
      <c r="D90" s="154"/>
      <c r="E90" s="2"/>
      <c r="G90" s="119">
        <f t="shared" si="0"/>
        <v>100.00006607812085</v>
      </c>
      <c r="H90" s="149">
        <f t="shared" si="1"/>
        <v>0</v>
      </c>
      <c r="I90" s="1"/>
      <c r="J90" s="10">
        <f t="shared" si="2"/>
        <v>-1000000</v>
      </c>
      <c r="L90" s="149">
        <f t="shared" si="3"/>
        <v>0</v>
      </c>
      <c r="M90" s="3"/>
      <c r="O90" s="1">
        <f>_xlfn.STDEV.P($H$83:H90)</f>
        <v>0</v>
      </c>
    </row>
    <row r="91" spans="2:15">
      <c r="B91">
        <v>8</v>
      </c>
      <c r="C91" s="154"/>
      <c r="D91" s="154"/>
      <c r="E91" s="2"/>
      <c r="G91" s="119">
        <f t="shared" si="0"/>
        <v>100.00006607812085</v>
      </c>
      <c r="H91" s="149">
        <f t="shared" si="1"/>
        <v>0</v>
      </c>
      <c r="I91" s="1"/>
      <c r="J91" s="10">
        <f t="shared" si="2"/>
        <v>-1000000</v>
      </c>
      <c r="L91" s="149">
        <f t="shared" si="3"/>
        <v>0</v>
      </c>
      <c r="M91" s="3"/>
      <c r="O91" s="1">
        <f>_xlfn.STDEV.P($H$83:H91)</f>
        <v>0</v>
      </c>
    </row>
    <row r="92" spans="2:15">
      <c r="B92">
        <v>9</v>
      </c>
      <c r="C92" s="154"/>
      <c r="D92" s="154"/>
      <c r="E92" s="2"/>
      <c r="G92" s="119">
        <f t="shared" si="0"/>
        <v>100.00006607812085</v>
      </c>
      <c r="H92" s="149">
        <f t="shared" si="1"/>
        <v>0</v>
      </c>
      <c r="I92" s="1"/>
      <c r="J92" s="10">
        <f t="shared" si="2"/>
        <v>-1000000</v>
      </c>
      <c r="L92" s="149">
        <f t="shared" si="3"/>
        <v>0</v>
      </c>
      <c r="M92" s="3"/>
      <c r="O92" s="1">
        <f>_xlfn.STDEV.P($H$83:H92)</f>
        <v>0</v>
      </c>
    </row>
    <row r="93" spans="2:15">
      <c r="B93">
        <v>10</v>
      </c>
      <c r="C93" s="154"/>
      <c r="D93" s="154"/>
      <c r="E93" s="2"/>
      <c r="G93" s="119">
        <f t="shared" si="0"/>
        <v>100.00006607812085</v>
      </c>
      <c r="H93" s="149">
        <f t="shared" si="1"/>
        <v>0</v>
      </c>
      <c r="I93" s="1"/>
      <c r="J93" s="10">
        <f t="shared" si="2"/>
        <v>-1000000</v>
      </c>
      <c r="L93" s="149">
        <f t="shared" si="3"/>
        <v>0</v>
      </c>
      <c r="M93" s="3"/>
      <c r="O93" s="1">
        <f>_xlfn.STDEV.P($H$83:H93)</f>
        <v>0</v>
      </c>
    </row>
    <row r="94" spans="2:15">
      <c r="B94">
        <v>11</v>
      </c>
      <c r="C94" s="154"/>
      <c r="D94" s="154"/>
      <c r="E94" s="2"/>
      <c r="G94" s="119">
        <f t="shared" si="0"/>
        <v>100.00006607812085</v>
      </c>
      <c r="H94" s="149">
        <f t="shared" si="1"/>
        <v>0</v>
      </c>
      <c r="I94" s="1"/>
      <c r="J94" s="10">
        <f t="shared" si="2"/>
        <v>-1000000</v>
      </c>
      <c r="L94" s="149">
        <f t="shared" si="3"/>
        <v>0</v>
      </c>
      <c r="M94" s="3"/>
      <c r="O94" s="1">
        <f>_xlfn.STDEV.P($H$83:H94)</f>
        <v>0</v>
      </c>
    </row>
    <row r="95" spans="2:15">
      <c r="B95">
        <v>12</v>
      </c>
      <c r="C95" s="154"/>
      <c r="D95" s="154"/>
      <c r="E95" s="2"/>
      <c r="G95" s="119">
        <f t="shared" si="0"/>
        <v>100.00006607812085</v>
      </c>
      <c r="H95" s="149">
        <f t="shared" si="1"/>
        <v>0</v>
      </c>
      <c r="I95" s="1"/>
      <c r="J95" s="10">
        <f t="shared" si="2"/>
        <v>-1000000</v>
      </c>
      <c r="L95" s="149">
        <f t="shared" si="3"/>
        <v>0</v>
      </c>
      <c r="M95" s="3"/>
      <c r="O95" s="1">
        <f>_xlfn.STDEV.P($H$83:H95)</f>
        <v>0</v>
      </c>
    </row>
    <row r="96" spans="2:15">
      <c r="B96">
        <v>13</v>
      </c>
      <c r="C96" s="154"/>
      <c r="D96" s="154"/>
      <c r="E96" s="2"/>
      <c r="G96" s="119">
        <f t="shared" si="0"/>
        <v>100.00006607812085</v>
      </c>
      <c r="H96" s="149">
        <f t="shared" si="1"/>
        <v>0</v>
      </c>
      <c r="I96" s="1"/>
      <c r="J96" s="10">
        <f t="shared" si="2"/>
        <v>-1000000</v>
      </c>
      <c r="L96" s="149">
        <f t="shared" si="3"/>
        <v>0</v>
      </c>
      <c r="M96" s="3"/>
      <c r="O96" s="1">
        <f>_xlfn.STDEV.P($H$83:H96)</f>
        <v>0</v>
      </c>
    </row>
    <row r="97" spans="2:15">
      <c r="B97">
        <v>14</v>
      </c>
      <c r="C97" s="154"/>
      <c r="D97" s="154"/>
      <c r="E97" s="2"/>
      <c r="G97" s="119">
        <f t="shared" si="0"/>
        <v>100.00006607812085</v>
      </c>
      <c r="H97" s="149">
        <f t="shared" si="1"/>
        <v>0</v>
      </c>
      <c r="I97" s="1"/>
      <c r="J97" s="10">
        <f t="shared" si="2"/>
        <v>-1000000</v>
      </c>
      <c r="L97" s="149">
        <f t="shared" si="3"/>
        <v>0</v>
      </c>
      <c r="M97" s="3"/>
      <c r="O97" s="1">
        <f>_xlfn.STDEV.P($H$83:H97)</f>
        <v>0</v>
      </c>
    </row>
    <row r="98" spans="2:15">
      <c r="B98">
        <v>15</v>
      </c>
      <c r="C98" s="154"/>
      <c r="D98" s="154"/>
      <c r="E98" s="2"/>
      <c r="G98" s="119">
        <f t="shared" si="0"/>
        <v>100.00006607812085</v>
      </c>
      <c r="H98" s="149">
        <f t="shared" si="1"/>
        <v>0</v>
      </c>
      <c r="I98" s="1"/>
      <c r="J98" s="10">
        <f t="shared" si="2"/>
        <v>-1000000</v>
      </c>
      <c r="L98" s="149">
        <f t="shared" si="3"/>
        <v>0</v>
      </c>
      <c r="M98" s="3"/>
      <c r="O98" s="1">
        <f>_xlfn.STDEV.P($H$83:H98)</f>
        <v>0</v>
      </c>
    </row>
    <row r="99" spans="2:15">
      <c r="B99">
        <v>16</v>
      </c>
      <c r="C99" s="154"/>
      <c r="D99" s="154"/>
      <c r="E99" s="2"/>
      <c r="G99" s="119">
        <f t="shared" si="0"/>
        <v>100.00006607812085</v>
      </c>
      <c r="H99" s="149">
        <f t="shared" si="1"/>
        <v>0</v>
      </c>
      <c r="I99" s="1"/>
      <c r="J99" s="10">
        <f t="shared" si="2"/>
        <v>-1000000</v>
      </c>
      <c r="L99" s="149">
        <f t="shared" si="3"/>
        <v>0</v>
      </c>
      <c r="M99" s="3"/>
      <c r="O99" s="1">
        <f>_xlfn.STDEV.P($H$83:H99)</f>
        <v>0</v>
      </c>
    </row>
    <row r="100" spans="2:15">
      <c r="B100">
        <v>17</v>
      </c>
      <c r="C100" s="154"/>
      <c r="D100" s="154"/>
      <c r="E100" s="2"/>
      <c r="G100" s="119">
        <f t="shared" si="0"/>
        <v>100.00006607812085</v>
      </c>
      <c r="H100" s="149">
        <f t="shared" si="1"/>
        <v>0</v>
      </c>
      <c r="I100" s="1"/>
      <c r="J100" s="10">
        <f t="shared" si="2"/>
        <v>-1000000</v>
      </c>
      <c r="L100" s="149">
        <f t="shared" si="3"/>
        <v>0</v>
      </c>
      <c r="M100" s="3"/>
      <c r="O100" s="1">
        <f>_xlfn.STDEV.P($H$83:H100)</f>
        <v>0</v>
      </c>
    </row>
    <row r="101" spans="2:15">
      <c r="B101">
        <v>18</v>
      </c>
      <c r="C101" s="154"/>
      <c r="D101" s="154"/>
      <c r="E101" s="2"/>
      <c r="G101" s="119">
        <f t="shared" si="0"/>
        <v>100.00006607812085</v>
      </c>
      <c r="H101" s="149">
        <f t="shared" si="1"/>
        <v>0</v>
      </c>
      <c r="I101" s="1"/>
      <c r="J101" s="10">
        <f t="shared" si="2"/>
        <v>-1000000</v>
      </c>
      <c r="L101" s="149">
        <f t="shared" si="3"/>
        <v>0</v>
      </c>
      <c r="M101" s="3"/>
      <c r="O101" s="1">
        <f>_xlfn.STDEV.P($H$83:H101)</f>
        <v>0</v>
      </c>
    </row>
    <row r="102" spans="2:15">
      <c r="B102">
        <v>19</v>
      </c>
      <c r="C102" s="154"/>
      <c r="D102" s="154"/>
      <c r="E102" s="2"/>
      <c r="G102" s="119">
        <f t="shared" si="0"/>
        <v>100.00006607812085</v>
      </c>
      <c r="H102" s="149">
        <f t="shared" si="1"/>
        <v>0</v>
      </c>
      <c r="I102" s="1"/>
      <c r="J102" s="10">
        <f t="shared" si="2"/>
        <v>-1000000</v>
      </c>
      <c r="L102" s="149">
        <f t="shared" si="3"/>
        <v>0</v>
      </c>
      <c r="M102" s="3"/>
      <c r="O102" s="1">
        <f>_xlfn.STDEV.P($H$83:H102)</f>
        <v>0</v>
      </c>
    </row>
    <row r="103" spans="2:15">
      <c r="B103">
        <v>20</v>
      </c>
      <c r="C103" s="154"/>
      <c r="D103" s="154"/>
      <c r="E103" s="2"/>
      <c r="G103" s="119">
        <f t="shared" si="0"/>
        <v>100.00006607812085</v>
      </c>
      <c r="H103" s="149">
        <f t="shared" si="1"/>
        <v>0</v>
      </c>
      <c r="I103" s="1"/>
      <c r="J103" s="10">
        <f t="shared" si="2"/>
        <v>-1000000</v>
      </c>
      <c r="L103" s="149">
        <f t="shared" si="3"/>
        <v>0</v>
      </c>
      <c r="M103" s="3"/>
      <c r="O103" s="1">
        <f>_xlfn.STDEV.P($H$83:H103)</f>
        <v>0</v>
      </c>
    </row>
    <row r="104" spans="2:15">
      <c r="B104">
        <v>21</v>
      </c>
      <c r="C104" s="154"/>
      <c r="D104" s="154"/>
      <c r="E104" s="2"/>
      <c r="G104" s="119">
        <f t="shared" si="0"/>
        <v>100.00006607812085</v>
      </c>
      <c r="H104" s="149">
        <f t="shared" si="1"/>
        <v>0</v>
      </c>
      <c r="I104" s="1"/>
      <c r="J104" s="10">
        <f t="shared" si="2"/>
        <v>-1000000</v>
      </c>
      <c r="L104" s="149">
        <f t="shared" si="3"/>
        <v>0</v>
      </c>
      <c r="M104" s="3"/>
      <c r="O104" s="1">
        <f>_xlfn.STDEV.P($H$83:H104)</f>
        <v>0</v>
      </c>
    </row>
    <row r="105" spans="2:15">
      <c r="B105">
        <v>22</v>
      </c>
      <c r="C105" s="154"/>
      <c r="D105" s="154"/>
      <c r="E105" s="2"/>
      <c r="G105" s="119">
        <f t="shared" si="0"/>
        <v>100.00006607812085</v>
      </c>
      <c r="H105" s="149">
        <f t="shared" si="1"/>
        <v>0</v>
      </c>
      <c r="I105" s="1"/>
      <c r="J105" s="10">
        <f t="shared" si="2"/>
        <v>-1000000</v>
      </c>
      <c r="L105" s="149">
        <f t="shared" si="3"/>
        <v>0</v>
      </c>
      <c r="M105" s="3"/>
      <c r="O105" s="1">
        <f>_xlfn.STDEV.P($H$83:H105)</f>
        <v>0</v>
      </c>
    </row>
    <row r="106" spans="2:15">
      <c r="B106">
        <v>23</v>
      </c>
      <c r="C106" s="154"/>
      <c r="D106" s="154"/>
      <c r="E106" s="2"/>
      <c r="G106" s="119">
        <f t="shared" si="0"/>
        <v>100.00006607812085</v>
      </c>
      <c r="H106" s="149">
        <f t="shared" si="1"/>
        <v>0</v>
      </c>
      <c r="I106" s="1"/>
      <c r="J106" s="10">
        <f t="shared" si="2"/>
        <v>-1000000</v>
      </c>
      <c r="L106" s="149">
        <f t="shared" si="3"/>
        <v>0</v>
      </c>
      <c r="M106" s="3"/>
      <c r="O106" s="1">
        <f>_xlfn.STDEV.P($H$83:H106)</f>
        <v>0</v>
      </c>
    </row>
    <row r="107" spans="2:15">
      <c r="B107">
        <v>24</v>
      </c>
      <c r="C107" s="154"/>
      <c r="D107" s="154"/>
      <c r="E107" s="2"/>
      <c r="G107" s="119">
        <f t="shared" si="0"/>
        <v>100.00006607812085</v>
      </c>
      <c r="H107" s="149">
        <f t="shared" si="1"/>
        <v>0</v>
      </c>
      <c r="I107" s="1"/>
      <c r="J107" s="10">
        <f t="shared" si="2"/>
        <v>-1000000</v>
      </c>
      <c r="L107" s="149">
        <f t="shared" si="3"/>
        <v>0</v>
      </c>
      <c r="M107" s="3"/>
      <c r="O107" s="1">
        <f>_xlfn.STDEV.P($H$83:H107)</f>
        <v>0</v>
      </c>
    </row>
    <row r="108" spans="2:15">
      <c r="B108">
        <v>25</v>
      </c>
      <c r="C108" s="154"/>
      <c r="D108" s="154"/>
      <c r="E108" s="2"/>
      <c r="G108" s="119">
        <f t="shared" si="0"/>
        <v>100.00006607812085</v>
      </c>
      <c r="H108" s="149">
        <f t="shared" si="1"/>
        <v>0</v>
      </c>
      <c r="I108" s="1"/>
      <c r="J108" s="10">
        <f t="shared" si="2"/>
        <v>-1000000</v>
      </c>
      <c r="L108" s="149">
        <f t="shared" si="3"/>
        <v>0</v>
      </c>
      <c r="M108" s="3"/>
      <c r="O108" s="1">
        <f>_xlfn.STDEV.P($H$83:H108)</f>
        <v>0</v>
      </c>
    </row>
    <row r="109" spans="2:15">
      <c r="B109">
        <v>26</v>
      </c>
      <c r="C109" s="154"/>
      <c r="D109" s="154"/>
      <c r="E109" s="2"/>
      <c r="G109" s="119">
        <f t="shared" si="0"/>
        <v>100.00006607812085</v>
      </c>
      <c r="H109" s="149">
        <f t="shared" si="1"/>
        <v>0</v>
      </c>
      <c r="I109" s="1"/>
      <c r="J109" s="10">
        <f t="shared" si="2"/>
        <v>-1000000</v>
      </c>
      <c r="L109" s="149">
        <f t="shared" si="3"/>
        <v>0</v>
      </c>
      <c r="M109" s="3"/>
      <c r="O109" s="1">
        <f>_xlfn.STDEV.P($H$83:H109)</f>
        <v>0</v>
      </c>
    </row>
    <row r="110" spans="2:15">
      <c r="B110">
        <v>27</v>
      </c>
      <c r="C110" s="154"/>
      <c r="D110" s="154"/>
      <c r="E110" s="2"/>
      <c r="G110" s="119">
        <f t="shared" si="0"/>
        <v>100.00006607812085</v>
      </c>
      <c r="H110" s="149">
        <f t="shared" si="1"/>
        <v>0</v>
      </c>
      <c r="I110" s="1"/>
      <c r="J110" s="10">
        <f t="shared" si="2"/>
        <v>-1000000</v>
      </c>
      <c r="L110" s="149">
        <f t="shared" si="3"/>
        <v>0</v>
      </c>
      <c r="M110" s="3"/>
      <c r="O110" s="1">
        <f>_xlfn.STDEV.P($H$83:H110)</f>
        <v>0</v>
      </c>
    </row>
    <row r="111" spans="2:15">
      <c r="B111">
        <v>28</v>
      </c>
      <c r="C111" s="154"/>
      <c r="D111" s="154"/>
      <c r="E111" s="2"/>
      <c r="G111" s="119">
        <f t="shared" si="0"/>
        <v>100.00006607812085</v>
      </c>
      <c r="H111" s="149">
        <f t="shared" si="1"/>
        <v>0</v>
      </c>
      <c r="I111" s="1"/>
      <c r="J111" s="10">
        <f t="shared" si="2"/>
        <v>-1000000</v>
      </c>
      <c r="L111" s="149">
        <f t="shared" si="3"/>
        <v>0</v>
      </c>
      <c r="M111" s="3"/>
      <c r="O111" s="1">
        <f>_xlfn.STDEV.P($H$83:H111)</f>
        <v>0</v>
      </c>
    </row>
    <row r="112" spans="2:15">
      <c r="B112">
        <v>29</v>
      </c>
      <c r="C112" s="154"/>
      <c r="D112" s="154"/>
      <c r="E112" s="2"/>
      <c r="G112" s="119">
        <f t="shared" si="0"/>
        <v>100.00006607812085</v>
      </c>
      <c r="H112" s="149">
        <f t="shared" si="1"/>
        <v>0</v>
      </c>
      <c r="I112" s="1"/>
      <c r="J112" s="10">
        <f t="shared" si="2"/>
        <v>-1000000</v>
      </c>
      <c r="L112" s="149">
        <f t="shared" si="3"/>
        <v>0</v>
      </c>
      <c r="M112" s="3"/>
      <c r="O112" s="1">
        <f>_xlfn.STDEV.P($H$83:H112)</f>
        <v>0</v>
      </c>
    </row>
    <row r="113" spans="2:15">
      <c r="B113">
        <v>30</v>
      </c>
      <c r="C113" s="154"/>
      <c r="D113" s="154"/>
      <c r="E113" s="2"/>
      <c r="G113" s="119">
        <f t="shared" si="0"/>
        <v>100.00006607812085</v>
      </c>
      <c r="H113" s="149">
        <f t="shared" si="1"/>
        <v>0</v>
      </c>
      <c r="I113" s="1"/>
      <c r="J113" s="10">
        <f t="shared" si="2"/>
        <v>-1000000</v>
      </c>
      <c r="L113" s="149">
        <f t="shared" si="3"/>
        <v>0</v>
      </c>
      <c r="M113" s="3"/>
      <c r="O113" s="1">
        <f>_xlfn.STDEV.P($H$83:H113)</f>
        <v>0</v>
      </c>
    </row>
    <row r="114" spans="2:15">
      <c r="B114">
        <v>31</v>
      </c>
      <c r="C114" s="154"/>
      <c r="D114" s="154"/>
      <c r="E114" s="2"/>
      <c r="G114" s="119">
        <f t="shared" si="0"/>
        <v>100.00006607812085</v>
      </c>
      <c r="H114" s="149">
        <f t="shared" si="1"/>
        <v>0</v>
      </c>
      <c r="I114" s="1"/>
      <c r="J114" s="10">
        <f t="shared" si="2"/>
        <v>-1000000</v>
      </c>
      <c r="L114" s="149">
        <f t="shared" si="3"/>
        <v>0</v>
      </c>
      <c r="M114" s="3"/>
      <c r="O114" s="1">
        <f>_xlfn.STDEV.P($H$83:H114)</f>
        <v>0</v>
      </c>
    </row>
    <row r="115" spans="2:15">
      <c r="B115">
        <v>32</v>
      </c>
      <c r="C115" s="154"/>
      <c r="D115" s="154"/>
      <c r="E115" s="2"/>
      <c r="G115" s="119">
        <f t="shared" si="0"/>
        <v>100.00006607812085</v>
      </c>
      <c r="H115" s="149">
        <f t="shared" si="1"/>
        <v>0</v>
      </c>
      <c r="I115" s="1"/>
      <c r="J115" s="10">
        <f t="shared" si="2"/>
        <v>-1000000</v>
      </c>
      <c r="L115" s="149">
        <f t="shared" si="3"/>
        <v>0</v>
      </c>
      <c r="M115" s="3"/>
      <c r="O115" s="1">
        <f>_xlfn.STDEV.P($H$83:H115)</f>
        <v>0</v>
      </c>
    </row>
    <row r="116" spans="2:15">
      <c r="B116">
        <v>33</v>
      </c>
      <c r="C116" s="154"/>
      <c r="D116" s="154"/>
      <c r="E116" s="2"/>
      <c r="G116" s="119">
        <f t="shared" si="0"/>
        <v>100.00006607812085</v>
      </c>
      <c r="H116" s="149">
        <f t="shared" si="1"/>
        <v>0</v>
      </c>
      <c r="I116" s="1"/>
      <c r="J116" s="10">
        <f t="shared" si="2"/>
        <v>-1000000</v>
      </c>
      <c r="L116" s="149">
        <f t="shared" si="3"/>
        <v>0</v>
      </c>
      <c r="M116" s="3"/>
      <c r="O116" s="1">
        <f>_xlfn.STDEV.P($H$83:H116)</f>
        <v>0</v>
      </c>
    </row>
    <row r="117" spans="2:15">
      <c r="B117">
        <v>34</v>
      </c>
      <c r="C117" s="154"/>
      <c r="D117" s="154"/>
      <c r="E117" s="2"/>
      <c r="G117" s="119">
        <f t="shared" si="0"/>
        <v>100.00006607812085</v>
      </c>
      <c r="H117" s="149">
        <f t="shared" si="1"/>
        <v>0</v>
      </c>
      <c r="I117" s="1"/>
      <c r="J117" s="10">
        <f t="shared" si="2"/>
        <v>-1000000</v>
      </c>
      <c r="L117" s="149">
        <f t="shared" si="3"/>
        <v>0</v>
      </c>
      <c r="M117" s="3"/>
      <c r="O117" s="1">
        <f>_xlfn.STDEV.P($H$83:H117)</f>
        <v>0</v>
      </c>
    </row>
    <row r="118" spans="2:15">
      <c r="B118">
        <v>35</v>
      </c>
      <c r="C118" s="154"/>
      <c r="D118" s="154"/>
      <c r="E118" s="2"/>
      <c r="G118" s="119">
        <f t="shared" si="0"/>
        <v>100.00006607812085</v>
      </c>
      <c r="H118" s="149">
        <f t="shared" si="1"/>
        <v>0</v>
      </c>
      <c r="I118" s="1"/>
      <c r="J118" s="10">
        <f t="shared" si="2"/>
        <v>-1000000</v>
      </c>
      <c r="L118" s="149">
        <f t="shared" si="3"/>
        <v>0</v>
      </c>
      <c r="M118" s="3"/>
      <c r="O118" s="1">
        <f>_xlfn.STDEV.P($H$83:H118)</f>
        <v>0</v>
      </c>
    </row>
    <row r="119" spans="2:15">
      <c r="B119">
        <v>36</v>
      </c>
      <c r="C119" s="154"/>
      <c r="D119" s="154"/>
      <c r="E119" s="2"/>
      <c r="G119" s="119">
        <f t="shared" si="0"/>
        <v>100.00006607812085</v>
      </c>
      <c r="H119" s="149">
        <f t="shared" si="1"/>
        <v>0</v>
      </c>
      <c r="I119" s="1"/>
      <c r="J119" s="10">
        <f t="shared" si="2"/>
        <v>-1000000</v>
      </c>
      <c r="L119" s="149">
        <f t="shared" si="3"/>
        <v>0</v>
      </c>
      <c r="M119" s="3"/>
      <c r="O119" s="1">
        <f>_xlfn.STDEV.P($H$83:H119)</f>
        <v>0</v>
      </c>
    </row>
    <row r="120" spans="2:15">
      <c r="B120">
        <v>37</v>
      </c>
      <c r="C120" s="154"/>
      <c r="D120" s="154"/>
      <c r="E120" s="2"/>
      <c r="G120" s="119">
        <f t="shared" si="0"/>
        <v>100.00006607812085</v>
      </c>
      <c r="H120" s="149">
        <f t="shared" si="1"/>
        <v>0</v>
      </c>
      <c r="I120" s="1"/>
      <c r="J120" s="10">
        <f t="shared" si="2"/>
        <v>-1000000</v>
      </c>
      <c r="L120" s="149">
        <f t="shared" si="3"/>
        <v>0</v>
      </c>
      <c r="M120" s="3"/>
      <c r="O120" s="1">
        <f>_xlfn.STDEV.P($H$83:H120)</f>
        <v>0</v>
      </c>
    </row>
    <row r="121" spans="2:15">
      <c r="B121">
        <v>38</v>
      </c>
      <c r="C121" s="154"/>
      <c r="D121" s="154"/>
      <c r="E121" s="2"/>
      <c r="G121" s="119">
        <f t="shared" si="0"/>
        <v>100.00006607812085</v>
      </c>
      <c r="H121" s="149">
        <f t="shared" si="1"/>
        <v>0</v>
      </c>
      <c r="I121" s="1"/>
      <c r="J121" s="10">
        <f t="shared" si="2"/>
        <v>-1000000</v>
      </c>
      <c r="L121" s="149">
        <f t="shared" si="3"/>
        <v>0</v>
      </c>
      <c r="M121" s="3"/>
      <c r="O121" s="1">
        <f>_xlfn.STDEV.P($H$83:H121)</f>
        <v>0</v>
      </c>
    </row>
    <row r="122" spans="2:15">
      <c r="B122">
        <v>39</v>
      </c>
      <c r="C122" s="154"/>
      <c r="D122" s="154"/>
      <c r="E122" s="2"/>
      <c r="G122" s="119">
        <f t="shared" si="0"/>
        <v>100.00006607812085</v>
      </c>
      <c r="H122" s="149">
        <f t="shared" si="1"/>
        <v>0</v>
      </c>
      <c r="I122" s="1"/>
      <c r="J122" s="10">
        <f t="shared" si="2"/>
        <v>-1000000</v>
      </c>
      <c r="L122" s="149">
        <f t="shared" si="3"/>
        <v>0</v>
      </c>
      <c r="M122" s="3"/>
      <c r="O122" s="1">
        <f>_xlfn.STDEV.P($H$83:H122)</f>
        <v>0</v>
      </c>
    </row>
    <row r="123" spans="2:15">
      <c r="B123">
        <v>40</v>
      </c>
      <c r="C123" s="154"/>
      <c r="D123" s="154"/>
      <c r="E123" s="2"/>
      <c r="G123" s="119">
        <f t="shared" si="0"/>
        <v>100.00006607812085</v>
      </c>
      <c r="H123" s="149">
        <f t="shared" si="1"/>
        <v>0</v>
      </c>
      <c r="I123" s="1"/>
      <c r="J123" s="10">
        <f t="shared" si="2"/>
        <v>-1000000</v>
      </c>
      <c r="L123" s="149">
        <f t="shared" si="3"/>
        <v>0</v>
      </c>
      <c r="M123" s="3"/>
      <c r="O123" s="1">
        <f>_xlfn.STDEV.P($H$83:H123)</f>
        <v>0</v>
      </c>
    </row>
    <row r="124" spans="2:15">
      <c r="B124">
        <v>41</v>
      </c>
      <c r="C124" s="154"/>
      <c r="D124" s="154"/>
      <c r="E124" s="2"/>
      <c r="G124" s="119">
        <f t="shared" si="0"/>
        <v>100.00006607812085</v>
      </c>
      <c r="H124" s="149">
        <f t="shared" si="1"/>
        <v>0</v>
      </c>
      <c r="I124" s="1"/>
      <c r="J124" s="10">
        <f t="shared" si="2"/>
        <v>-1000000</v>
      </c>
      <c r="L124" s="149">
        <f t="shared" si="3"/>
        <v>0</v>
      </c>
      <c r="M124" s="3"/>
      <c r="O124" s="1">
        <f>_xlfn.STDEV.P($H$83:H124)</f>
        <v>0</v>
      </c>
    </row>
    <row r="125" spans="2:15">
      <c r="B125">
        <v>42</v>
      </c>
      <c r="C125" s="154"/>
      <c r="D125" s="154"/>
      <c r="E125" s="2"/>
      <c r="G125" s="119">
        <f t="shared" si="0"/>
        <v>100.00006607812085</v>
      </c>
      <c r="H125" s="149">
        <f t="shared" si="1"/>
        <v>0</v>
      </c>
      <c r="I125" s="1"/>
      <c r="J125" s="10">
        <f t="shared" si="2"/>
        <v>-1000000</v>
      </c>
      <c r="L125" s="149">
        <f t="shared" si="3"/>
        <v>0</v>
      </c>
      <c r="M125" s="3"/>
      <c r="O125" s="1">
        <f>_xlfn.STDEV.P($H$83:H125)</f>
        <v>0</v>
      </c>
    </row>
    <row r="126" spans="2:15">
      <c r="B126">
        <v>43</v>
      </c>
      <c r="C126" s="154"/>
      <c r="D126" s="154"/>
      <c r="E126" s="2"/>
      <c r="G126" s="119">
        <f t="shared" si="0"/>
        <v>100.00006607812085</v>
      </c>
      <c r="H126" s="149">
        <f t="shared" si="1"/>
        <v>0</v>
      </c>
      <c r="I126" s="1"/>
      <c r="J126" s="10">
        <f t="shared" si="2"/>
        <v>-1000000</v>
      </c>
      <c r="L126" s="149">
        <f t="shared" si="3"/>
        <v>0</v>
      </c>
      <c r="M126" s="3"/>
      <c r="O126" s="1">
        <f>_xlfn.STDEV.P($H$83:H126)</f>
        <v>0</v>
      </c>
    </row>
    <row r="127" spans="2:15">
      <c r="B127">
        <v>44</v>
      </c>
      <c r="C127" s="154"/>
      <c r="D127" s="154"/>
      <c r="E127" s="2"/>
      <c r="G127" s="119">
        <f t="shared" si="0"/>
        <v>100.00006607812085</v>
      </c>
      <c r="H127" s="149">
        <f t="shared" si="1"/>
        <v>0</v>
      </c>
      <c r="I127" s="1"/>
      <c r="J127" s="10">
        <f t="shared" si="2"/>
        <v>-1000000</v>
      </c>
      <c r="L127" s="149">
        <f t="shared" si="3"/>
        <v>0</v>
      </c>
      <c r="M127" s="3"/>
      <c r="O127" s="1">
        <f>_xlfn.STDEV.P($H$83:H127)</f>
        <v>0</v>
      </c>
    </row>
    <row r="128" spans="2:15">
      <c r="B128">
        <v>45</v>
      </c>
      <c r="C128" s="154"/>
      <c r="D128" s="154"/>
      <c r="E128" s="2"/>
      <c r="G128" s="119">
        <f t="shared" si="0"/>
        <v>100.00006607812085</v>
      </c>
      <c r="H128" s="149">
        <f t="shared" si="1"/>
        <v>0</v>
      </c>
      <c r="I128" s="1"/>
      <c r="J128" s="10">
        <f t="shared" si="2"/>
        <v>-1000000</v>
      </c>
      <c r="L128" s="149">
        <f t="shared" si="3"/>
        <v>0</v>
      </c>
      <c r="M128" s="3"/>
      <c r="O128" s="1">
        <f>_xlfn.STDEV.P($H$83:H128)</f>
        <v>0</v>
      </c>
    </row>
    <row r="129" spans="2:15">
      <c r="B129">
        <v>46</v>
      </c>
      <c r="C129" s="154"/>
      <c r="D129" s="154"/>
      <c r="E129" s="2"/>
      <c r="G129" s="119">
        <f t="shared" si="0"/>
        <v>100.00006607812085</v>
      </c>
      <c r="H129" s="149">
        <f t="shared" si="1"/>
        <v>0</v>
      </c>
      <c r="I129" s="1"/>
      <c r="J129" s="10">
        <f t="shared" si="2"/>
        <v>-1000000</v>
      </c>
      <c r="L129" s="149">
        <f t="shared" si="3"/>
        <v>0</v>
      </c>
      <c r="M129" s="3"/>
      <c r="O129" s="1">
        <f>_xlfn.STDEV.P($H$83:H129)</f>
        <v>0</v>
      </c>
    </row>
    <row r="130" spans="2:15">
      <c r="B130">
        <v>47</v>
      </c>
      <c r="C130" s="154"/>
      <c r="D130" s="154"/>
      <c r="E130" s="2"/>
      <c r="G130" s="119">
        <f t="shared" si="0"/>
        <v>100.00006607812085</v>
      </c>
      <c r="H130" s="149">
        <f t="shared" si="1"/>
        <v>0</v>
      </c>
      <c r="I130" s="1"/>
      <c r="J130" s="10">
        <f t="shared" si="2"/>
        <v>-1000000</v>
      </c>
      <c r="L130" s="149">
        <f t="shared" si="3"/>
        <v>0</v>
      </c>
      <c r="M130" s="3"/>
      <c r="O130" s="1">
        <f>_xlfn.STDEV.P($H$83:H130)</f>
        <v>0</v>
      </c>
    </row>
    <row r="131" spans="2:15">
      <c r="B131">
        <v>48</v>
      </c>
      <c r="C131" s="154"/>
      <c r="D131" s="154"/>
      <c r="E131" s="2"/>
      <c r="G131" s="119">
        <f t="shared" si="0"/>
        <v>100.00006607812085</v>
      </c>
      <c r="H131" s="149">
        <f t="shared" si="1"/>
        <v>0</v>
      </c>
      <c r="I131" s="1"/>
      <c r="J131" s="10">
        <f t="shared" si="2"/>
        <v>-1000000</v>
      </c>
      <c r="L131" s="149">
        <f t="shared" si="3"/>
        <v>0</v>
      </c>
      <c r="M131" s="3"/>
      <c r="O131" s="1">
        <f>_xlfn.STDEV.P($H$83:H131)</f>
        <v>0</v>
      </c>
    </row>
    <row r="132" spans="2:15">
      <c r="B132">
        <v>49</v>
      </c>
      <c r="C132" s="154"/>
      <c r="D132" s="154"/>
      <c r="E132" s="2"/>
      <c r="G132" s="119">
        <f t="shared" si="0"/>
        <v>100.00006607812085</v>
      </c>
      <c r="H132" s="149">
        <f t="shared" si="1"/>
        <v>0</v>
      </c>
      <c r="I132" s="1"/>
      <c r="J132" s="10">
        <f t="shared" si="2"/>
        <v>-1000000</v>
      </c>
      <c r="L132" s="149">
        <f t="shared" si="3"/>
        <v>0</v>
      </c>
      <c r="M132" s="3"/>
      <c r="O132" s="1">
        <f>_xlfn.STDEV.P($H$83:H132)</f>
        <v>0</v>
      </c>
    </row>
    <row r="133" spans="2:15">
      <c r="B133">
        <v>50</v>
      </c>
      <c r="C133" s="154"/>
      <c r="D133" s="154"/>
      <c r="E133" s="2"/>
      <c r="G133" s="119">
        <f t="shared" si="0"/>
        <v>100.00006607812085</v>
      </c>
      <c r="H133" s="149">
        <f t="shared" si="1"/>
        <v>0</v>
      </c>
      <c r="I133" s="1"/>
      <c r="J133" s="10">
        <f t="shared" si="2"/>
        <v>-1000000</v>
      </c>
      <c r="L133" s="149">
        <f t="shared" si="3"/>
        <v>0</v>
      </c>
      <c r="M133" s="3"/>
      <c r="O133" s="1">
        <f>_xlfn.STDEV.P($H$83:H133)</f>
        <v>0</v>
      </c>
    </row>
    <row r="134" spans="2:15">
      <c r="B134">
        <v>51</v>
      </c>
      <c r="C134" s="154"/>
      <c r="D134" s="154"/>
      <c r="E134" s="2"/>
      <c r="G134" s="119">
        <f t="shared" si="0"/>
        <v>100.00006607812085</v>
      </c>
      <c r="H134" s="149">
        <f t="shared" si="1"/>
        <v>0</v>
      </c>
      <c r="I134" s="1"/>
      <c r="J134" s="10">
        <f t="shared" si="2"/>
        <v>-1000000</v>
      </c>
      <c r="L134" s="149">
        <f t="shared" si="3"/>
        <v>0</v>
      </c>
      <c r="M134" s="3"/>
      <c r="O134" s="1">
        <f>_xlfn.STDEV.P($H$83:H134)</f>
        <v>0</v>
      </c>
    </row>
    <row r="135" spans="2:15">
      <c r="B135">
        <v>52</v>
      </c>
      <c r="C135" s="154"/>
      <c r="D135" s="154"/>
      <c r="E135" s="2"/>
      <c r="G135" s="119">
        <f t="shared" si="0"/>
        <v>100.00006607812085</v>
      </c>
      <c r="H135" s="149">
        <f t="shared" si="1"/>
        <v>0</v>
      </c>
      <c r="I135" s="1"/>
      <c r="J135" s="10">
        <f t="shared" si="2"/>
        <v>-1000000</v>
      </c>
      <c r="L135" s="149">
        <f t="shared" si="3"/>
        <v>0</v>
      </c>
      <c r="M135" s="3"/>
      <c r="O135" s="1">
        <f>_xlfn.STDEV.P($H$83:H135)</f>
        <v>0</v>
      </c>
    </row>
    <row r="136" spans="2:15">
      <c r="B136">
        <v>53</v>
      </c>
      <c r="C136" s="154"/>
      <c r="D136" s="154"/>
      <c r="E136" s="2"/>
      <c r="G136" s="119">
        <f t="shared" si="0"/>
        <v>100.00006607812085</v>
      </c>
      <c r="H136" s="149">
        <f t="shared" si="1"/>
        <v>0</v>
      </c>
      <c r="I136" s="1"/>
      <c r="J136" s="10">
        <f t="shared" si="2"/>
        <v>-1000000</v>
      </c>
      <c r="L136" s="149">
        <f t="shared" si="3"/>
        <v>0</v>
      </c>
      <c r="M136" s="3"/>
      <c r="O136" s="1">
        <f>_xlfn.STDEV.P($H$83:H136)</f>
        <v>0</v>
      </c>
    </row>
    <row r="137" spans="2:15">
      <c r="B137">
        <v>54</v>
      </c>
      <c r="C137" s="154"/>
      <c r="D137" s="154"/>
      <c r="E137" s="2"/>
      <c r="G137" s="119">
        <f t="shared" si="0"/>
        <v>100.00006607812085</v>
      </c>
      <c r="H137" s="149">
        <f t="shared" si="1"/>
        <v>0</v>
      </c>
      <c r="I137" s="1"/>
      <c r="J137" s="10">
        <f t="shared" si="2"/>
        <v>-1000000</v>
      </c>
      <c r="L137" s="149">
        <f t="shared" si="3"/>
        <v>0</v>
      </c>
      <c r="M137" s="3"/>
      <c r="O137" s="1">
        <f>_xlfn.STDEV.P($H$83:H137)</f>
        <v>0</v>
      </c>
    </row>
    <row r="138" spans="2:15">
      <c r="B138">
        <v>55</v>
      </c>
      <c r="C138" s="154"/>
      <c r="D138" s="154"/>
      <c r="E138" s="2"/>
      <c r="G138" s="119">
        <f t="shared" si="0"/>
        <v>100.00006607812085</v>
      </c>
      <c r="H138" s="149">
        <f t="shared" si="1"/>
        <v>0</v>
      </c>
      <c r="I138" s="1"/>
      <c r="J138" s="10">
        <f t="shared" si="2"/>
        <v>-1000000</v>
      </c>
      <c r="L138" s="149">
        <f t="shared" si="3"/>
        <v>0</v>
      </c>
      <c r="M138" s="3"/>
      <c r="O138" s="1">
        <f>_xlfn.STDEV.P($H$83:H138)</f>
        <v>0</v>
      </c>
    </row>
    <row r="139" spans="2:15">
      <c r="B139">
        <v>56</v>
      </c>
      <c r="C139" s="154"/>
      <c r="D139" s="154"/>
      <c r="E139" s="2"/>
      <c r="G139" s="119">
        <f t="shared" si="0"/>
        <v>100.00006607812085</v>
      </c>
      <c r="H139" s="149">
        <f t="shared" si="1"/>
        <v>0</v>
      </c>
      <c r="I139" s="1"/>
      <c r="J139" s="10">
        <f t="shared" si="2"/>
        <v>-1000000</v>
      </c>
      <c r="L139" s="149">
        <f t="shared" si="3"/>
        <v>0</v>
      </c>
      <c r="M139" s="3"/>
      <c r="O139" s="1">
        <f>_xlfn.STDEV.P($H$83:H139)</f>
        <v>0</v>
      </c>
    </row>
    <row r="140" spans="2:15">
      <c r="B140">
        <v>57</v>
      </c>
      <c r="C140" s="154"/>
      <c r="D140" s="154"/>
      <c r="E140" s="2"/>
      <c r="G140" s="119">
        <f t="shared" si="0"/>
        <v>100.00006607812085</v>
      </c>
      <c r="H140" s="149">
        <f t="shared" si="1"/>
        <v>0</v>
      </c>
      <c r="I140" s="1"/>
      <c r="J140" s="10">
        <f t="shared" si="2"/>
        <v>-1000000</v>
      </c>
      <c r="L140" s="149">
        <f t="shared" si="3"/>
        <v>0</v>
      </c>
      <c r="M140" s="3"/>
      <c r="O140" s="1">
        <f>_xlfn.STDEV.P($H$83:H140)</f>
        <v>0</v>
      </c>
    </row>
    <row r="141" spans="2:15">
      <c r="B141">
        <v>58</v>
      </c>
      <c r="C141" s="154"/>
      <c r="D141" s="154"/>
      <c r="E141" s="2"/>
      <c r="G141" s="119">
        <f t="shared" si="0"/>
        <v>100.00006607812085</v>
      </c>
      <c r="H141" s="149">
        <f t="shared" si="1"/>
        <v>0</v>
      </c>
      <c r="I141" s="1"/>
      <c r="J141" s="10">
        <f t="shared" si="2"/>
        <v>-1000000</v>
      </c>
      <c r="L141" s="149">
        <f t="shared" si="3"/>
        <v>0</v>
      </c>
      <c r="M141" s="3"/>
      <c r="O141" s="1">
        <f>_xlfn.STDEV.P($H$83:H141)</f>
        <v>0</v>
      </c>
    </row>
    <row r="142" spans="2:15">
      <c r="B142">
        <v>59</v>
      </c>
      <c r="C142" s="154"/>
      <c r="D142" s="154"/>
      <c r="E142" s="2"/>
      <c r="G142" s="119">
        <f t="shared" si="0"/>
        <v>100.00006607812085</v>
      </c>
      <c r="H142" s="149">
        <f t="shared" si="1"/>
        <v>0</v>
      </c>
      <c r="I142" s="1"/>
      <c r="J142" s="10">
        <f t="shared" si="2"/>
        <v>-1000000</v>
      </c>
      <c r="L142" s="149">
        <f t="shared" si="3"/>
        <v>0</v>
      </c>
      <c r="M142" s="3"/>
      <c r="O142" s="1">
        <f>_xlfn.STDEV.P($H$83:H142)</f>
        <v>0</v>
      </c>
    </row>
    <row r="143" spans="2:15">
      <c r="B143">
        <v>60</v>
      </c>
      <c r="C143" s="154"/>
      <c r="D143" s="154"/>
      <c r="E143" s="2"/>
      <c r="G143" s="119">
        <f t="shared" si="0"/>
        <v>100.00006607812085</v>
      </c>
      <c r="H143" s="149">
        <f t="shared" si="1"/>
        <v>0</v>
      </c>
      <c r="I143" s="1"/>
      <c r="J143" s="10">
        <f t="shared" si="2"/>
        <v>-1000000</v>
      </c>
      <c r="L143" s="149">
        <f t="shared" si="3"/>
        <v>0</v>
      </c>
      <c r="M143" s="3"/>
      <c r="O143" s="1">
        <f>_xlfn.STDEV.P($H$83:H143)</f>
        <v>0</v>
      </c>
    </row>
    <row r="144" spans="2:15">
      <c r="B144">
        <v>61</v>
      </c>
      <c r="C144" s="154"/>
      <c r="D144" s="154"/>
      <c r="E144" s="2"/>
      <c r="G144" s="119">
        <f t="shared" si="0"/>
        <v>100.00006607812085</v>
      </c>
      <c r="H144" s="149">
        <f t="shared" si="1"/>
        <v>0</v>
      </c>
      <c r="I144" s="1"/>
      <c r="J144" s="10">
        <f t="shared" si="2"/>
        <v>-1000000</v>
      </c>
      <c r="L144" s="149">
        <f t="shared" si="3"/>
        <v>0</v>
      </c>
      <c r="M144" s="3"/>
      <c r="O144" s="1">
        <f>_xlfn.STDEV.P($H$83:H144)</f>
        <v>0</v>
      </c>
    </row>
    <row r="145" spans="2:15">
      <c r="B145">
        <v>62</v>
      </c>
      <c r="C145" s="154"/>
      <c r="D145" s="154"/>
      <c r="E145" s="2"/>
      <c r="G145" s="119">
        <f t="shared" si="0"/>
        <v>100.00006607812085</v>
      </c>
      <c r="H145" s="149">
        <f t="shared" si="1"/>
        <v>0</v>
      </c>
      <c r="I145" s="1"/>
      <c r="J145" s="10">
        <f t="shared" si="2"/>
        <v>-1000000</v>
      </c>
      <c r="L145" s="149">
        <f t="shared" si="3"/>
        <v>0</v>
      </c>
      <c r="M145" s="3"/>
      <c r="O145" s="1">
        <f>_xlfn.STDEV.P($H$83:H145)</f>
        <v>0</v>
      </c>
    </row>
    <row r="146" spans="2:15">
      <c r="B146">
        <v>63</v>
      </c>
      <c r="C146" s="154"/>
      <c r="D146" s="154"/>
      <c r="E146" s="2"/>
      <c r="G146" s="119">
        <f t="shared" si="0"/>
        <v>100.00006607812085</v>
      </c>
      <c r="H146" s="149">
        <f t="shared" si="1"/>
        <v>0</v>
      </c>
      <c r="I146" s="1"/>
      <c r="J146" s="10">
        <f t="shared" si="2"/>
        <v>-1000000</v>
      </c>
      <c r="L146" s="149">
        <f t="shared" si="3"/>
        <v>0</v>
      </c>
      <c r="M146" s="3"/>
      <c r="O146" s="1">
        <f>_xlfn.STDEV.P($H$83:H146)</f>
        <v>0</v>
      </c>
    </row>
    <row r="147" spans="2:15">
      <c r="B147">
        <v>64</v>
      </c>
      <c r="C147" s="154"/>
      <c r="D147" s="154"/>
      <c r="E147" s="2"/>
      <c r="G147" s="119">
        <f t="shared" ref="G147:G210" si="4">$P$9*(1+$U$9*($R$15-20)+$V$9*($R$15-20)^2)</f>
        <v>100.00006607812085</v>
      </c>
      <c r="H147" s="149">
        <f t="shared" si="1"/>
        <v>0</v>
      </c>
      <c r="I147" s="1"/>
      <c r="J147" s="10">
        <f t="shared" si="2"/>
        <v>-1000000</v>
      </c>
      <c r="L147" s="149">
        <f t="shared" si="3"/>
        <v>0</v>
      </c>
      <c r="M147" s="3"/>
      <c r="O147" s="1">
        <f>_xlfn.STDEV.P($H$83:H147)</f>
        <v>0</v>
      </c>
    </row>
    <row r="148" spans="2:15">
      <c r="B148">
        <v>65</v>
      </c>
      <c r="C148" s="154"/>
      <c r="D148" s="154"/>
      <c r="E148" s="2"/>
      <c r="G148" s="119">
        <f t="shared" si="4"/>
        <v>100.00006607812085</v>
      </c>
      <c r="H148" s="149">
        <f t="shared" si="1"/>
        <v>0</v>
      </c>
      <c r="I148" s="1"/>
      <c r="J148" s="10">
        <f t="shared" si="2"/>
        <v>-1000000</v>
      </c>
      <c r="L148" s="149">
        <f t="shared" si="3"/>
        <v>0</v>
      </c>
      <c r="M148" s="3"/>
      <c r="O148" s="1">
        <f>_xlfn.STDEV.P($H$83:H148)</f>
        <v>0</v>
      </c>
    </row>
    <row r="149" spans="2:15">
      <c r="B149">
        <v>66</v>
      </c>
      <c r="C149" s="154"/>
      <c r="D149" s="154"/>
      <c r="E149" s="2"/>
      <c r="G149" s="119">
        <f t="shared" si="4"/>
        <v>100.00006607812085</v>
      </c>
      <c r="H149" s="149">
        <f t="shared" ref="H149:H212" si="5">C149*G149</f>
        <v>0</v>
      </c>
      <c r="I149" s="1"/>
      <c r="J149" s="10">
        <f t="shared" ref="J149:J212" si="6">(H149-$P$6*0.001)*1000000/($P$6*0.001)</f>
        <v>-1000000</v>
      </c>
      <c r="L149" s="149">
        <f t="shared" ref="L149:L212" si="7">AVERAGE(H148:H149)</f>
        <v>0</v>
      </c>
      <c r="M149" s="3"/>
      <c r="O149" s="1">
        <f>_xlfn.STDEV.P($H$83:H149)</f>
        <v>0</v>
      </c>
    </row>
    <row r="150" spans="2:15">
      <c r="B150">
        <v>67</v>
      </c>
      <c r="C150" s="154"/>
      <c r="D150" s="154"/>
      <c r="E150" s="2"/>
      <c r="G150" s="119">
        <f t="shared" si="4"/>
        <v>100.00006607812085</v>
      </c>
      <c r="H150" s="149">
        <f t="shared" si="5"/>
        <v>0</v>
      </c>
      <c r="I150" s="1"/>
      <c r="J150" s="10">
        <f t="shared" si="6"/>
        <v>-1000000</v>
      </c>
      <c r="L150" s="149">
        <f t="shared" si="7"/>
        <v>0</v>
      </c>
      <c r="M150" s="3"/>
      <c r="O150" s="1">
        <f>_xlfn.STDEV.P($H$83:H150)</f>
        <v>0</v>
      </c>
    </row>
    <row r="151" spans="2:15">
      <c r="B151">
        <v>68</v>
      </c>
      <c r="C151" s="154"/>
      <c r="D151" s="154"/>
      <c r="E151" s="2"/>
      <c r="G151" s="119">
        <f t="shared" si="4"/>
        <v>100.00006607812085</v>
      </c>
      <c r="H151" s="149">
        <f t="shared" si="5"/>
        <v>0</v>
      </c>
      <c r="I151" s="1"/>
      <c r="J151" s="10">
        <f t="shared" si="6"/>
        <v>-1000000</v>
      </c>
      <c r="L151" s="149">
        <f t="shared" si="7"/>
        <v>0</v>
      </c>
      <c r="M151" s="3"/>
      <c r="O151" s="1">
        <f>_xlfn.STDEV.P($H$83:H151)</f>
        <v>0</v>
      </c>
    </row>
    <row r="152" spans="2:15">
      <c r="B152">
        <v>69</v>
      </c>
      <c r="C152" s="154"/>
      <c r="D152" s="154"/>
      <c r="E152" s="2"/>
      <c r="G152" s="119">
        <f t="shared" si="4"/>
        <v>100.00006607812085</v>
      </c>
      <c r="H152" s="149">
        <f t="shared" si="5"/>
        <v>0</v>
      </c>
      <c r="I152" s="1"/>
      <c r="J152" s="10">
        <f t="shared" si="6"/>
        <v>-1000000</v>
      </c>
      <c r="L152" s="149">
        <f t="shared" si="7"/>
        <v>0</v>
      </c>
      <c r="M152" s="3"/>
      <c r="O152" s="1">
        <f>_xlfn.STDEV.P($H$83:H152)</f>
        <v>0</v>
      </c>
    </row>
    <row r="153" spans="2:15">
      <c r="B153">
        <v>70</v>
      </c>
      <c r="C153" s="154"/>
      <c r="D153" s="154"/>
      <c r="E153" s="2"/>
      <c r="G153" s="119">
        <f t="shared" si="4"/>
        <v>100.00006607812085</v>
      </c>
      <c r="H153" s="149">
        <f t="shared" si="5"/>
        <v>0</v>
      </c>
      <c r="I153" s="1"/>
      <c r="J153" s="10">
        <f t="shared" si="6"/>
        <v>-1000000</v>
      </c>
      <c r="L153" s="149">
        <f t="shared" si="7"/>
        <v>0</v>
      </c>
      <c r="M153" s="3"/>
      <c r="O153" s="1">
        <f>_xlfn.STDEV.P($H$83:H153)</f>
        <v>0</v>
      </c>
    </row>
    <row r="154" spans="2:15">
      <c r="B154">
        <v>71</v>
      </c>
      <c r="C154" s="154"/>
      <c r="D154" s="154"/>
      <c r="E154" s="2"/>
      <c r="G154" s="119">
        <f t="shared" si="4"/>
        <v>100.00006607812085</v>
      </c>
      <c r="H154" s="149">
        <f t="shared" si="5"/>
        <v>0</v>
      </c>
      <c r="I154" s="1"/>
      <c r="J154" s="10">
        <f t="shared" si="6"/>
        <v>-1000000</v>
      </c>
      <c r="L154" s="149">
        <f t="shared" si="7"/>
        <v>0</v>
      </c>
      <c r="M154" s="3"/>
      <c r="O154" s="1">
        <f>_xlfn.STDEV.P($H$83:H154)</f>
        <v>0</v>
      </c>
    </row>
    <row r="155" spans="2:15">
      <c r="B155">
        <v>72</v>
      </c>
      <c r="C155" s="154"/>
      <c r="D155" s="154"/>
      <c r="E155" s="2"/>
      <c r="G155" s="119">
        <f t="shared" si="4"/>
        <v>100.00006607812085</v>
      </c>
      <c r="H155" s="149">
        <f t="shared" si="5"/>
        <v>0</v>
      </c>
      <c r="I155" s="1"/>
      <c r="J155" s="10">
        <f t="shared" si="6"/>
        <v>-1000000</v>
      </c>
      <c r="L155" s="149">
        <f t="shared" si="7"/>
        <v>0</v>
      </c>
      <c r="M155" s="3"/>
      <c r="O155" s="1">
        <f>_xlfn.STDEV.P($H$83:H155)</f>
        <v>0</v>
      </c>
    </row>
    <row r="156" spans="2:15">
      <c r="B156">
        <v>73</v>
      </c>
      <c r="C156" s="154"/>
      <c r="D156" s="154"/>
      <c r="E156" s="2"/>
      <c r="G156" s="119">
        <f t="shared" si="4"/>
        <v>100.00006607812085</v>
      </c>
      <c r="H156" s="149">
        <f t="shared" si="5"/>
        <v>0</v>
      </c>
      <c r="I156" s="1"/>
      <c r="J156" s="10">
        <f t="shared" si="6"/>
        <v>-1000000</v>
      </c>
      <c r="L156" s="149">
        <f t="shared" si="7"/>
        <v>0</v>
      </c>
      <c r="M156" s="3"/>
      <c r="O156" s="1">
        <f>_xlfn.STDEV.P($H$83:H156)</f>
        <v>0</v>
      </c>
    </row>
    <row r="157" spans="2:15">
      <c r="B157">
        <v>74</v>
      </c>
      <c r="C157" s="154"/>
      <c r="D157" s="154"/>
      <c r="E157" s="2"/>
      <c r="G157" s="119">
        <f t="shared" si="4"/>
        <v>100.00006607812085</v>
      </c>
      <c r="H157" s="149">
        <f t="shared" si="5"/>
        <v>0</v>
      </c>
      <c r="I157" s="1"/>
      <c r="J157" s="10">
        <f t="shared" si="6"/>
        <v>-1000000</v>
      </c>
      <c r="L157" s="149">
        <f t="shared" si="7"/>
        <v>0</v>
      </c>
      <c r="M157" s="3"/>
      <c r="O157" s="1">
        <f>_xlfn.STDEV.P($H$83:H157)</f>
        <v>0</v>
      </c>
    </row>
    <row r="158" spans="2:15">
      <c r="B158">
        <v>75</v>
      </c>
      <c r="C158" s="154"/>
      <c r="D158" s="154"/>
      <c r="E158" s="2"/>
      <c r="G158" s="119">
        <f t="shared" si="4"/>
        <v>100.00006607812085</v>
      </c>
      <c r="H158" s="149">
        <f t="shared" si="5"/>
        <v>0</v>
      </c>
      <c r="I158" s="1"/>
      <c r="J158" s="10">
        <f t="shared" si="6"/>
        <v>-1000000</v>
      </c>
      <c r="L158" s="149">
        <f t="shared" si="7"/>
        <v>0</v>
      </c>
      <c r="M158" s="3"/>
      <c r="O158" s="1">
        <f>_xlfn.STDEV.P($H$83:H158)</f>
        <v>0</v>
      </c>
    </row>
    <row r="159" spans="2:15">
      <c r="B159">
        <v>76</v>
      </c>
      <c r="C159" s="154"/>
      <c r="D159" s="154"/>
      <c r="E159" s="2"/>
      <c r="G159" s="119">
        <f t="shared" si="4"/>
        <v>100.00006607812085</v>
      </c>
      <c r="H159" s="149">
        <f t="shared" si="5"/>
        <v>0</v>
      </c>
      <c r="I159" s="1"/>
      <c r="J159" s="10">
        <f t="shared" si="6"/>
        <v>-1000000</v>
      </c>
      <c r="L159" s="149">
        <f t="shared" si="7"/>
        <v>0</v>
      </c>
      <c r="M159" s="3"/>
      <c r="O159" s="1">
        <f>_xlfn.STDEV.P($H$83:H159)</f>
        <v>0</v>
      </c>
    </row>
    <row r="160" spans="2:15">
      <c r="B160">
        <v>77</v>
      </c>
      <c r="C160" s="154"/>
      <c r="D160" s="154"/>
      <c r="E160" s="2"/>
      <c r="G160" s="119">
        <f t="shared" si="4"/>
        <v>100.00006607812085</v>
      </c>
      <c r="H160" s="149">
        <f t="shared" si="5"/>
        <v>0</v>
      </c>
      <c r="I160" s="1"/>
      <c r="J160" s="10">
        <f t="shared" si="6"/>
        <v>-1000000</v>
      </c>
      <c r="L160" s="149">
        <f t="shared" si="7"/>
        <v>0</v>
      </c>
      <c r="M160" s="3"/>
      <c r="O160" s="1">
        <f>_xlfn.STDEV.P($H$83:H160)</f>
        <v>0</v>
      </c>
    </row>
    <row r="161" spans="2:15">
      <c r="B161">
        <v>78</v>
      </c>
      <c r="C161" s="154"/>
      <c r="D161" s="154"/>
      <c r="E161" s="2"/>
      <c r="G161" s="119">
        <f t="shared" si="4"/>
        <v>100.00006607812085</v>
      </c>
      <c r="H161" s="149">
        <f t="shared" si="5"/>
        <v>0</v>
      </c>
      <c r="I161" s="1"/>
      <c r="J161" s="10">
        <f t="shared" si="6"/>
        <v>-1000000</v>
      </c>
      <c r="L161" s="149">
        <f t="shared" si="7"/>
        <v>0</v>
      </c>
      <c r="M161" s="3"/>
      <c r="O161" s="1">
        <f>_xlfn.STDEV.P($H$83:H161)</f>
        <v>0</v>
      </c>
    </row>
    <row r="162" spans="2:15">
      <c r="B162">
        <v>79</v>
      </c>
      <c r="C162" s="154"/>
      <c r="D162" s="154"/>
      <c r="E162" s="2"/>
      <c r="G162" s="119">
        <f t="shared" si="4"/>
        <v>100.00006607812085</v>
      </c>
      <c r="H162" s="149">
        <f t="shared" si="5"/>
        <v>0</v>
      </c>
      <c r="I162" s="1"/>
      <c r="J162" s="10">
        <f t="shared" si="6"/>
        <v>-1000000</v>
      </c>
      <c r="L162" s="149">
        <f t="shared" si="7"/>
        <v>0</v>
      </c>
      <c r="M162" s="3"/>
      <c r="O162" s="1">
        <f>_xlfn.STDEV.P($H$83:H162)</f>
        <v>0</v>
      </c>
    </row>
    <row r="163" spans="2:15">
      <c r="B163">
        <v>80</v>
      </c>
      <c r="C163" s="154"/>
      <c r="D163" s="154"/>
      <c r="E163" s="2"/>
      <c r="G163" s="119">
        <f t="shared" si="4"/>
        <v>100.00006607812085</v>
      </c>
      <c r="H163" s="149">
        <f t="shared" si="5"/>
        <v>0</v>
      </c>
      <c r="I163" s="1"/>
      <c r="J163" s="10">
        <f t="shared" si="6"/>
        <v>-1000000</v>
      </c>
      <c r="L163" s="149">
        <f t="shared" si="7"/>
        <v>0</v>
      </c>
      <c r="M163" s="3"/>
      <c r="O163" s="1">
        <f>_xlfn.STDEV.P($H$83:H163)</f>
        <v>0</v>
      </c>
    </row>
    <row r="164" spans="2:15">
      <c r="B164">
        <v>81</v>
      </c>
      <c r="C164" s="154"/>
      <c r="D164" s="154"/>
      <c r="E164" s="2"/>
      <c r="G164" s="119">
        <f t="shared" si="4"/>
        <v>100.00006607812085</v>
      </c>
      <c r="H164" s="149">
        <f t="shared" si="5"/>
        <v>0</v>
      </c>
      <c r="I164" s="1"/>
      <c r="J164" s="10">
        <f t="shared" si="6"/>
        <v>-1000000</v>
      </c>
      <c r="L164" s="149">
        <f t="shared" si="7"/>
        <v>0</v>
      </c>
      <c r="M164" s="3"/>
      <c r="O164" s="1">
        <f>_xlfn.STDEV.P($H$83:H164)</f>
        <v>0</v>
      </c>
    </row>
    <row r="165" spans="2:15">
      <c r="B165">
        <v>82</v>
      </c>
      <c r="C165" s="154"/>
      <c r="D165" s="154"/>
      <c r="E165" s="2"/>
      <c r="G165" s="119">
        <f t="shared" si="4"/>
        <v>100.00006607812085</v>
      </c>
      <c r="H165" s="149">
        <f t="shared" si="5"/>
        <v>0</v>
      </c>
      <c r="I165" s="1"/>
      <c r="J165" s="10">
        <f t="shared" si="6"/>
        <v>-1000000</v>
      </c>
      <c r="L165" s="149">
        <f t="shared" si="7"/>
        <v>0</v>
      </c>
      <c r="M165" s="3"/>
      <c r="O165" s="1">
        <f>_xlfn.STDEV.P($H$83:H165)</f>
        <v>0</v>
      </c>
    </row>
    <row r="166" spans="2:15">
      <c r="B166">
        <v>83</v>
      </c>
      <c r="C166" s="154"/>
      <c r="D166" s="154"/>
      <c r="E166" s="2"/>
      <c r="G166" s="119">
        <f t="shared" si="4"/>
        <v>100.00006607812085</v>
      </c>
      <c r="H166" s="149">
        <f t="shared" si="5"/>
        <v>0</v>
      </c>
      <c r="I166" s="1"/>
      <c r="J166" s="10">
        <f t="shared" si="6"/>
        <v>-1000000</v>
      </c>
      <c r="L166" s="149">
        <f t="shared" si="7"/>
        <v>0</v>
      </c>
      <c r="M166" s="3"/>
      <c r="O166" s="1">
        <f>_xlfn.STDEV.P($H$83:H166)</f>
        <v>0</v>
      </c>
    </row>
    <row r="167" spans="2:15">
      <c r="B167">
        <v>84</v>
      </c>
      <c r="C167" s="154"/>
      <c r="D167" s="154"/>
      <c r="E167" s="2"/>
      <c r="G167" s="119">
        <f t="shared" si="4"/>
        <v>100.00006607812085</v>
      </c>
      <c r="H167" s="149">
        <f t="shared" si="5"/>
        <v>0</v>
      </c>
      <c r="I167" s="1"/>
      <c r="J167" s="10">
        <f t="shared" si="6"/>
        <v>-1000000</v>
      </c>
      <c r="L167" s="149">
        <f t="shared" si="7"/>
        <v>0</v>
      </c>
      <c r="M167" s="3"/>
      <c r="O167" s="1">
        <f>_xlfn.STDEV.P($H$83:H167)</f>
        <v>0</v>
      </c>
    </row>
    <row r="168" spans="2:15">
      <c r="B168">
        <v>85</v>
      </c>
      <c r="C168" s="154"/>
      <c r="D168" s="154"/>
      <c r="E168" s="2"/>
      <c r="G168" s="119">
        <f t="shared" si="4"/>
        <v>100.00006607812085</v>
      </c>
      <c r="H168" s="149">
        <f t="shared" si="5"/>
        <v>0</v>
      </c>
      <c r="I168" s="1"/>
      <c r="J168" s="10">
        <f t="shared" si="6"/>
        <v>-1000000</v>
      </c>
      <c r="L168" s="149">
        <f t="shared" si="7"/>
        <v>0</v>
      </c>
      <c r="M168" s="3"/>
      <c r="O168" s="1">
        <f>_xlfn.STDEV.P($H$83:H168)</f>
        <v>0</v>
      </c>
    </row>
    <row r="169" spans="2:15">
      <c r="B169">
        <v>86</v>
      </c>
      <c r="C169" s="154"/>
      <c r="D169" s="154"/>
      <c r="E169" s="2"/>
      <c r="G169" s="119">
        <f t="shared" si="4"/>
        <v>100.00006607812085</v>
      </c>
      <c r="H169" s="149">
        <f t="shared" si="5"/>
        <v>0</v>
      </c>
      <c r="I169" s="1"/>
      <c r="J169" s="10">
        <f t="shared" si="6"/>
        <v>-1000000</v>
      </c>
      <c r="L169" s="149">
        <f t="shared" si="7"/>
        <v>0</v>
      </c>
      <c r="M169" s="3"/>
      <c r="O169" s="1">
        <f>_xlfn.STDEV.P($H$83:H169)</f>
        <v>0</v>
      </c>
    </row>
    <row r="170" spans="2:15">
      <c r="B170">
        <v>87</v>
      </c>
      <c r="C170" s="154"/>
      <c r="D170" s="154"/>
      <c r="E170" s="2"/>
      <c r="G170" s="119">
        <f t="shared" si="4"/>
        <v>100.00006607812085</v>
      </c>
      <c r="H170" s="149">
        <f t="shared" si="5"/>
        <v>0</v>
      </c>
      <c r="I170" s="1"/>
      <c r="J170" s="10">
        <f t="shared" si="6"/>
        <v>-1000000</v>
      </c>
      <c r="L170" s="149">
        <f t="shared" si="7"/>
        <v>0</v>
      </c>
      <c r="M170" s="3"/>
      <c r="O170" s="1">
        <f>_xlfn.STDEV.P($H$83:H170)</f>
        <v>0</v>
      </c>
    </row>
    <row r="171" spans="2:15">
      <c r="B171">
        <v>88</v>
      </c>
      <c r="C171" s="154"/>
      <c r="D171" s="154"/>
      <c r="E171" s="2"/>
      <c r="G171" s="119">
        <f t="shared" si="4"/>
        <v>100.00006607812085</v>
      </c>
      <c r="H171" s="149">
        <f t="shared" si="5"/>
        <v>0</v>
      </c>
      <c r="I171" s="1"/>
      <c r="J171" s="10">
        <f t="shared" si="6"/>
        <v>-1000000</v>
      </c>
      <c r="L171" s="149">
        <f t="shared" si="7"/>
        <v>0</v>
      </c>
      <c r="M171" s="3"/>
      <c r="O171" s="1">
        <f>_xlfn.STDEV.P($H$83:H171)</f>
        <v>0</v>
      </c>
    </row>
    <row r="172" spans="2:15">
      <c r="B172">
        <v>89</v>
      </c>
      <c r="C172" s="154"/>
      <c r="D172" s="154"/>
      <c r="E172" s="2"/>
      <c r="G172" s="119">
        <f t="shared" si="4"/>
        <v>100.00006607812085</v>
      </c>
      <c r="H172" s="149">
        <f t="shared" si="5"/>
        <v>0</v>
      </c>
      <c r="I172" s="1"/>
      <c r="J172" s="10">
        <f t="shared" si="6"/>
        <v>-1000000</v>
      </c>
      <c r="L172" s="149">
        <f t="shared" si="7"/>
        <v>0</v>
      </c>
      <c r="M172" s="3"/>
      <c r="O172" s="1">
        <f>_xlfn.STDEV.P($H$83:H172)</f>
        <v>0</v>
      </c>
    </row>
    <row r="173" spans="2:15">
      <c r="B173">
        <v>90</v>
      </c>
      <c r="C173" s="154"/>
      <c r="D173" s="154"/>
      <c r="E173" s="2"/>
      <c r="G173" s="119">
        <f t="shared" si="4"/>
        <v>100.00006607812085</v>
      </c>
      <c r="H173" s="149">
        <f t="shared" si="5"/>
        <v>0</v>
      </c>
      <c r="I173" s="1"/>
      <c r="J173" s="10">
        <f t="shared" si="6"/>
        <v>-1000000</v>
      </c>
      <c r="L173" s="149">
        <f t="shared" si="7"/>
        <v>0</v>
      </c>
      <c r="M173" s="3"/>
      <c r="O173" s="1">
        <f>_xlfn.STDEV.P($H$83:H173)</f>
        <v>0</v>
      </c>
    </row>
    <row r="174" spans="2:15">
      <c r="B174">
        <v>91</v>
      </c>
      <c r="C174" s="154"/>
      <c r="D174" s="154"/>
      <c r="E174" s="2"/>
      <c r="G174" s="119">
        <f t="shared" si="4"/>
        <v>100.00006607812085</v>
      </c>
      <c r="H174" s="149">
        <f t="shared" si="5"/>
        <v>0</v>
      </c>
      <c r="I174" s="1"/>
      <c r="J174" s="10">
        <f t="shared" si="6"/>
        <v>-1000000</v>
      </c>
      <c r="L174" s="149">
        <f t="shared" si="7"/>
        <v>0</v>
      </c>
      <c r="M174" s="3"/>
      <c r="O174" s="1">
        <f>_xlfn.STDEV.P($H$83:H174)</f>
        <v>0</v>
      </c>
    </row>
    <row r="175" spans="2:15">
      <c r="B175">
        <v>92</v>
      </c>
      <c r="C175" s="154"/>
      <c r="D175" s="154"/>
      <c r="E175" s="2"/>
      <c r="G175" s="119">
        <f t="shared" si="4"/>
        <v>100.00006607812085</v>
      </c>
      <c r="H175" s="149">
        <f t="shared" si="5"/>
        <v>0</v>
      </c>
      <c r="I175" s="1"/>
      <c r="J175" s="10">
        <f t="shared" si="6"/>
        <v>-1000000</v>
      </c>
      <c r="L175" s="149">
        <f t="shared" si="7"/>
        <v>0</v>
      </c>
      <c r="M175" s="3"/>
      <c r="O175" s="1">
        <f>_xlfn.STDEV.P($H$83:H175)</f>
        <v>0</v>
      </c>
    </row>
    <row r="176" spans="2:15">
      <c r="B176">
        <v>93</v>
      </c>
      <c r="C176" s="154"/>
      <c r="D176" s="154"/>
      <c r="E176" s="2"/>
      <c r="G176" s="119">
        <f t="shared" si="4"/>
        <v>100.00006607812085</v>
      </c>
      <c r="H176" s="149">
        <f t="shared" si="5"/>
        <v>0</v>
      </c>
      <c r="I176" s="1"/>
      <c r="J176" s="10">
        <f t="shared" si="6"/>
        <v>-1000000</v>
      </c>
      <c r="L176" s="149">
        <f t="shared" si="7"/>
        <v>0</v>
      </c>
      <c r="M176" s="3"/>
      <c r="O176" s="1">
        <f>_xlfn.STDEV.P($H$83:H176)</f>
        <v>0</v>
      </c>
    </row>
    <row r="177" spans="2:15">
      <c r="B177">
        <v>94</v>
      </c>
      <c r="C177" s="154"/>
      <c r="D177" s="154"/>
      <c r="E177" s="2"/>
      <c r="G177" s="119">
        <f t="shared" si="4"/>
        <v>100.00006607812085</v>
      </c>
      <c r="H177" s="149">
        <f t="shared" si="5"/>
        <v>0</v>
      </c>
      <c r="I177" s="1"/>
      <c r="J177" s="10">
        <f t="shared" si="6"/>
        <v>-1000000</v>
      </c>
      <c r="L177" s="149">
        <f t="shared" si="7"/>
        <v>0</v>
      </c>
      <c r="M177" s="3"/>
      <c r="O177" s="1">
        <f>_xlfn.STDEV.P($H$83:H177)</f>
        <v>0</v>
      </c>
    </row>
    <row r="178" spans="2:15">
      <c r="B178">
        <v>95</v>
      </c>
      <c r="C178" s="154"/>
      <c r="D178" s="154"/>
      <c r="E178" s="2"/>
      <c r="G178" s="119">
        <f t="shared" si="4"/>
        <v>100.00006607812085</v>
      </c>
      <c r="H178" s="149">
        <f t="shared" si="5"/>
        <v>0</v>
      </c>
      <c r="I178" s="1"/>
      <c r="J178" s="10">
        <f t="shared" si="6"/>
        <v>-1000000</v>
      </c>
      <c r="L178" s="149">
        <f t="shared" si="7"/>
        <v>0</v>
      </c>
      <c r="M178" s="3"/>
      <c r="O178" s="1">
        <f>_xlfn.STDEV.P($H$83:H178)</f>
        <v>0</v>
      </c>
    </row>
    <row r="179" spans="2:15">
      <c r="B179">
        <v>96</v>
      </c>
      <c r="C179" s="154"/>
      <c r="D179" s="154"/>
      <c r="E179" s="2"/>
      <c r="G179" s="119">
        <f t="shared" si="4"/>
        <v>100.00006607812085</v>
      </c>
      <c r="H179" s="149">
        <f t="shared" si="5"/>
        <v>0</v>
      </c>
      <c r="I179" s="1"/>
      <c r="J179" s="10">
        <f t="shared" si="6"/>
        <v>-1000000</v>
      </c>
      <c r="L179" s="149">
        <f t="shared" si="7"/>
        <v>0</v>
      </c>
      <c r="M179" s="3"/>
      <c r="O179" s="1">
        <f>_xlfn.STDEV.P($H$83:H179)</f>
        <v>0</v>
      </c>
    </row>
    <row r="180" spans="2:15">
      <c r="B180">
        <v>97</v>
      </c>
      <c r="C180" s="154"/>
      <c r="D180" s="154"/>
      <c r="E180" s="2"/>
      <c r="G180" s="119">
        <f t="shared" si="4"/>
        <v>100.00006607812085</v>
      </c>
      <c r="H180" s="149">
        <f t="shared" si="5"/>
        <v>0</v>
      </c>
      <c r="I180" s="1"/>
      <c r="J180" s="10">
        <f t="shared" si="6"/>
        <v>-1000000</v>
      </c>
      <c r="L180" s="149">
        <f t="shared" si="7"/>
        <v>0</v>
      </c>
      <c r="M180" s="3"/>
      <c r="O180" s="1">
        <f>_xlfn.STDEV.P($H$83:H180)</f>
        <v>0</v>
      </c>
    </row>
    <row r="181" spans="2:15">
      <c r="B181">
        <v>98</v>
      </c>
      <c r="C181" s="154"/>
      <c r="D181" s="154"/>
      <c r="E181" s="2"/>
      <c r="G181" s="119">
        <f t="shared" si="4"/>
        <v>100.00006607812085</v>
      </c>
      <c r="H181" s="149">
        <f t="shared" si="5"/>
        <v>0</v>
      </c>
      <c r="I181" s="1"/>
      <c r="J181" s="10">
        <f t="shared" si="6"/>
        <v>-1000000</v>
      </c>
      <c r="L181" s="149">
        <f t="shared" si="7"/>
        <v>0</v>
      </c>
      <c r="M181" s="3"/>
      <c r="O181" s="1">
        <f>_xlfn.STDEV.P($H$83:H181)</f>
        <v>0</v>
      </c>
    </row>
    <row r="182" spans="2:15">
      <c r="B182">
        <v>99</v>
      </c>
      <c r="C182" s="154"/>
      <c r="D182" s="154"/>
      <c r="E182" s="2"/>
      <c r="G182" s="119">
        <f t="shared" si="4"/>
        <v>100.00006607812085</v>
      </c>
      <c r="H182" s="149">
        <f t="shared" si="5"/>
        <v>0</v>
      </c>
      <c r="I182" s="1"/>
      <c r="J182" s="10">
        <f t="shared" si="6"/>
        <v>-1000000</v>
      </c>
      <c r="L182" s="149">
        <f t="shared" si="7"/>
        <v>0</v>
      </c>
      <c r="M182" s="3"/>
      <c r="O182" s="1">
        <f>_xlfn.STDEV.P($H$83:H182)</f>
        <v>0</v>
      </c>
    </row>
    <row r="183" spans="2:15">
      <c r="B183">
        <v>100</v>
      </c>
      <c r="C183" s="154"/>
      <c r="D183" s="154"/>
      <c r="E183" s="2"/>
      <c r="G183" s="119">
        <f t="shared" si="4"/>
        <v>100.00006607812085</v>
      </c>
      <c r="H183" s="149">
        <f t="shared" si="5"/>
        <v>0</v>
      </c>
      <c r="I183" s="1"/>
      <c r="J183" s="10">
        <f t="shared" si="6"/>
        <v>-1000000</v>
      </c>
      <c r="L183" s="149">
        <f t="shared" si="7"/>
        <v>0</v>
      </c>
      <c r="M183" s="3"/>
      <c r="O183" s="1">
        <f>_xlfn.STDEV.P($H$83:H183)</f>
        <v>0</v>
      </c>
    </row>
    <row r="184" spans="2:15">
      <c r="B184">
        <v>101</v>
      </c>
      <c r="C184" s="154"/>
      <c r="D184" s="154"/>
      <c r="E184" s="2"/>
      <c r="G184" s="119">
        <f t="shared" si="4"/>
        <v>100.00006607812085</v>
      </c>
      <c r="H184" s="149">
        <f t="shared" si="5"/>
        <v>0</v>
      </c>
      <c r="I184" s="1"/>
      <c r="J184" s="10">
        <f t="shared" si="6"/>
        <v>-1000000</v>
      </c>
      <c r="L184" s="149">
        <f t="shared" si="7"/>
        <v>0</v>
      </c>
      <c r="M184" s="3"/>
      <c r="O184" s="1">
        <f>_xlfn.STDEV.P($H$83:H184)</f>
        <v>0</v>
      </c>
    </row>
    <row r="185" spans="2:15">
      <c r="B185">
        <v>102</v>
      </c>
      <c r="C185" s="154"/>
      <c r="D185" s="154"/>
      <c r="E185" s="2"/>
      <c r="G185" s="119">
        <f t="shared" si="4"/>
        <v>100.00006607812085</v>
      </c>
      <c r="H185" s="149">
        <f t="shared" si="5"/>
        <v>0</v>
      </c>
      <c r="I185" s="1"/>
      <c r="J185" s="10">
        <f t="shared" si="6"/>
        <v>-1000000</v>
      </c>
      <c r="L185" s="149">
        <f t="shared" si="7"/>
        <v>0</v>
      </c>
      <c r="M185" s="3"/>
      <c r="O185" s="1">
        <f>_xlfn.STDEV.P($H$83:H185)</f>
        <v>0</v>
      </c>
    </row>
    <row r="186" spans="2:15">
      <c r="B186">
        <v>103</v>
      </c>
      <c r="C186" s="154"/>
      <c r="D186" s="154"/>
      <c r="E186" s="2"/>
      <c r="G186" s="119">
        <f t="shared" si="4"/>
        <v>100.00006607812085</v>
      </c>
      <c r="H186" s="149">
        <f t="shared" si="5"/>
        <v>0</v>
      </c>
      <c r="I186" s="1"/>
      <c r="J186" s="10">
        <f t="shared" si="6"/>
        <v>-1000000</v>
      </c>
      <c r="L186" s="149">
        <f t="shared" si="7"/>
        <v>0</v>
      </c>
      <c r="M186" s="3"/>
      <c r="O186" s="1">
        <f>_xlfn.STDEV.P($H$83:H186)</f>
        <v>0</v>
      </c>
    </row>
    <row r="187" spans="2:15">
      <c r="B187">
        <v>104</v>
      </c>
      <c r="C187" s="154"/>
      <c r="D187" s="154"/>
      <c r="E187" s="2"/>
      <c r="G187" s="119">
        <f t="shared" si="4"/>
        <v>100.00006607812085</v>
      </c>
      <c r="H187" s="149">
        <f t="shared" si="5"/>
        <v>0</v>
      </c>
      <c r="I187" s="1"/>
      <c r="J187" s="10">
        <f t="shared" si="6"/>
        <v>-1000000</v>
      </c>
      <c r="L187" s="149">
        <f t="shared" si="7"/>
        <v>0</v>
      </c>
      <c r="M187" s="3"/>
      <c r="O187" s="1">
        <f>_xlfn.STDEV.P($H$83:H187)</f>
        <v>0</v>
      </c>
    </row>
    <row r="188" spans="2:15">
      <c r="B188">
        <v>105</v>
      </c>
      <c r="C188" s="154"/>
      <c r="D188" s="154"/>
      <c r="E188" s="2"/>
      <c r="G188" s="119">
        <f t="shared" si="4"/>
        <v>100.00006607812085</v>
      </c>
      <c r="H188" s="149">
        <f t="shared" si="5"/>
        <v>0</v>
      </c>
      <c r="I188" s="1"/>
      <c r="J188" s="10">
        <f t="shared" si="6"/>
        <v>-1000000</v>
      </c>
      <c r="L188" s="149">
        <f t="shared" si="7"/>
        <v>0</v>
      </c>
      <c r="M188" s="3"/>
      <c r="O188" s="1">
        <f>_xlfn.STDEV.P($H$83:H188)</f>
        <v>0</v>
      </c>
    </row>
    <row r="189" spans="2:15">
      <c r="B189">
        <v>106</v>
      </c>
      <c r="C189" s="154"/>
      <c r="D189" s="154"/>
      <c r="E189" s="2"/>
      <c r="G189" s="119">
        <f t="shared" si="4"/>
        <v>100.00006607812085</v>
      </c>
      <c r="H189" s="149">
        <f t="shared" si="5"/>
        <v>0</v>
      </c>
      <c r="I189" s="1"/>
      <c r="J189" s="10">
        <f t="shared" si="6"/>
        <v>-1000000</v>
      </c>
      <c r="L189" s="149">
        <f t="shared" si="7"/>
        <v>0</v>
      </c>
      <c r="M189" s="3"/>
      <c r="O189" s="1">
        <f>_xlfn.STDEV.P($H$83:H189)</f>
        <v>0</v>
      </c>
    </row>
    <row r="190" spans="2:15">
      <c r="B190">
        <v>107</v>
      </c>
      <c r="C190" s="154"/>
      <c r="D190" s="154"/>
      <c r="E190" s="2"/>
      <c r="G190" s="119">
        <f t="shared" si="4"/>
        <v>100.00006607812085</v>
      </c>
      <c r="H190" s="149">
        <f t="shared" si="5"/>
        <v>0</v>
      </c>
      <c r="I190" s="1"/>
      <c r="J190" s="10">
        <f t="shared" si="6"/>
        <v>-1000000</v>
      </c>
      <c r="L190" s="149">
        <f t="shared" si="7"/>
        <v>0</v>
      </c>
      <c r="M190" s="3"/>
      <c r="O190" s="1">
        <f>_xlfn.STDEV.P($H$83:H190)</f>
        <v>0</v>
      </c>
    </row>
    <row r="191" spans="2:15">
      <c r="B191">
        <v>108</v>
      </c>
      <c r="C191" s="154"/>
      <c r="D191" s="154"/>
      <c r="E191" s="2"/>
      <c r="G191" s="119">
        <f t="shared" si="4"/>
        <v>100.00006607812085</v>
      </c>
      <c r="H191" s="149">
        <f t="shared" si="5"/>
        <v>0</v>
      </c>
      <c r="I191" s="1"/>
      <c r="J191" s="10">
        <f t="shared" si="6"/>
        <v>-1000000</v>
      </c>
      <c r="L191" s="149">
        <f t="shared" si="7"/>
        <v>0</v>
      </c>
      <c r="M191" s="3"/>
      <c r="O191" s="1">
        <f>_xlfn.STDEV.P($H$83:H191)</f>
        <v>0</v>
      </c>
    </row>
    <row r="192" spans="2:15">
      <c r="B192">
        <v>109</v>
      </c>
      <c r="C192" s="154"/>
      <c r="D192" s="154"/>
      <c r="E192" s="2"/>
      <c r="G192" s="119">
        <f t="shared" si="4"/>
        <v>100.00006607812085</v>
      </c>
      <c r="H192" s="149">
        <f t="shared" si="5"/>
        <v>0</v>
      </c>
      <c r="I192" s="1"/>
      <c r="J192" s="10">
        <f t="shared" si="6"/>
        <v>-1000000</v>
      </c>
      <c r="L192" s="149">
        <f t="shared" si="7"/>
        <v>0</v>
      </c>
      <c r="M192" s="3"/>
      <c r="O192" s="1">
        <f>_xlfn.STDEV.P($H$83:H192)</f>
        <v>0</v>
      </c>
    </row>
    <row r="193" spans="2:15">
      <c r="B193">
        <v>110</v>
      </c>
      <c r="C193" s="154"/>
      <c r="D193" s="154"/>
      <c r="E193" s="2"/>
      <c r="G193" s="119">
        <f t="shared" si="4"/>
        <v>100.00006607812085</v>
      </c>
      <c r="H193" s="149">
        <f t="shared" si="5"/>
        <v>0</v>
      </c>
      <c r="I193" s="1"/>
      <c r="J193" s="10">
        <f t="shared" si="6"/>
        <v>-1000000</v>
      </c>
      <c r="L193" s="149">
        <f t="shared" si="7"/>
        <v>0</v>
      </c>
      <c r="M193" s="3"/>
      <c r="O193" s="1">
        <f>_xlfn.STDEV.P($H$83:H193)</f>
        <v>0</v>
      </c>
    </row>
    <row r="194" spans="2:15">
      <c r="B194">
        <v>111</v>
      </c>
      <c r="C194" s="154"/>
      <c r="D194" s="154"/>
      <c r="E194" s="2"/>
      <c r="G194" s="119">
        <f t="shared" si="4"/>
        <v>100.00006607812085</v>
      </c>
      <c r="H194" s="149">
        <f t="shared" si="5"/>
        <v>0</v>
      </c>
      <c r="I194" s="1"/>
      <c r="J194" s="10">
        <f t="shared" si="6"/>
        <v>-1000000</v>
      </c>
      <c r="L194" s="149">
        <f t="shared" si="7"/>
        <v>0</v>
      </c>
      <c r="M194" s="3"/>
      <c r="O194" s="1">
        <f>_xlfn.STDEV.P($H$83:H194)</f>
        <v>0</v>
      </c>
    </row>
    <row r="195" spans="2:15">
      <c r="B195">
        <v>112</v>
      </c>
      <c r="C195" s="154"/>
      <c r="D195" s="154"/>
      <c r="E195" s="2"/>
      <c r="G195" s="119">
        <f t="shared" si="4"/>
        <v>100.00006607812085</v>
      </c>
      <c r="H195" s="149">
        <f t="shared" si="5"/>
        <v>0</v>
      </c>
      <c r="I195" s="1"/>
      <c r="J195" s="10">
        <f t="shared" si="6"/>
        <v>-1000000</v>
      </c>
      <c r="L195" s="149">
        <f t="shared" si="7"/>
        <v>0</v>
      </c>
      <c r="M195" s="3"/>
      <c r="O195" s="1">
        <f>_xlfn.STDEV.P($H$83:H195)</f>
        <v>0</v>
      </c>
    </row>
    <row r="196" spans="2:15">
      <c r="B196">
        <v>113</v>
      </c>
      <c r="C196" s="154"/>
      <c r="D196" s="154"/>
      <c r="E196" s="2"/>
      <c r="G196" s="119">
        <f t="shared" si="4"/>
        <v>100.00006607812085</v>
      </c>
      <c r="H196" s="149">
        <f t="shared" si="5"/>
        <v>0</v>
      </c>
      <c r="I196" s="1"/>
      <c r="J196" s="10">
        <f t="shared" si="6"/>
        <v>-1000000</v>
      </c>
      <c r="L196" s="149">
        <f t="shared" si="7"/>
        <v>0</v>
      </c>
      <c r="M196" s="3"/>
      <c r="O196" s="1">
        <f>_xlfn.STDEV.P($H$83:H196)</f>
        <v>0</v>
      </c>
    </row>
    <row r="197" spans="2:15">
      <c r="B197">
        <v>114</v>
      </c>
      <c r="C197" s="154"/>
      <c r="D197" s="154"/>
      <c r="E197" s="2"/>
      <c r="G197" s="119">
        <f t="shared" si="4"/>
        <v>100.00006607812085</v>
      </c>
      <c r="H197" s="149">
        <f t="shared" si="5"/>
        <v>0</v>
      </c>
      <c r="I197" s="1"/>
      <c r="J197" s="10">
        <f t="shared" si="6"/>
        <v>-1000000</v>
      </c>
      <c r="L197" s="149">
        <f t="shared" si="7"/>
        <v>0</v>
      </c>
      <c r="M197" s="3"/>
      <c r="O197" s="1">
        <f>_xlfn.STDEV.P($H$83:H197)</f>
        <v>0</v>
      </c>
    </row>
    <row r="198" spans="2:15">
      <c r="B198">
        <v>115</v>
      </c>
      <c r="C198" s="154"/>
      <c r="D198" s="154"/>
      <c r="E198" s="2"/>
      <c r="G198" s="119">
        <f t="shared" si="4"/>
        <v>100.00006607812085</v>
      </c>
      <c r="H198" s="149">
        <f t="shared" si="5"/>
        <v>0</v>
      </c>
      <c r="I198" s="1"/>
      <c r="J198" s="10">
        <f t="shared" si="6"/>
        <v>-1000000</v>
      </c>
      <c r="L198" s="149">
        <f t="shared" si="7"/>
        <v>0</v>
      </c>
      <c r="M198" s="3"/>
      <c r="O198" s="1">
        <f>_xlfn.STDEV.P($H$83:H198)</f>
        <v>0</v>
      </c>
    </row>
    <row r="199" spans="2:15">
      <c r="B199">
        <v>116</v>
      </c>
      <c r="C199" s="154"/>
      <c r="D199" s="154"/>
      <c r="E199" s="2"/>
      <c r="G199" s="119">
        <f t="shared" si="4"/>
        <v>100.00006607812085</v>
      </c>
      <c r="H199" s="149">
        <f t="shared" si="5"/>
        <v>0</v>
      </c>
      <c r="I199" s="1"/>
      <c r="J199" s="10">
        <f t="shared" si="6"/>
        <v>-1000000</v>
      </c>
      <c r="L199" s="149">
        <f t="shared" si="7"/>
        <v>0</v>
      </c>
      <c r="M199" s="3"/>
      <c r="O199" s="1">
        <f>_xlfn.STDEV.P($H$83:H199)</f>
        <v>0</v>
      </c>
    </row>
    <row r="200" spans="2:15">
      <c r="B200">
        <v>117</v>
      </c>
      <c r="C200" s="154"/>
      <c r="D200" s="154"/>
      <c r="E200" s="2"/>
      <c r="G200" s="119">
        <f t="shared" si="4"/>
        <v>100.00006607812085</v>
      </c>
      <c r="H200" s="149">
        <f t="shared" si="5"/>
        <v>0</v>
      </c>
      <c r="I200" s="1"/>
      <c r="J200" s="10">
        <f t="shared" si="6"/>
        <v>-1000000</v>
      </c>
      <c r="L200" s="149">
        <f t="shared" si="7"/>
        <v>0</v>
      </c>
      <c r="M200" s="3"/>
      <c r="O200" s="1">
        <f>_xlfn.STDEV.P($H$83:H200)</f>
        <v>0</v>
      </c>
    </row>
    <row r="201" spans="2:15">
      <c r="B201">
        <v>118</v>
      </c>
      <c r="C201" s="154"/>
      <c r="D201" s="154"/>
      <c r="E201" s="2"/>
      <c r="G201" s="119">
        <f t="shared" si="4"/>
        <v>100.00006607812085</v>
      </c>
      <c r="H201" s="149">
        <f t="shared" si="5"/>
        <v>0</v>
      </c>
      <c r="I201" s="1"/>
      <c r="J201" s="10">
        <f t="shared" si="6"/>
        <v>-1000000</v>
      </c>
      <c r="L201" s="149">
        <f t="shared" si="7"/>
        <v>0</v>
      </c>
      <c r="M201" s="3"/>
      <c r="O201" s="1">
        <f>_xlfn.STDEV.P($H$83:H201)</f>
        <v>0</v>
      </c>
    </row>
    <row r="202" spans="2:15">
      <c r="B202">
        <v>119</v>
      </c>
      <c r="C202" s="154"/>
      <c r="D202" s="154"/>
      <c r="E202" s="2"/>
      <c r="G202" s="119">
        <f t="shared" si="4"/>
        <v>100.00006607812085</v>
      </c>
      <c r="H202" s="149">
        <f t="shared" si="5"/>
        <v>0</v>
      </c>
      <c r="I202" s="1"/>
      <c r="J202" s="10">
        <f t="shared" si="6"/>
        <v>-1000000</v>
      </c>
      <c r="L202" s="149">
        <f t="shared" si="7"/>
        <v>0</v>
      </c>
      <c r="M202" s="3"/>
      <c r="O202" s="1">
        <f>_xlfn.STDEV.P($H$83:H202)</f>
        <v>0</v>
      </c>
    </row>
    <row r="203" spans="2:15">
      <c r="B203">
        <v>120</v>
      </c>
      <c r="C203" s="154"/>
      <c r="D203" s="154"/>
      <c r="E203" s="2"/>
      <c r="G203" s="119">
        <f t="shared" si="4"/>
        <v>100.00006607812085</v>
      </c>
      <c r="H203" s="149">
        <f t="shared" si="5"/>
        <v>0</v>
      </c>
      <c r="I203" s="1"/>
      <c r="J203" s="10">
        <f t="shared" si="6"/>
        <v>-1000000</v>
      </c>
      <c r="L203" s="149">
        <f t="shared" si="7"/>
        <v>0</v>
      </c>
      <c r="M203" s="3"/>
      <c r="O203" s="1">
        <f>_xlfn.STDEV.P($H$83:H203)</f>
        <v>0</v>
      </c>
    </row>
    <row r="204" spans="2:15">
      <c r="B204">
        <v>121</v>
      </c>
      <c r="C204" s="154"/>
      <c r="D204" s="154"/>
      <c r="E204" s="2"/>
      <c r="G204" s="119">
        <f t="shared" si="4"/>
        <v>100.00006607812085</v>
      </c>
      <c r="H204" s="149">
        <f t="shared" si="5"/>
        <v>0</v>
      </c>
      <c r="I204" s="1"/>
      <c r="J204" s="10">
        <f t="shared" si="6"/>
        <v>-1000000</v>
      </c>
      <c r="L204" s="149">
        <f t="shared" si="7"/>
        <v>0</v>
      </c>
      <c r="M204" s="3"/>
      <c r="O204" s="1">
        <f>_xlfn.STDEV.P($H$83:H204)</f>
        <v>0</v>
      </c>
    </row>
    <row r="205" spans="2:15">
      <c r="B205">
        <v>122</v>
      </c>
      <c r="C205" s="154"/>
      <c r="D205" s="154"/>
      <c r="E205" s="2"/>
      <c r="G205" s="119">
        <f t="shared" si="4"/>
        <v>100.00006607812085</v>
      </c>
      <c r="H205" s="149">
        <f t="shared" si="5"/>
        <v>0</v>
      </c>
      <c r="I205" s="1"/>
      <c r="J205" s="10">
        <f t="shared" si="6"/>
        <v>-1000000</v>
      </c>
      <c r="L205" s="149">
        <f t="shared" si="7"/>
        <v>0</v>
      </c>
      <c r="M205" s="3"/>
      <c r="O205" s="1">
        <f>_xlfn.STDEV.P($H$83:H205)</f>
        <v>0</v>
      </c>
    </row>
    <row r="206" spans="2:15">
      <c r="B206">
        <v>123</v>
      </c>
      <c r="C206" s="154"/>
      <c r="D206" s="154"/>
      <c r="E206" s="2"/>
      <c r="G206" s="119">
        <f t="shared" si="4"/>
        <v>100.00006607812085</v>
      </c>
      <c r="H206" s="149">
        <f t="shared" si="5"/>
        <v>0</v>
      </c>
      <c r="I206" s="1"/>
      <c r="J206" s="10">
        <f t="shared" si="6"/>
        <v>-1000000</v>
      </c>
      <c r="L206" s="149">
        <f t="shared" si="7"/>
        <v>0</v>
      </c>
      <c r="M206" s="3"/>
      <c r="O206" s="1">
        <f>_xlfn.STDEV.P($H$83:H206)</f>
        <v>0</v>
      </c>
    </row>
    <row r="207" spans="2:15">
      <c r="B207">
        <v>124</v>
      </c>
      <c r="C207" s="154"/>
      <c r="D207" s="154"/>
      <c r="E207" s="2"/>
      <c r="G207" s="119">
        <f t="shared" si="4"/>
        <v>100.00006607812085</v>
      </c>
      <c r="H207" s="149">
        <f t="shared" si="5"/>
        <v>0</v>
      </c>
      <c r="I207" s="1"/>
      <c r="J207" s="10">
        <f t="shared" si="6"/>
        <v>-1000000</v>
      </c>
      <c r="L207" s="149">
        <f t="shared" si="7"/>
        <v>0</v>
      </c>
      <c r="M207" s="3"/>
      <c r="O207" s="1">
        <f>_xlfn.STDEV.P($H$83:H207)</f>
        <v>0</v>
      </c>
    </row>
    <row r="208" spans="2:15">
      <c r="B208">
        <v>125</v>
      </c>
      <c r="C208" s="154"/>
      <c r="D208" s="154"/>
      <c r="E208" s="2"/>
      <c r="G208" s="119">
        <f t="shared" si="4"/>
        <v>100.00006607812085</v>
      </c>
      <c r="H208" s="149">
        <f t="shared" si="5"/>
        <v>0</v>
      </c>
      <c r="I208" s="1"/>
      <c r="J208" s="10">
        <f t="shared" si="6"/>
        <v>-1000000</v>
      </c>
      <c r="L208" s="149">
        <f t="shared" si="7"/>
        <v>0</v>
      </c>
      <c r="M208" s="3"/>
      <c r="O208" s="1">
        <f>_xlfn.STDEV.P($H$83:H208)</f>
        <v>0</v>
      </c>
    </row>
    <row r="209" spans="2:15">
      <c r="B209">
        <v>126</v>
      </c>
      <c r="C209" s="154"/>
      <c r="D209" s="154"/>
      <c r="E209" s="2"/>
      <c r="G209" s="119">
        <f t="shared" si="4"/>
        <v>100.00006607812085</v>
      </c>
      <c r="H209" s="149">
        <f t="shared" si="5"/>
        <v>0</v>
      </c>
      <c r="I209" s="1"/>
      <c r="J209" s="10">
        <f t="shared" si="6"/>
        <v>-1000000</v>
      </c>
      <c r="L209" s="149">
        <f t="shared" si="7"/>
        <v>0</v>
      </c>
      <c r="M209" s="3"/>
      <c r="O209" s="1">
        <f>_xlfn.STDEV.P($H$83:H209)</f>
        <v>0</v>
      </c>
    </row>
    <row r="210" spans="2:15">
      <c r="B210">
        <v>127</v>
      </c>
      <c r="C210" s="154"/>
      <c r="D210" s="154"/>
      <c r="E210" s="2"/>
      <c r="G210" s="119">
        <f t="shared" si="4"/>
        <v>100.00006607812085</v>
      </c>
      <c r="H210" s="149">
        <f t="shared" si="5"/>
        <v>0</v>
      </c>
      <c r="I210" s="1"/>
      <c r="J210" s="10">
        <f t="shared" si="6"/>
        <v>-1000000</v>
      </c>
      <c r="L210" s="149">
        <f t="shared" si="7"/>
        <v>0</v>
      </c>
      <c r="M210" s="3"/>
      <c r="O210" s="1">
        <f>_xlfn.STDEV.P($H$83:H210)</f>
        <v>0</v>
      </c>
    </row>
    <row r="211" spans="2:15">
      <c r="B211">
        <v>128</v>
      </c>
      <c r="C211" s="154"/>
      <c r="D211" s="154"/>
      <c r="E211" s="2"/>
      <c r="G211" s="119">
        <f t="shared" ref="G211:G274" si="8">$P$9*(1+$U$9*($R$15-20)+$V$9*($R$15-20)^2)</f>
        <v>100.00006607812085</v>
      </c>
      <c r="H211" s="149">
        <f t="shared" si="5"/>
        <v>0</v>
      </c>
      <c r="I211" s="1"/>
      <c r="J211" s="10">
        <f t="shared" si="6"/>
        <v>-1000000</v>
      </c>
      <c r="L211" s="149">
        <f t="shared" si="7"/>
        <v>0</v>
      </c>
      <c r="M211" s="3"/>
      <c r="O211" s="1">
        <f>_xlfn.STDEV.P($H$83:H211)</f>
        <v>0</v>
      </c>
    </row>
    <row r="212" spans="2:15">
      <c r="B212">
        <v>129</v>
      </c>
      <c r="C212" s="154"/>
      <c r="D212" s="154"/>
      <c r="E212" s="2"/>
      <c r="G212" s="119">
        <f t="shared" si="8"/>
        <v>100.00006607812085</v>
      </c>
      <c r="H212" s="149">
        <f t="shared" si="5"/>
        <v>0</v>
      </c>
      <c r="I212" s="1"/>
      <c r="J212" s="10">
        <f t="shared" si="6"/>
        <v>-1000000</v>
      </c>
      <c r="L212" s="149">
        <f t="shared" si="7"/>
        <v>0</v>
      </c>
      <c r="M212" s="3"/>
      <c r="O212" s="1">
        <f>_xlfn.STDEV.P($H$83:H212)</f>
        <v>0</v>
      </c>
    </row>
    <row r="213" spans="2:15">
      <c r="B213">
        <v>130</v>
      </c>
      <c r="C213" s="154"/>
      <c r="D213" s="154"/>
      <c r="E213" s="2"/>
      <c r="G213" s="119">
        <f t="shared" si="8"/>
        <v>100.00006607812085</v>
      </c>
      <c r="H213" s="149">
        <f t="shared" ref="H213:H276" si="9">C213*G213</f>
        <v>0</v>
      </c>
      <c r="I213" s="1"/>
      <c r="J213" s="10">
        <f t="shared" ref="J213:J276" si="10">(H213-$P$6*0.001)*1000000/($P$6*0.001)</f>
        <v>-1000000</v>
      </c>
      <c r="L213" s="149">
        <f t="shared" ref="L213:L276" si="11">AVERAGE(H212:H213)</f>
        <v>0</v>
      </c>
      <c r="M213" s="3"/>
      <c r="O213" s="1">
        <f>_xlfn.STDEV.P($H$83:H213)</f>
        <v>0</v>
      </c>
    </row>
    <row r="214" spans="2:15">
      <c r="B214">
        <v>131</v>
      </c>
      <c r="C214" s="154"/>
      <c r="D214" s="154"/>
      <c r="E214" s="2"/>
      <c r="G214" s="119">
        <f t="shared" si="8"/>
        <v>100.00006607812085</v>
      </c>
      <c r="H214" s="149">
        <f t="shared" si="9"/>
        <v>0</v>
      </c>
      <c r="I214" s="1"/>
      <c r="J214" s="10">
        <f t="shared" si="10"/>
        <v>-1000000</v>
      </c>
      <c r="L214" s="149">
        <f t="shared" si="11"/>
        <v>0</v>
      </c>
      <c r="M214" s="3"/>
      <c r="O214" s="1">
        <f>_xlfn.STDEV.P($H$83:H214)</f>
        <v>0</v>
      </c>
    </row>
    <row r="215" spans="2:15">
      <c r="B215">
        <v>132</v>
      </c>
      <c r="C215" s="154"/>
      <c r="D215" s="154"/>
      <c r="E215" s="2"/>
      <c r="G215" s="119">
        <f t="shared" si="8"/>
        <v>100.00006607812085</v>
      </c>
      <c r="H215" s="149">
        <f t="shared" si="9"/>
        <v>0</v>
      </c>
      <c r="I215" s="1"/>
      <c r="J215" s="10">
        <f t="shared" si="10"/>
        <v>-1000000</v>
      </c>
      <c r="L215" s="149">
        <f t="shared" si="11"/>
        <v>0</v>
      </c>
      <c r="M215" s="3"/>
      <c r="O215" s="1">
        <f>_xlfn.STDEV.P($H$83:H215)</f>
        <v>0</v>
      </c>
    </row>
    <row r="216" spans="2:15">
      <c r="B216">
        <v>133</v>
      </c>
      <c r="C216" s="154"/>
      <c r="D216" s="154"/>
      <c r="E216" s="2"/>
      <c r="G216" s="119">
        <f t="shared" si="8"/>
        <v>100.00006607812085</v>
      </c>
      <c r="H216" s="149">
        <f t="shared" si="9"/>
        <v>0</v>
      </c>
      <c r="I216" s="1"/>
      <c r="J216" s="10">
        <f t="shared" si="10"/>
        <v>-1000000</v>
      </c>
      <c r="L216" s="149">
        <f t="shared" si="11"/>
        <v>0</v>
      </c>
      <c r="M216" s="3"/>
      <c r="O216" s="1">
        <f>_xlfn.STDEV.P($H$83:H216)</f>
        <v>0</v>
      </c>
    </row>
    <row r="217" spans="2:15">
      <c r="B217">
        <v>134</v>
      </c>
      <c r="C217" s="154"/>
      <c r="D217" s="154"/>
      <c r="E217" s="2"/>
      <c r="G217" s="119">
        <f t="shared" si="8"/>
        <v>100.00006607812085</v>
      </c>
      <c r="H217" s="149">
        <f t="shared" si="9"/>
        <v>0</v>
      </c>
      <c r="I217" s="1"/>
      <c r="J217" s="10">
        <f t="shared" si="10"/>
        <v>-1000000</v>
      </c>
      <c r="L217" s="149">
        <f t="shared" si="11"/>
        <v>0</v>
      </c>
      <c r="M217" s="3"/>
      <c r="O217" s="1">
        <f>_xlfn.STDEV.P($H$83:H217)</f>
        <v>0</v>
      </c>
    </row>
    <row r="218" spans="2:15">
      <c r="B218">
        <v>135</v>
      </c>
      <c r="C218" s="154"/>
      <c r="D218" s="154"/>
      <c r="E218" s="2"/>
      <c r="G218" s="119">
        <f t="shared" si="8"/>
        <v>100.00006607812085</v>
      </c>
      <c r="H218" s="149">
        <f t="shared" si="9"/>
        <v>0</v>
      </c>
      <c r="I218" s="1"/>
      <c r="J218" s="10">
        <f t="shared" si="10"/>
        <v>-1000000</v>
      </c>
      <c r="L218" s="149">
        <f t="shared" si="11"/>
        <v>0</v>
      </c>
      <c r="M218" s="3"/>
      <c r="O218" s="1">
        <f>_xlfn.STDEV.P($H$83:H218)</f>
        <v>0</v>
      </c>
    </row>
    <row r="219" spans="2:15">
      <c r="B219">
        <v>136</v>
      </c>
      <c r="C219" s="154"/>
      <c r="D219" s="154"/>
      <c r="E219" s="2"/>
      <c r="G219" s="119">
        <f t="shared" si="8"/>
        <v>100.00006607812085</v>
      </c>
      <c r="H219" s="149">
        <f t="shared" si="9"/>
        <v>0</v>
      </c>
      <c r="I219" s="1"/>
      <c r="J219" s="10">
        <f t="shared" si="10"/>
        <v>-1000000</v>
      </c>
      <c r="L219" s="149">
        <f t="shared" si="11"/>
        <v>0</v>
      </c>
      <c r="M219" s="3"/>
      <c r="O219" s="1">
        <f>_xlfn.STDEV.P($H$83:H219)</f>
        <v>0</v>
      </c>
    </row>
    <row r="220" spans="2:15">
      <c r="B220">
        <v>137</v>
      </c>
      <c r="C220" s="154"/>
      <c r="D220" s="154"/>
      <c r="E220" s="2"/>
      <c r="G220" s="119">
        <f t="shared" si="8"/>
        <v>100.00006607812085</v>
      </c>
      <c r="H220" s="149">
        <f t="shared" si="9"/>
        <v>0</v>
      </c>
      <c r="I220" s="1"/>
      <c r="J220" s="10">
        <f t="shared" si="10"/>
        <v>-1000000</v>
      </c>
      <c r="L220" s="149">
        <f t="shared" si="11"/>
        <v>0</v>
      </c>
      <c r="M220" s="3"/>
      <c r="O220" s="1">
        <f>_xlfn.STDEV.P($H$83:H220)</f>
        <v>0</v>
      </c>
    </row>
    <row r="221" spans="2:15">
      <c r="B221">
        <v>138</v>
      </c>
      <c r="C221" s="154"/>
      <c r="D221" s="154"/>
      <c r="E221" s="2"/>
      <c r="G221" s="119">
        <f t="shared" si="8"/>
        <v>100.00006607812085</v>
      </c>
      <c r="H221" s="149">
        <f t="shared" si="9"/>
        <v>0</v>
      </c>
      <c r="I221" s="1"/>
      <c r="J221" s="10">
        <f t="shared" si="10"/>
        <v>-1000000</v>
      </c>
      <c r="L221" s="149">
        <f t="shared" si="11"/>
        <v>0</v>
      </c>
      <c r="M221" s="3"/>
      <c r="O221" s="1">
        <f>_xlfn.STDEV.P($H$83:H221)</f>
        <v>0</v>
      </c>
    </row>
    <row r="222" spans="2:15">
      <c r="B222">
        <v>139</v>
      </c>
      <c r="C222" s="154"/>
      <c r="D222" s="154"/>
      <c r="E222" s="2"/>
      <c r="G222" s="119">
        <f t="shared" si="8"/>
        <v>100.00006607812085</v>
      </c>
      <c r="H222" s="149">
        <f t="shared" si="9"/>
        <v>0</v>
      </c>
      <c r="I222" s="1"/>
      <c r="J222" s="10">
        <f t="shared" si="10"/>
        <v>-1000000</v>
      </c>
      <c r="L222" s="149">
        <f t="shared" si="11"/>
        <v>0</v>
      </c>
      <c r="M222" s="3"/>
      <c r="O222" s="1">
        <f>_xlfn.STDEV.P($H$83:H222)</f>
        <v>0</v>
      </c>
    </row>
    <row r="223" spans="2:15">
      <c r="B223">
        <v>140</v>
      </c>
      <c r="C223" s="154"/>
      <c r="D223" s="154"/>
      <c r="E223" s="2"/>
      <c r="G223" s="119">
        <f t="shared" si="8"/>
        <v>100.00006607812085</v>
      </c>
      <c r="H223" s="149">
        <f t="shared" si="9"/>
        <v>0</v>
      </c>
      <c r="I223" s="1"/>
      <c r="J223" s="10">
        <f t="shared" si="10"/>
        <v>-1000000</v>
      </c>
      <c r="L223" s="149">
        <f t="shared" si="11"/>
        <v>0</v>
      </c>
      <c r="M223" s="3"/>
      <c r="O223" s="1">
        <f>_xlfn.STDEV.P($H$83:H223)</f>
        <v>0</v>
      </c>
    </row>
    <row r="224" spans="2:15">
      <c r="B224">
        <v>141</v>
      </c>
      <c r="C224" s="154"/>
      <c r="D224" s="154"/>
      <c r="E224" s="2"/>
      <c r="G224" s="119">
        <f t="shared" si="8"/>
        <v>100.00006607812085</v>
      </c>
      <c r="H224" s="149">
        <f t="shared" si="9"/>
        <v>0</v>
      </c>
      <c r="I224" s="1"/>
      <c r="J224" s="10">
        <f t="shared" si="10"/>
        <v>-1000000</v>
      </c>
      <c r="L224" s="149">
        <f t="shared" si="11"/>
        <v>0</v>
      </c>
      <c r="M224" s="3"/>
      <c r="O224" s="1">
        <f>_xlfn.STDEV.P($H$83:H224)</f>
        <v>0</v>
      </c>
    </row>
    <row r="225" spans="2:15">
      <c r="B225">
        <v>142</v>
      </c>
      <c r="C225" s="154"/>
      <c r="D225" s="154"/>
      <c r="E225" s="2"/>
      <c r="G225" s="119">
        <f t="shared" si="8"/>
        <v>100.00006607812085</v>
      </c>
      <c r="H225" s="149">
        <f t="shared" si="9"/>
        <v>0</v>
      </c>
      <c r="I225" s="1"/>
      <c r="J225" s="10">
        <f t="shared" si="10"/>
        <v>-1000000</v>
      </c>
      <c r="L225" s="149">
        <f t="shared" si="11"/>
        <v>0</v>
      </c>
      <c r="M225" s="3"/>
      <c r="O225" s="1">
        <f>_xlfn.STDEV.P($H$83:H225)</f>
        <v>0</v>
      </c>
    </row>
    <row r="226" spans="2:15">
      <c r="B226">
        <v>143</v>
      </c>
      <c r="C226" s="154"/>
      <c r="D226" s="154"/>
      <c r="E226" s="2"/>
      <c r="G226" s="119">
        <f t="shared" si="8"/>
        <v>100.00006607812085</v>
      </c>
      <c r="H226" s="149">
        <f t="shared" si="9"/>
        <v>0</v>
      </c>
      <c r="I226" s="1"/>
      <c r="J226" s="10">
        <f t="shared" si="10"/>
        <v>-1000000</v>
      </c>
      <c r="L226" s="149">
        <f t="shared" si="11"/>
        <v>0</v>
      </c>
      <c r="M226" s="3"/>
      <c r="O226" s="1">
        <f>_xlfn.STDEV.P($H$83:H226)</f>
        <v>0</v>
      </c>
    </row>
    <row r="227" spans="2:15">
      <c r="B227">
        <v>144</v>
      </c>
      <c r="C227" s="154"/>
      <c r="D227" s="154"/>
      <c r="E227" s="2"/>
      <c r="G227" s="119">
        <f t="shared" si="8"/>
        <v>100.00006607812085</v>
      </c>
      <c r="H227" s="149">
        <f t="shared" si="9"/>
        <v>0</v>
      </c>
      <c r="I227" s="1"/>
      <c r="J227" s="10">
        <f t="shared" si="10"/>
        <v>-1000000</v>
      </c>
      <c r="L227" s="149">
        <f t="shared" si="11"/>
        <v>0</v>
      </c>
      <c r="M227" s="3"/>
      <c r="O227" s="1">
        <f>_xlfn.STDEV.P($H$83:H227)</f>
        <v>0</v>
      </c>
    </row>
    <row r="228" spans="2:15">
      <c r="B228">
        <v>145</v>
      </c>
      <c r="C228" s="154"/>
      <c r="D228" s="154"/>
      <c r="E228" s="2"/>
      <c r="G228" s="119">
        <f t="shared" si="8"/>
        <v>100.00006607812085</v>
      </c>
      <c r="H228" s="149">
        <f t="shared" si="9"/>
        <v>0</v>
      </c>
      <c r="I228" s="1"/>
      <c r="J228" s="10">
        <f t="shared" si="10"/>
        <v>-1000000</v>
      </c>
      <c r="L228" s="149">
        <f t="shared" si="11"/>
        <v>0</v>
      </c>
      <c r="M228" s="3"/>
      <c r="O228" s="1">
        <f>_xlfn.STDEV.P($H$83:H228)</f>
        <v>0</v>
      </c>
    </row>
    <row r="229" spans="2:15">
      <c r="B229">
        <v>146</v>
      </c>
      <c r="C229" s="154"/>
      <c r="D229" s="154"/>
      <c r="E229" s="2"/>
      <c r="G229" s="119">
        <f t="shared" si="8"/>
        <v>100.00006607812085</v>
      </c>
      <c r="H229" s="149">
        <f t="shared" si="9"/>
        <v>0</v>
      </c>
      <c r="I229" s="1"/>
      <c r="J229" s="10">
        <f t="shared" si="10"/>
        <v>-1000000</v>
      </c>
      <c r="L229" s="149">
        <f t="shared" si="11"/>
        <v>0</v>
      </c>
      <c r="M229" s="3"/>
      <c r="O229" s="1">
        <f>_xlfn.STDEV.P($H$83:H229)</f>
        <v>0</v>
      </c>
    </row>
    <row r="230" spans="2:15">
      <c r="B230">
        <v>147</v>
      </c>
      <c r="C230" s="154"/>
      <c r="D230" s="154"/>
      <c r="E230" s="2"/>
      <c r="G230" s="119">
        <f t="shared" si="8"/>
        <v>100.00006607812085</v>
      </c>
      <c r="H230" s="149">
        <f t="shared" si="9"/>
        <v>0</v>
      </c>
      <c r="I230" s="1"/>
      <c r="J230" s="10">
        <f t="shared" si="10"/>
        <v>-1000000</v>
      </c>
      <c r="L230" s="149">
        <f t="shared" si="11"/>
        <v>0</v>
      </c>
      <c r="M230" s="3"/>
      <c r="O230" s="1">
        <f>_xlfn.STDEV.P($H$83:H230)</f>
        <v>0</v>
      </c>
    </row>
    <row r="231" spans="2:15">
      <c r="B231">
        <v>148</v>
      </c>
      <c r="C231" s="154"/>
      <c r="D231" s="154"/>
      <c r="E231" s="2"/>
      <c r="G231" s="119">
        <f t="shared" si="8"/>
        <v>100.00006607812085</v>
      </c>
      <c r="H231" s="149">
        <f t="shared" si="9"/>
        <v>0</v>
      </c>
      <c r="I231" s="1"/>
      <c r="J231" s="10">
        <f t="shared" si="10"/>
        <v>-1000000</v>
      </c>
      <c r="L231" s="149">
        <f t="shared" si="11"/>
        <v>0</v>
      </c>
      <c r="M231" s="3"/>
      <c r="O231" s="1">
        <f>_xlfn.STDEV.P($H$83:H231)</f>
        <v>0</v>
      </c>
    </row>
    <row r="232" spans="2:15">
      <c r="B232">
        <v>149</v>
      </c>
      <c r="C232" s="154"/>
      <c r="D232" s="154"/>
      <c r="E232" s="2"/>
      <c r="G232" s="119">
        <f t="shared" si="8"/>
        <v>100.00006607812085</v>
      </c>
      <c r="H232" s="149">
        <f t="shared" si="9"/>
        <v>0</v>
      </c>
      <c r="I232" s="1"/>
      <c r="J232" s="10">
        <f t="shared" si="10"/>
        <v>-1000000</v>
      </c>
      <c r="L232" s="149">
        <f t="shared" si="11"/>
        <v>0</v>
      </c>
      <c r="M232" s="3"/>
      <c r="O232" s="1">
        <f>_xlfn.STDEV.P($H$83:H232)</f>
        <v>0</v>
      </c>
    </row>
    <row r="233" spans="2:15">
      <c r="B233">
        <v>150</v>
      </c>
      <c r="C233" s="154"/>
      <c r="D233" s="154"/>
      <c r="E233" s="2"/>
      <c r="G233" s="119">
        <f t="shared" si="8"/>
        <v>100.00006607812085</v>
      </c>
      <c r="H233" s="149">
        <f t="shared" si="9"/>
        <v>0</v>
      </c>
      <c r="I233" s="1"/>
      <c r="J233" s="10">
        <f t="shared" si="10"/>
        <v>-1000000</v>
      </c>
      <c r="L233" s="149">
        <f t="shared" si="11"/>
        <v>0</v>
      </c>
      <c r="M233" s="3"/>
      <c r="O233" s="1">
        <f>_xlfn.STDEV.P($H$83:H233)</f>
        <v>0</v>
      </c>
    </row>
    <row r="234" spans="2:15">
      <c r="B234">
        <v>151</v>
      </c>
      <c r="C234" s="154"/>
      <c r="D234" s="154"/>
      <c r="E234" s="2"/>
      <c r="G234" s="119">
        <f t="shared" si="8"/>
        <v>100.00006607812085</v>
      </c>
      <c r="H234" s="149">
        <f t="shared" si="9"/>
        <v>0</v>
      </c>
      <c r="I234" s="1"/>
      <c r="J234" s="10">
        <f t="shared" si="10"/>
        <v>-1000000</v>
      </c>
      <c r="L234" s="149">
        <f t="shared" si="11"/>
        <v>0</v>
      </c>
      <c r="M234" s="3"/>
      <c r="O234" s="1">
        <f>_xlfn.STDEV.P($H$83:H234)</f>
        <v>0</v>
      </c>
    </row>
    <row r="235" spans="2:15">
      <c r="B235">
        <v>152</v>
      </c>
      <c r="C235" s="154"/>
      <c r="D235" s="154"/>
      <c r="E235" s="2"/>
      <c r="G235" s="119">
        <f t="shared" si="8"/>
        <v>100.00006607812085</v>
      </c>
      <c r="H235" s="149">
        <f t="shared" si="9"/>
        <v>0</v>
      </c>
      <c r="I235" s="1"/>
      <c r="J235" s="10">
        <f t="shared" si="10"/>
        <v>-1000000</v>
      </c>
      <c r="L235" s="149">
        <f t="shared" si="11"/>
        <v>0</v>
      </c>
      <c r="M235" s="3"/>
      <c r="O235" s="1">
        <f>_xlfn.STDEV.P($H$83:H235)</f>
        <v>0</v>
      </c>
    </row>
    <row r="236" spans="2:15">
      <c r="B236">
        <v>153</v>
      </c>
      <c r="C236" s="154"/>
      <c r="D236" s="154"/>
      <c r="E236" s="2"/>
      <c r="G236" s="119">
        <f t="shared" si="8"/>
        <v>100.00006607812085</v>
      </c>
      <c r="H236" s="149">
        <f t="shared" si="9"/>
        <v>0</v>
      </c>
      <c r="I236" s="1"/>
      <c r="J236" s="10">
        <f t="shared" si="10"/>
        <v>-1000000</v>
      </c>
      <c r="L236" s="149">
        <f t="shared" si="11"/>
        <v>0</v>
      </c>
      <c r="M236" s="3"/>
      <c r="O236" s="1">
        <f>_xlfn.STDEV.P($H$83:H236)</f>
        <v>0</v>
      </c>
    </row>
    <row r="237" spans="2:15">
      <c r="B237">
        <v>154</v>
      </c>
      <c r="C237" s="154"/>
      <c r="D237" s="154"/>
      <c r="E237" s="2"/>
      <c r="G237" s="119">
        <f t="shared" si="8"/>
        <v>100.00006607812085</v>
      </c>
      <c r="H237" s="149">
        <f t="shared" si="9"/>
        <v>0</v>
      </c>
      <c r="I237" s="1"/>
      <c r="J237" s="10">
        <f t="shared" si="10"/>
        <v>-1000000</v>
      </c>
      <c r="L237" s="149">
        <f t="shared" si="11"/>
        <v>0</v>
      </c>
      <c r="M237" s="3"/>
      <c r="O237" s="1">
        <f>_xlfn.STDEV.P($H$83:H237)</f>
        <v>0</v>
      </c>
    </row>
    <row r="238" spans="2:15">
      <c r="B238">
        <v>155</v>
      </c>
      <c r="C238" s="154"/>
      <c r="D238" s="154"/>
      <c r="E238" s="2"/>
      <c r="G238" s="119">
        <f t="shared" si="8"/>
        <v>100.00006607812085</v>
      </c>
      <c r="H238" s="149">
        <f t="shared" si="9"/>
        <v>0</v>
      </c>
      <c r="I238" s="1"/>
      <c r="J238" s="10">
        <f t="shared" si="10"/>
        <v>-1000000</v>
      </c>
      <c r="L238" s="149">
        <f t="shared" si="11"/>
        <v>0</v>
      </c>
      <c r="M238" s="3"/>
      <c r="O238" s="1">
        <f>_xlfn.STDEV.P($H$83:H238)</f>
        <v>0</v>
      </c>
    </row>
    <row r="239" spans="2:15">
      <c r="B239">
        <v>156</v>
      </c>
      <c r="C239" s="154"/>
      <c r="D239" s="154"/>
      <c r="E239" s="2"/>
      <c r="G239" s="119">
        <f t="shared" si="8"/>
        <v>100.00006607812085</v>
      </c>
      <c r="H239" s="149">
        <f t="shared" si="9"/>
        <v>0</v>
      </c>
      <c r="I239" s="1"/>
      <c r="J239" s="10">
        <f t="shared" si="10"/>
        <v>-1000000</v>
      </c>
      <c r="L239" s="149">
        <f t="shared" si="11"/>
        <v>0</v>
      </c>
      <c r="M239" s="3"/>
      <c r="O239" s="1">
        <f>_xlfn.STDEV.P($H$83:H239)</f>
        <v>0</v>
      </c>
    </row>
    <row r="240" spans="2:15">
      <c r="B240">
        <v>157</v>
      </c>
      <c r="C240" s="154"/>
      <c r="D240" s="154"/>
      <c r="E240" s="2"/>
      <c r="G240" s="119">
        <f t="shared" si="8"/>
        <v>100.00006607812085</v>
      </c>
      <c r="H240" s="149">
        <f t="shared" si="9"/>
        <v>0</v>
      </c>
      <c r="I240" s="1"/>
      <c r="J240" s="10">
        <f t="shared" si="10"/>
        <v>-1000000</v>
      </c>
      <c r="L240" s="149">
        <f t="shared" si="11"/>
        <v>0</v>
      </c>
      <c r="M240" s="3"/>
      <c r="O240" s="1">
        <f>_xlfn.STDEV.P($H$83:H240)</f>
        <v>0</v>
      </c>
    </row>
    <row r="241" spans="2:15">
      <c r="B241">
        <v>158</v>
      </c>
      <c r="C241" s="154"/>
      <c r="D241" s="154"/>
      <c r="E241" s="2"/>
      <c r="G241" s="119">
        <f t="shared" si="8"/>
        <v>100.00006607812085</v>
      </c>
      <c r="H241" s="149">
        <f t="shared" si="9"/>
        <v>0</v>
      </c>
      <c r="I241" s="1"/>
      <c r="J241" s="10">
        <f t="shared" si="10"/>
        <v>-1000000</v>
      </c>
      <c r="L241" s="149">
        <f t="shared" si="11"/>
        <v>0</v>
      </c>
      <c r="M241" s="3"/>
      <c r="O241" s="1">
        <f>_xlfn.STDEV.P($H$83:H241)</f>
        <v>0</v>
      </c>
    </row>
    <row r="242" spans="2:15">
      <c r="B242">
        <v>159</v>
      </c>
      <c r="C242" s="154"/>
      <c r="D242" s="154"/>
      <c r="E242" s="2"/>
      <c r="G242" s="119">
        <f t="shared" si="8"/>
        <v>100.00006607812085</v>
      </c>
      <c r="H242" s="149">
        <f t="shared" si="9"/>
        <v>0</v>
      </c>
      <c r="I242" s="1"/>
      <c r="J242" s="10">
        <f t="shared" si="10"/>
        <v>-1000000</v>
      </c>
      <c r="L242" s="149">
        <f t="shared" si="11"/>
        <v>0</v>
      </c>
      <c r="M242" s="3"/>
      <c r="O242" s="1">
        <f>_xlfn.STDEV.P($H$83:H242)</f>
        <v>0</v>
      </c>
    </row>
    <row r="243" spans="2:15">
      <c r="B243">
        <v>160</v>
      </c>
      <c r="C243" s="154"/>
      <c r="D243" s="154"/>
      <c r="E243" s="2"/>
      <c r="G243" s="119">
        <f t="shared" si="8"/>
        <v>100.00006607812085</v>
      </c>
      <c r="H243" s="149">
        <f t="shared" si="9"/>
        <v>0</v>
      </c>
      <c r="I243" s="1"/>
      <c r="J243" s="10">
        <f t="shared" si="10"/>
        <v>-1000000</v>
      </c>
      <c r="L243" s="149">
        <f t="shared" si="11"/>
        <v>0</v>
      </c>
      <c r="M243" s="3"/>
      <c r="O243" s="1">
        <f>_xlfn.STDEV.P($H$83:H243)</f>
        <v>0</v>
      </c>
    </row>
    <row r="244" spans="2:15">
      <c r="B244">
        <v>161</v>
      </c>
      <c r="C244" s="154"/>
      <c r="D244" s="154"/>
      <c r="E244" s="2"/>
      <c r="G244" s="119">
        <f t="shared" si="8"/>
        <v>100.00006607812085</v>
      </c>
      <c r="H244" s="149">
        <f t="shared" si="9"/>
        <v>0</v>
      </c>
      <c r="I244" s="1"/>
      <c r="J244" s="10">
        <f t="shared" si="10"/>
        <v>-1000000</v>
      </c>
      <c r="L244" s="149">
        <f t="shared" si="11"/>
        <v>0</v>
      </c>
      <c r="M244" s="3"/>
      <c r="O244" s="1">
        <f>_xlfn.STDEV.P($H$83:H244)</f>
        <v>0</v>
      </c>
    </row>
    <row r="245" spans="2:15">
      <c r="B245">
        <v>162</v>
      </c>
      <c r="C245" s="154"/>
      <c r="D245" s="154"/>
      <c r="E245" s="2"/>
      <c r="G245" s="119">
        <f t="shared" si="8"/>
        <v>100.00006607812085</v>
      </c>
      <c r="H245" s="149">
        <f t="shared" si="9"/>
        <v>0</v>
      </c>
      <c r="I245" s="1"/>
      <c r="J245" s="10">
        <f t="shared" si="10"/>
        <v>-1000000</v>
      </c>
      <c r="L245" s="149">
        <f t="shared" si="11"/>
        <v>0</v>
      </c>
      <c r="M245" s="3"/>
      <c r="O245" s="1">
        <f>_xlfn.STDEV.P($H$83:H245)</f>
        <v>0</v>
      </c>
    </row>
    <row r="246" spans="2:15">
      <c r="B246">
        <v>163</v>
      </c>
      <c r="C246" s="154"/>
      <c r="D246" s="154"/>
      <c r="E246" s="2"/>
      <c r="G246" s="119">
        <f t="shared" si="8"/>
        <v>100.00006607812085</v>
      </c>
      <c r="H246" s="149">
        <f t="shared" si="9"/>
        <v>0</v>
      </c>
      <c r="I246" s="1"/>
      <c r="J246" s="10">
        <f t="shared" si="10"/>
        <v>-1000000</v>
      </c>
      <c r="L246" s="149">
        <f t="shared" si="11"/>
        <v>0</v>
      </c>
      <c r="M246" s="3"/>
      <c r="O246" s="1">
        <f>_xlfn.STDEV.P($H$83:H246)</f>
        <v>0</v>
      </c>
    </row>
    <row r="247" spans="2:15">
      <c r="B247">
        <v>164</v>
      </c>
      <c r="C247" s="154"/>
      <c r="D247" s="154"/>
      <c r="E247" s="2"/>
      <c r="G247" s="119">
        <f t="shared" si="8"/>
        <v>100.00006607812085</v>
      </c>
      <c r="H247" s="149">
        <f t="shared" si="9"/>
        <v>0</v>
      </c>
      <c r="I247" s="1"/>
      <c r="J247" s="10">
        <f t="shared" si="10"/>
        <v>-1000000</v>
      </c>
      <c r="L247" s="149">
        <f t="shared" si="11"/>
        <v>0</v>
      </c>
      <c r="M247" s="3"/>
      <c r="O247" s="1">
        <f>_xlfn.STDEV.P($H$83:H247)</f>
        <v>0</v>
      </c>
    </row>
    <row r="248" spans="2:15">
      <c r="B248">
        <v>165</v>
      </c>
      <c r="C248" s="154"/>
      <c r="D248" s="154"/>
      <c r="E248" s="2"/>
      <c r="G248" s="119">
        <f t="shared" si="8"/>
        <v>100.00006607812085</v>
      </c>
      <c r="H248" s="149">
        <f t="shared" si="9"/>
        <v>0</v>
      </c>
      <c r="I248" s="1"/>
      <c r="J248" s="10">
        <f t="shared" si="10"/>
        <v>-1000000</v>
      </c>
      <c r="L248" s="149">
        <f t="shared" si="11"/>
        <v>0</v>
      </c>
      <c r="M248" s="3"/>
      <c r="O248" s="1">
        <f>_xlfn.STDEV.P($H$83:H248)</f>
        <v>0</v>
      </c>
    </row>
    <row r="249" spans="2:15">
      <c r="B249">
        <v>166</v>
      </c>
      <c r="C249" s="154"/>
      <c r="D249" s="154"/>
      <c r="E249" s="2"/>
      <c r="G249" s="119">
        <f t="shared" si="8"/>
        <v>100.00006607812085</v>
      </c>
      <c r="H249" s="149">
        <f t="shared" si="9"/>
        <v>0</v>
      </c>
      <c r="I249" s="1"/>
      <c r="J249" s="10">
        <f t="shared" si="10"/>
        <v>-1000000</v>
      </c>
      <c r="L249" s="149">
        <f t="shared" si="11"/>
        <v>0</v>
      </c>
      <c r="M249" s="3"/>
      <c r="O249" s="1">
        <f>_xlfn.STDEV.P($H$83:H249)</f>
        <v>0</v>
      </c>
    </row>
    <row r="250" spans="2:15">
      <c r="B250">
        <v>167</v>
      </c>
      <c r="C250" s="154"/>
      <c r="D250" s="154"/>
      <c r="E250" s="2"/>
      <c r="G250" s="119">
        <f t="shared" si="8"/>
        <v>100.00006607812085</v>
      </c>
      <c r="H250" s="149">
        <f t="shared" si="9"/>
        <v>0</v>
      </c>
      <c r="I250" s="1"/>
      <c r="J250" s="10">
        <f t="shared" si="10"/>
        <v>-1000000</v>
      </c>
      <c r="L250" s="149">
        <f t="shared" si="11"/>
        <v>0</v>
      </c>
      <c r="M250" s="3"/>
      <c r="O250" s="1">
        <f>_xlfn.STDEV.P($H$83:H250)</f>
        <v>0</v>
      </c>
    </row>
    <row r="251" spans="2:15">
      <c r="B251">
        <v>168</v>
      </c>
      <c r="C251" s="154"/>
      <c r="D251" s="154"/>
      <c r="E251" s="2"/>
      <c r="G251" s="119">
        <f t="shared" si="8"/>
        <v>100.00006607812085</v>
      </c>
      <c r="H251" s="149">
        <f t="shared" si="9"/>
        <v>0</v>
      </c>
      <c r="I251" s="1"/>
      <c r="J251" s="10">
        <f t="shared" si="10"/>
        <v>-1000000</v>
      </c>
      <c r="L251" s="149">
        <f t="shared" si="11"/>
        <v>0</v>
      </c>
      <c r="M251" s="3"/>
      <c r="O251" s="1">
        <f>_xlfn.STDEV.P($H$83:H251)</f>
        <v>0</v>
      </c>
    </row>
    <row r="252" spans="2:15">
      <c r="B252">
        <v>169</v>
      </c>
      <c r="C252" s="154"/>
      <c r="D252" s="154"/>
      <c r="E252" s="2"/>
      <c r="G252" s="119">
        <f t="shared" si="8"/>
        <v>100.00006607812085</v>
      </c>
      <c r="H252" s="149">
        <f t="shared" si="9"/>
        <v>0</v>
      </c>
      <c r="I252" s="1"/>
      <c r="J252" s="10">
        <f t="shared" si="10"/>
        <v>-1000000</v>
      </c>
      <c r="L252" s="149">
        <f t="shared" si="11"/>
        <v>0</v>
      </c>
      <c r="M252" s="3"/>
      <c r="O252" s="1">
        <f>_xlfn.STDEV.P($H$83:H252)</f>
        <v>0</v>
      </c>
    </row>
    <row r="253" spans="2:15">
      <c r="B253">
        <v>170</v>
      </c>
      <c r="C253" s="154"/>
      <c r="D253" s="154"/>
      <c r="E253" s="2"/>
      <c r="G253" s="119">
        <f t="shared" si="8"/>
        <v>100.00006607812085</v>
      </c>
      <c r="H253" s="149">
        <f t="shared" si="9"/>
        <v>0</v>
      </c>
      <c r="I253" s="1"/>
      <c r="J253" s="10">
        <f t="shared" si="10"/>
        <v>-1000000</v>
      </c>
      <c r="L253" s="149">
        <f t="shared" si="11"/>
        <v>0</v>
      </c>
      <c r="M253" s="3"/>
      <c r="O253" s="1">
        <f>_xlfn.STDEV.P($H$83:H253)</f>
        <v>0</v>
      </c>
    </row>
    <row r="254" spans="2:15">
      <c r="B254">
        <v>171</v>
      </c>
      <c r="C254" s="154"/>
      <c r="D254" s="154"/>
      <c r="E254" s="2"/>
      <c r="G254" s="119">
        <f t="shared" si="8"/>
        <v>100.00006607812085</v>
      </c>
      <c r="H254" s="149">
        <f t="shared" si="9"/>
        <v>0</v>
      </c>
      <c r="I254" s="1"/>
      <c r="J254" s="10">
        <f t="shared" si="10"/>
        <v>-1000000</v>
      </c>
      <c r="L254" s="149">
        <f t="shared" si="11"/>
        <v>0</v>
      </c>
      <c r="M254" s="3"/>
      <c r="O254" s="1">
        <f>_xlfn.STDEV.P($H$83:H254)</f>
        <v>0</v>
      </c>
    </row>
    <row r="255" spans="2:15">
      <c r="B255">
        <v>172</v>
      </c>
      <c r="C255" s="154"/>
      <c r="D255" s="154"/>
      <c r="E255" s="2"/>
      <c r="G255" s="119">
        <f t="shared" si="8"/>
        <v>100.00006607812085</v>
      </c>
      <c r="H255" s="149">
        <f t="shared" si="9"/>
        <v>0</v>
      </c>
      <c r="I255" s="1"/>
      <c r="J255" s="10">
        <f t="shared" si="10"/>
        <v>-1000000</v>
      </c>
      <c r="L255" s="149">
        <f t="shared" si="11"/>
        <v>0</v>
      </c>
      <c r="M255" s="3"/>
      <c r="O255" s="1">
        <f>_xlfn.STDEV.P($H$83:H255)</f>
        <v>0</v>
      </c>
    </row>
    <row r="256" spans="2:15">
      <c r="B256">
        <v>173</v>
      </c>
      <c r="C256" s="154"/>
      <c r="D256" s="154"/>
      <c r="E256" s="2"/>
      <c r="G256" s="119">
        <f t="shared" si="8"/>
        <v>100.00006607812085</v>
      </c>
      <c r="H256" s="149">
        <f t="shared" si="9"/>
        <v>0</v>
      </c>
      <c r="I256" s="1"/>
      <c r="J256" s="10">
        <f t="shared" si="10"/>
        <v>-1000000</v>
      </c>
      <c r="L256" s="149">
        <f t="shared" si="11"/>
        <v>0</v>
      </c>
      <c r="M256" s="3"/>
      <c r="O256" s="1">
        <f>_xlfn.STDEV.P($H$83:H256)</f>
        <v>0</v>
      </c>
    </row>
    <row r="257" spans="2:15">
      <c r="B257">
        <v>174</v>
      </c>
      <c r="C257" s="154"/>
      <c r="D257" s="154"/>
      <c r="E257" s="2"/>
      <c r="G257" s="119">
        <f t="shared" si="8"/>
        <v>100.00006607812085</v>
      </c>
      <c r="H257" s="149">
        <f t="shared" si="9"/>
        <v>0</v>
      </c>
      <c r="I257" s="1"/>
      <c r="J257" s="10">
        <f t="shared" si="10"/>
        <v>-1000000</v>
      </c>
      <c r="L257" s="149">
        <f t="shared" si="11"/>
        <v>0</v>
      </c>
      <c r="M257" s="3"/>
      <c r="O257" s="1">
        <f>_xlfn.STDEV.P($H$83:H257)</f>
        <v>0</v>
      </c>
    </row>
    <row r="258" spans="2:15">
      <c r="B258">
        <v>175</v>
      </c>
      <c r="C258" s="154"/>
      <c r="D258" s="154"/>
      <c r="E258" s="2"/>
      <c r="G258" s="119">
        <f t="shared" si="8"/>
        <v>100.00006607812085</v>
      </c>
      <c r="H258" s="149">
        <f t="shared" si="9"/>
        <v>0</v>
      </c>
      <c r="I258" s="1"/>
      <c r="J258" s="10">
        <f t="shared" si="10"/>
        <v>-1000000</v>
      </c>
      <c r="L258" s="149">
        <f t="shared" si="11"/>
        <v>0</v>
      </c>
      <c r="M258" s="3"/>
      <c r="O258" s="1">
        <f>_xlfn.STDEV.P($H$83:H258)</f>
        <v>0</v>
      </c>
    </row>
    <row r="259" spans="2:15">
      <c r="B259">
        <v>176</v>
      </c>
      <c r="C259" s="154"/>
      <c r="D259" s="154"/>
      <c r="E259" s="2"/>
      <c r="G259" s="119">
        <f t="shared" si="8"/>
        <v>100.00006607812085</v>
      </c>
      <c r="H259" s="149">
        <f t="shared" si="9"/>
        <v>0</v>
      </c>
      <c r="I259" s="1"/>
      <c r="J259" s="10">
        <f t="shared" si="10"/>
        <v>-1000000</v>
      </c>
      <c r="L259" s="149">
        <f t="shared" si="11"/>
        <v>0</v>
      </c>
      <c r="M259" s="3"/>
      <c r="O259" s="1">
        <f>_xlfn.STDEV.P($H$83:H259)</f>
        <v>0</v>
      </c>
    </row>
    <row r="260" spans="2:15">
      <c r="B260">
        <v>177</v>
      </c>
      <c r="C260" s="154"/>
      <c r="D260" s="154"/>
      <c r="E260" s="2"/>
      <c r="G260" s="119">
        <f t="shared" si="8"/>
        <v>100.00006607812085</v>
      </c>
      <c r="H260" s="149">
        <f t="shared" si="9"/>
        <v>0</v>
      </c>
      <c r="I260" s="1"/>
      <c r="J260" s="10">
        <f t="shared" si="10"/>
        <v>-1000000</v>
      </c>
      <c r="L260" s="149">
        <f t="shared" si="11"/>
        <v>0</v>
      </c>
      <c r="M260" s="3"/>
      <c r="O260" s="1">
        <f>_xlfn.STDEV.P($H$83:H260)</f>
        <v>0</v>
      </c>
    </row>
    <row r="261" spans="2:15">
      <c r="B261">
        <v>178</v>
      </c>
      <c r="C261" s="154"/>
      <c r="D261" s="154"/>
      <c r="E261" s="2"/>
      <c r="G261" s="119">
        <f t="shared" si="8"/>
        <v>100.00006607812085</v>
      </c>
      <c r="H261" s="149">
        <f t="shared" si="9"/>
        <v>0</v>
      </c>
      <c r="I261" s="1"/>
      <c r="J261" s="10">
        <f t="shared" si="10"/>
        <v>-1000000</v>
      </c>
      <c r="L261" s="149">
        <f t="shared" si="11"/>
        <v>0</v>
      </c>
      <c r="M261" s="3"/>
      <c r="O261" s="1">
        <f>_xlfn.STDEV.P($H$83:H261)</f>
        <v>0</v>
      </c>
    </row>
    <row r="262" spans="2:15">
      <c r="B262">
        <v>179</v>
      </c>
      <c r="C262" s="154"/>
      <c r="D262" s="154"/>
      <c r="E262" s="2"/>
      <c r="G262" s="119">
        <f t="shared" si="8"/>
        <v>100.00006607812085</v>
      </c>
      <c r="H262" s="149">
        <f t="shared" si="9"/>
        <v>0</v>
      </c>
      <c r="I262" s="1"/>
      <c r="J262" s="10">
        <f t="shared" si="10"/>
        <v>-1000000</v>
      </c>
      <c r="L262" s="149">
        <f t="shared" si="11"/>
        <v>0</v>
      </c>
      <c r="M262" s="3"/>
      <c r="O262" s="1">
        <f>_xlfn.STDEV.P($H$83:H262)</f>
        <v>0</v>
      </c>
    </row>
    <row r="263" spans="2:15">
      <c r="B263">
        <v>180</v>
      </c>
      <c r="C263" s="154"/>
      <c r="D263" s="154"/>
      <c r="E263" s="2"/>
      <c r="G263" s="119">
        <f t="shared" si="8"/>
        <v>100.00006607812085</v>
      </c>
      <c r="H263" s="149">
        <f t="shared" si="9"/>
        <v>0</v>
      </c>
      <c r="I263" s="1"/>
      <c r="J263" s="10">
        <f t="shared" si="10"/>
        <v>-1000000</v>
      </c>
      <c r="L263" s="149">
        <f t="shared" si="11"/>
        <v>0</v>
      </c>
      <c r="M263" s="3"/>
      <c r="O263" s="1">
        <f>_xlfn.STDEV.P($H$83:H263)</f>
        <v>0</v>
      </c>
    </row>
    <row r="264" spans="2:15">
      <c r="B264">
        <v>181</v>
      </c>
      <c r="C264" s="154"/>
      <c r="D264" s="154"/>
      <c r="E264" s="2"/>
      <c r="G264" s="119">
        <f t="shared" si="8"/>
        <v>100.00006607812085</v>
      </c>
      <c r="H264" s="149">
        <f t="shared" si="9"/>
        <v>0</v>
      </c>
      <c r="I264" s="1"/>
      <c r="J264" s="10">
        <f t="shared" si="10"/>
        <v>-1000000</v>
      </c>
      <c r="L264" s="149">
        <f t="shared" si="11"/>
        <v>0</v>
      </c>
      <c r="M264" s="3"/>
      <c r="O264" s="1">
        <f>_xlfn.STDEV.P($H$83:H264)</f>
        <v>0</v>
      </c>
    </row>
    <row r="265" spans="2:15">
      <c r="B265">
        <v>182</v>
      </c>
      <c r="C265" s="154"/>
      <c r="D265" s="154"/>
      <c r="E265" s="2"/>
      <c r="G265" s="119">
        <f t="shared" si="8"/>
        <v>100.00006607812085</v>
      </c>
      <c r="H265" s="149">
        <f t="shared" si="9"/>
        <v>0</v>
      </c>
      <c r="I265" s="1"/>
      <c r="J265" s="10">
        <f t="shared" si="10"/>
        <v>-1000000</v>
      </c>
      <c r="L265" s="149">
        <f t="shared" si="11"/>
        <v>0</v>
      </c>
      <c r="M265" s="3"/>
      <c r="O265" s="1">
        <f>_xlfn.STDEV.P($H$83:H265)</f>
        <v>0</v>
      </c>
    </row>
    <row r="266" spans="2:15">
      <c r="B266">
        <v>183</v>
      </c>
      <c r="C266" s="154"/>
      <c r="D266" s="154"/>
      <c r="E266" s="2"/>
      <c r="G266" s="119">
        <f t="shared" si="8"/>
        <v>100.00006607812085</v>
      </c>
      <c r="H266" s="149">
        <f t="shared" si="9"/>
        <v>0</v>
      </c>
      <c r="I266" s="1"/>
      <c r="J266" s="10">
        <f t="shared" si="10"/>
        <v>-1000000</v>
      </c>
      <c r="L266" s="149">
        <f t="shared" si="11"/>
        <v>0</v>
      </c>
      <c r="M266" s="3"/>
      <c r="O266" s="1">
        <f>_xlfn.STDEV.P($H$83:H266)</f>
        <v>0</v>
      </c>
    </row>
    <row r="267" spans="2:15">
      <c r="B267">
        <v>184</v>
      </c>
      <c r="C267" s="154"/>
      <c r="D267" s="154"/>
      <c r="E267" s="2"/>
      <c r="G267" s="119">
        <f t="shared" si="8"/>
        <v>100.00006607812085</v>
      </c>
      <c r="H267" s="149">
        <f t="shared" si="9"/>
        <v>0</v>
      </c>
      <c r="I267" s="1"/>
      <c r="J267" s="10">
        <f t="shared" si="10"/>
        <v>-1000000</v>
      </c>
      <c r="L267" s="149">
        <f t="shared" si="11"/>
        <v>0</v>
      </c>
      <c r="M267" s="3"/>
      <c r="O267" s="1">
        <f>_xlfn.STDEV.P($H$83:H267)</f>
        <v>0</v>
      </c>
    </row>
    <row r="268" spans="2:15">
      <c r="B268">
        <v>185</v>
      </c>
      <c r="C268" s="154"/>
      <c r="D268" s="154"/>
      <c r="E268" s="2"/>
      <c r="G268" s="119">
        <f t="shared" si="8"/>
        <v>100.00006607812085</v>
      </c>
      <c r="H268" s="149">
        <f t="shared" si="9"/>
        <v>0</v>
      </c>
      <c r="I268" s="1"/>
      <c r="J268" s="10">
        <f t="shared" si="10"/>
        <v>-1000000</v>
      </c>
      <c r="L268" s="149">
        <f t="shared" si="11"/>
        <v>0</v>
      </c>
      <c r="M268" s="3"/>
      <c r="O268" s="1">
        <f>_xlfn.STDEV.P($H$83:H268)</f>
        <v>0</v>
      </c>
    </row>
    <row r="269" spans="2:15">
      <c r="B269">
        <v>186</v>
      </c>
      <c r="C269" s="154"/>
      <c r="D269" s="154"/>
      <c r="E269" s="2"/>
      <c r="G269" s="119">
        <f t="shared" si="8"/>
        <v>100.00006607812085</v>
      </c>
      <c r="H269" s="149">
        <f t="shared" si="9"/>
        <v>0</v>
      </c>
      <c r="I269" s="1"/>
      <c r="J269" s="10">
        <f t="shared" si="10"/>
        <v>-1000000</v>
      </c>
      <c r="L269" s="149">
        <f t="shared" si="11"/>
        <v>0</v>
      </c>
      <c r="M269" s="3"/>
      <c r="O269" s="1">
        <f>_xlfn.STDEV.P($H$83:H269)</f>
        <v>0</v>
      </c>
    </row>
    <row r="270" spans="2:15">
      <c r="B270">
        <v>187</v>
      </c>
      <c r="C270" s="154"/>
      <c r="D270" s="154"/>
      <c r="E270" s="2"/>
      <c r="G270" s="119">
        <f t="shared" si="8"/>
        <v>100.00006607812085</v>
      </c>
      <c r="H270" s="149">
        <f t="shared" si="9"/>
        <v>0</v>
      </c>
      <c r="I270" s="1"/>
      <c r="J270" s="10">
        <f t="shared" si="10"/>
        <v>-1000000</v>
      </c>
      <c r="L270" s="149">
        <f t="shared" si="11"/>
        <v>0</v>
      </c>
      <c r="M270" s="3"/>
      <c r="O270" s="1">
        <f>_xlfn.STDEV.P($H$83:H270)</f>
        <v>0</v>
      </c>
    </row>
    <row r="271" spans="2:15">
      <c r="B271">
        <v>188</v>
      </c>
      <c r="C271" s="154"/>
      <c r="D271" s="154"/>
      <c r="E271" s="2"/>
      <c r="G271" s="119">
        <f t="shared" si="8"/>
        <v>100.00006607812085</v>
      </c>
      <c r="H271" s="149">
        <f t="shared" si="9"/>
        <v>0</v>
      </c>
      <c r="I271" s="1"/>
      <c r="J271" s="10">
        <f t="shared" si="10"/>
        <v>-1000000</v>
      </c>
      <c r="L271" s="149">
        <f t="shared" si="11"/>
        <v>0</v>
      </c>
      <c r="M271" s="3"/>
      <c r="O271" s="1">
        <f>_xlfn.STDEV.P($H$83:H271)</f>
        <v>0</v>
      </c>
    </row>
    <row r="272" spans="2:15">
      <c r="B272">
        <v>189</v>
      </c>
      <c r="C272" s="154"/>
      <c r="D272" s="154"/>
      <c r="E272" s="2"/>
      <c r="G272" s="119">
        <f t="shared" si="8"/>
        <v>100.00006607812085</v>
      </c>
      <c r="H272" s="149">
        <f t="shared" si="9"/>
        <v>0</v>
      </c>
      <c r="I272" s="1"/>
      <c r="J272" s="10">
        <f t="shared" si="10"/>
        <v>-1000000</v>
      </c>
      <c r="L272" s="149">
        <f t="shared" si="11"/>
        <v>0</v>
      </c>
      <c r="M272" s="3"/>
      <c r="O272" s="1">
        <f>_xlfn.STDEV.P($H$83:H272)</f>
        <v>0</v>
      </c>
    </row>
    <row r="273" spans="2:15">
      <c r="B273">
        <v>190</v>
      </c>
      <c r="C273" s="154"/>
      <c r="D273" s="154"/>
      <c r="E273" s="2"/>
      <c r="G273" s="119">
        <f t="shared" si="8"/>
        <v>100.00006607812085</v>
      </c>
      <c r="H273" s="149">
        <f t="shared" si="9"/>
        <v>0</v>
      </c>
      <c r="I273" s="1"/>
      <c r="J273" s="10">
        <f t="shared" si="10"/>
        <v>-1000000</v>
      </c>
      <c r="L273" s="149">
        <f t="shared" si="11"/>
        <v>0</v>
      </c>
      <c r="M273" s="3"/>
      <c r="O273" s="1">
        <f>_xlfn.STDEV.P($H$83:H273)</f>
        <v>0</v>
      </c>
    </row>
    <row r="274" spans="2:15">
      <c r="B274">
        <v>191</v>
      </c>
      <c r="C274" s="154"/>
      <c r="D274" s="154"/>
      <c r="E274" s="2"/>
      <c r="G274" s="119">
        <f t="shared" si="8"/>
        <v>100.00006607812085</v>
      </c>
      <c r="H274" s="149">
        <f t="shared" si="9"/>
        <v>0</v>
      </c>
      <c r="I274" s="1"/>
      <c r="J274" s="10">
        <f t="shared" si="10"/>
        <v>-1000000</v>
      </c>
      <c r="L274" s="149">
        <f t="shared" si="11"/>
        <v>0</v>
      </c>
      <c r="M274" s="3"/>
      <c r="O274" s="1">
        <f>_xlfn.STDEV.P($H$83:H274)</f>
        <v>0</v>
      </c>
    </row>
    <row r="275" spans="2:15">
      <c r="B275">
        <v>192</v>
      </c>
      <c r="C275" s="154"/>
      <c r="D275" s="154"/>
      <c r="E275" s="2"/>
      <c r="G275" s="119">
        <f t="shared" ref="G275:G338" si="12">$P$9*(1+$U$9*($R$15-20)+$V$9*($R$15-20)^2)</f>
        <v>100.00006607812085</v>
      </c>
      <c r="H275" s="149">
        <f t="shared" si="9"/>
        <v>0</v>
      </c>
      <c r="I275" s="1"/>
      <c r="J275" s="10">
        <f t="shared" si="10"/>
        <v>-1000000</v>
      </c>
      <c r="L275" s="149">
        <f t="shared" si="11"/>
        <v>0</v>
      </c>
      <c r="M275" s="3"/>
      <c r="O275" s="1">
        <f>_xlfn.STDEV.P($H$83:H275)</f>
        <v>0</v>
      </c>
    </row>
    <row r="276" spans="2:15">
      <c r="B276">
        <v>193</v>
      </c>
      <c r="C276" s="154"/>
      <c r="D276" s="154"/>
      <c r="E276" s="2"/>
      <c r="G276" s="119">
        <f t="shared" si="12"/>
        <v>100.00006607812085</v>
      </c>
      <c r="H276" s="149">
        <f t="shared" si="9"/>
        <v>0</v>
      </c>
      <c r="I276" s="1"/>
      <c r="J276" s="10">
        <f t="shared" si="10"/>
        <v>-1000000</v>
      </c>
      <c r="L276" s="149">
        <f t="shared" si="11"/>
        <v>0</v>
      </c>
      <c r="M276" s="3"/>
      <c r="O276" s="1">
        <f>_xlfn.STDEV.P($H$83:H276)</f>
        <v>0</v>
      </c>
    </row>
    <row r="277" spans="2:15">
      <c r="B277">
        <v>194</v>
      </c>
      <c r="C277" s="154"/>
      <c r="D277" s="154"/>
      <c r="E277" s="2"/>
      <c r="G277" s="119">
        <f t="shared" si="12"/>
        <v>100.00006607812085</v>
      </c>
      <c r="H277" s="149">
        <f t="shared" ref="H277:H332" si="13">C277*G277</f>
        <v>0</v>
      </c>
      <c r="I277" s="1"/>
      <c r="J277" s="10">
        <f t="shared" ref="J277:J332" si="14">(H277-$P$6*0.001)*1000000/($P$6*0.001)</f>
        <v>-1000000</v>
      </c>
      <c r="L277" s="149">
        <f t="shared" ref="L277:L332" si="15">AVERAGE(H276:H277)</f>
        <v>0</v>
      </c>
      <c r="M277" s="3"/>
      <c r="O277" s="1">
        <f>_xlfn.STDEV.P($H$83:H277)</f>
        <v>0</v>
      </c>
    </row>
    <row r="278" spans="2:15">
      <c r="B278">
        <v>195</v>
      </c>
      <c r="C278" s="154"/>
      <c r="D278" s="154"/>
      <c r="E278" s="2"/>
      <c r="G278" s="119">
        <f t="shared" si="12"/>
        <v>100.00006607812085</v>
      </c>
      <c r="H278" s="149">
        <f t="shared" si="13"/>
        <v>0</v>
      </c>
      <c r="I278" s="1"/>
      <c r="J278" s="10">
        <f t="shared" si="14"/>
        <v>-1000000</v>
      </c>
      <c r="L278" s="149">
        <f t="shared" si="15"/>
        <v>0</v>
      </c>
      <c r="M278" s="3"/>
      <c r="O278" s="1">
        <f>_xlfn.STDEV.P($H$83:H278)</f>
        <v>0</v>
      </c>
    </row>
    <row r="279" spans="2:15">
      <c r="B279">
        <v>196</v>
      </c>
      <c r="C279" s="154"/>
      <c r="D279" s="154"/>
      <c r="E279" s="2"/>
      <c r="G279" s="119">
        <f t="shared" si="12"/>
        <v>100.00006607812085</v>
      </c>
      <c r="H279" s="149">
        <f t="shared" si="13"/>
        <v>0</v>
      </c>
      <c r="I279" s="1"/>
      <c r="J279" s="10">
        <f t="shared" si="14"/>
        <v>-1000000</v>
      </c>
      <c r="L279" s="149">
        <f t="shared" si="15"/>
        <v>0</v>
      </c>
      <c r="M279" s="3"/>
      <c r="O279" s="1">
        <f>_xlfn.STDEV.P($H$83:H279)</f>
        <v>0</v>
      </c>
    </row>
    <row r="280" spans="2:15">
      <c r="B280">
        <v>197</v>
      </c>
      <c r="C280" s="154"/>
      <c r="D280" s="154"/>
      <c r="E280" s="2"/>
      <c r="G280" s="119">
        <f t="shared" si="12"/>
        <v>100.00006607812085</v>
      </c>
      <c r="H280" s="149">
        <f t="shared" si="13"/>
        <v>0</v>
      </c>
      <c r="I280" s="1"/>
      <c r="J280" s="10">
        <f t="shared" si="14"/>
        <v>-1000000</v>
      </c>
      <c r="L280" s="149">
        <f t="shared" si="15"/>
        <v>0</v>
      </c>
      <c r="M280" s="3"/>
      <c r="O280" s="1">
        <f>_xlfn.STDEV.P($H$83:H280)</f>
        <v>0</v>
      </c>
    </row>
    <row r="281" spans="2:15">
      <c r="B281">
        <v>198</v>
      </c>
      <c r="C281" s="154"/>
      <c r="D281" s="154"/>
      <c r="E281" s="2"/>
      <c r="G281" s="119">
        <f t="shared" si="12"/>
        <v>100.00006607812085</v>
      </c>
      <c r="H281" s="149">
        <f t="shared" si="13"/>
        <v>0</v>
      </c>
      <c r="I281" s="1"/>
      <c r="J281" s="10">
        <f t="shared" si="14"/>
        <v>-1000000</v>
      </c>
      <c r="L281" s="149">
        <f t="shared" si="15"/>
        <v>0</v>
      </c>
      <c r="M281" s="3"/>
      <c r="O281" s="1">
        <f>_xlfn.STDEV.P($H$83:H281)</f>
        <v>0</v>
      </c>
    </row>
    <row r="282" spans="2:15">
      <c r="B282">
        <v>199</v>
      </c>
      <c r="C282" s="154"/>
      <c r="D282" s="154"/>
      <c r="E282" s="2"/>
      <c r="G282" s="119">
        <f t="shared" si="12"/>
        <v>100.00006607812085</v>
      </c>
      <c r="H282" s="149">
        <f t="shared" si="13"/>
        <v>0</v>
      </c>
      <c r="I282" s="1"/>
      <c r="J282" s="10">
        <f t="shared" si="14"/>
        <v>-1000000</v>
      </c>
      <c r="L282" s="149">
        <f t="shared" si="15"/>
        <v>0</v>
      </c>
      <c r="M282" s="3"/>
      <c r="O282" s="1">
        <f>_xlfn.STDEV.P($H$83:H282)</f>
        <v>0</v>
      </c>
    </row>
    <row r="283" spans="2:15">
      <c r="B283">
        <v>200</v>
      </c>
      <c r="C283" s="154"/>
      <c r="D283" s="154"/>
      <c r="E283" s="2"/>
      <c r="G283" s="119">
        <f t="shared" si="12"/>
        <v>100.00006607812085</v>
      </c>
      <c r="H283" s="149">
        <f t="shared" si="13"/>
        <v>0</v>
      </c>
      <c r="I283" s="1"/>
      <c r="J283" s="10">
        <f t="shared" si="14"/>
        <v>-1000000</v>
      </c>
      <c r="L283" s="149">
        <f t="shared" si="15"/>
        <v>0</v>
      </c>
      <c r="M283" s="3"/>
      <c r="O283" s="1">
        <f>_xlfn.STDEV.P($H$83:H283)</f>
        <v>0</v>
      </c>
    </row>
    <row r="284" spans="2:15">
      <c r="B284">
        <v>201</v>
      </c>
      <c r="C284" s="154"/>
      <c r="D284" s="154"/>
      <c r="E284" s="2"/>
      <c r="G284" s="119">
        <f t="shared" si="12"/>
        <v>100.00006607812085</v>
      </c>
      <c r="H284" s="149">
        <f t="shared" si="13"/>
        <v>0</v>
      </c>
      <c r="I284" s="1"/>
      <c r="J284" s="10">
        <f t="shared" si="14"/>
        <v>-1000000</v>
      </c>
      <c r="L284" s="149">
        <f t="shared" si="15"/>
        <v>0</v>
      </c>
      <c r="M284" s="3"/>
      <c r="O284" s="1">
        <f>_xlfn.STDEV.P($H$83:H284)</f>
        <v>0</v>
      </c>
    </row>
    <row r="285" spans="2:15">
      <c r="B285">
        <v>202</v>
      </c>
      <c r="C285" s="154"/>
      <c r="D285" s="154"/>
      <c r="E285" s="2"/>
      <c r="G285" s="119">
        <f t="shared" si="12"/>
        <v>100.00006607812085</v>
      </c>
      <c r="H285" s="149">
        <f t="shared" si="13"/>
        <v>0</v>
      </c>
      <c r="I285" s="1"/>
      <c r="J285" s="10">
        <f t="shared" si="14"/>
        <v>-1000000</v>
      </c>
      <c r="L285" s="149">
        <f t="shared" si="15"/>
        <v>0</v>
      </c>
      <c r="M285" s="3"/>
      <c r="O285" s="1">
        <f>_xlfn.STDEV.P($H$83:H285)</f>
        <v>0</v>
      </c>
    </row>
    <row r="286" spans="2:15">
      <c r="B286">
        <v>203</v>
      </c>
      <c r="C286" s="154"/>
      <c r="D286" s="154"/>
      <c r="E286" s="2"/>
      <c r="G286" s="119">
        <f t="shared" si="12"/>
        <v>100.00006607812085</v>
      </c>
      <c r="H286" s="149">
        <f t="shared" si="13"/>
        <v>0</v>
      </c>
      <c r="I286" s="1"/>
      <c r="J286" s="10">
        <f t="shared" si="14"/>
        <v>-1000000</v>
      </c>
      <c r="L286" s="149">
        <f t="shared" si="15"/>
        <v>0</v>
      </c>
      <c r="M286" s="3"/>
      <c r="O286" s="1">
        <f>_xlfn.STDEV.P($H$83:H286)</f>
        <v>0</v>
      </c>
    </row>
    <row r="287" spans="2:15">
      <c r="B287">
        <v>204</v>
      </c>
      <c r="C287" s="154"/>
      <c r="D287" s="154"/>
      <c r="E287" s="2"/>
      <c r="G287" s="119">
        <f t="shared" si="12"/>
        <v>100.00006607812085</v>
      </c>
      <c r="H287" s="149">
        <f t="shared" si="13"/>
        <v>0</v>
      </c>
      <c r="I287" s="1"/>
      <c r="J287" s="10">
        <f t="shared" si="14"/>
        <v>-1000000</v>
      </c>
      <c r="L287" s="149">
        <f t="shared" si="15"/>
        <v>0</v>
      </c>
      <c r="M287" s="3"/>
      <c r="O287" s="1">
        <f>_xlfn.STDEV.P($H$83:H287)</f>
        <v>0</v>
      </c>
    </row>
    <row r="288" spans="2:15">
      <c r="B288">
        <v>205</v>
      </c>
      <c r="C288" s="154"/>
      <c r="D288" s="154"/>
      <c r="E288" s="2"/>
      <c r="G288" s="119">
        <f t="shared" si="12"/>
        <v>100.00006607812085</v>
      </c>
      <c r="H288" s="149">
        <f t="shared" si="13"/>
        <v>0</v>
      </c>
      <c r="I288" s="1"/>
      <c r="J288" s="10">
        <f t="shared" si="14"/>
        <v>-1000000</v>
      </c>
      <c r="L288" s="149">
        <f t="shared" si="15"/>
        <v>0</v>
      </c>
      <c r="M288" s="3"/>
      <c r="O288" s="1">
        <f>_xlfn.STDEV.P($H$83:H288)</f>
        <v>0</v>
      </c>
    </row>
    <row r="289" spans="2:15">
      <c r="B289">
        <v>206</v>
      </c>
      <c r="C289" s="154"/>
      <c r="D289" s="154"/>
      <c r="E289" s="2"/>
      <c r="G289" s="119">
        <f t="shared" si="12"/>
        <v>100.00006607812085</v>
      </c>
      <c r="H289" s="149">
        <f t="shared" si="13"/>
        <v>0</v>
      </c>
      <c r="I289" s="1"/>
      <c r="J289" s="10">
        <f t="shared" si="14"/>
        <v>-1000000</v>
      </c>
      <c r="L289" s="149">
        <f t="shared" si="15"/>
        <v>0</v>
      </c>
      <c r="M289" s="3"/>
      <c r="O289" s="1">
        <f>_xlfn.STDEV.P($H$83:H289)</f>
        <v>0</v>
      </c>
    </row>
    <row r="290" spans="2:15">
      <c r="B290">
        <v>207</v>
      </c>
      <c r="C290" s="154"/>
      <c r="D290" s="154"/>
      <c r="E290" s="2"/>
      <c r="G290" s="119">
        <f t="shared" si="12"/>
        <v>100.00006607812085</v>
      </c>
      <c r="H290" s="149">
        <f t="shared" si="13"/>
        <v>0</v>
      </c>
      <c r="I290" s="1"/>
      <c r="J290" s="10">
        <f t="shared" si="14"/>
        <v>-1000000</v>
      </c>
      <c r="L290" s="149">
        <f t="shared" si="15"/>
        <v>0</v>
      </c>
      <c r="M290" s="3"/>
      <c r="O290" s="1">
        <f>_xlfn.STDEV.P($H$83:H290)</f>
        <v>0</v>
      </c>
    </row>
    <row r="291" spans="2:15">
      <c r="B291">
        <v>208</v>
      </c>
      <c r="C291" s="154"/>
      <c r="D291" s="154"/>
      <c r="E291" s="2"/>
      <c r="G291" s="119">
        <f t="shared" si="12"/>
        <v>100.00006607812085</v>
      </c>
      <c r="H291" s="149">
        <f t="shared" si="13"/>
        <v>0</v>
      </c>
      <c r="I291" s="1"/>
      <c r="J291" s="10">
        <f t="shared" si="14"/>
        <v>-1000000</v>
      </c>
      <c r="L291" s="149">
        <f t="shared" si="15"/>
        <v>0</v>
      </c>
      <c r="M291" s="3"/>
      <c r="O291" s="1">
        <f>_xlfn.STDEV.P($H$83:H291)</f>
        <v>0</v>
      </c>
    </row>
    <row r="292" spans="2:15">
      <c r="B292">
        <v>209</v>
      </c>
      <c r="C292" s="154"/>
      <c r="D292" s="154"/>
      <c r="E292" s="2"/>
      <c r="G292" s="119">
        <f t="shared" si="12"/>
        <v>100.00006607812085</v>
      </c>
      <c r="H292" s="149">
        <f t="shared" si="13"/>
        <v>0</v>
      </c>
      <c r="I292" s="1"/>
      <c r="J292" s="10">
        <f t="shared" si="14"/>
        <v>-1000000</v>
      </c>
      <c r="L292" s="149">
        <f t="shared" si="15"/>
        <v>0</v>
      </c>
      <c r="M292" s="3"/>
      <c r="O292" s="1">
        <f>_xlfn.STDEV.P($H$83:H292)</f>
        <v>0</v>
      </c>
    </row>
    <row r="293" spans="2:15">
      <c r="B293">
        <v>210</v>
      </c>
      <c r="C293" s="154"/>
      <c r="D293" s="154"/>
      <c r="E293" s="2"/>
      <c r="G293" s="119">
        <f t="shared" si="12"/>
        <v>100.00006607812085</v>
      </c>
      <c r="H293" s="149">
        <f t="shared" si="13"/>
        <v>0</v>
      </c>
      <c r="I293" s="1"/>
      <c r="J293" s="10">
        <f t="shared" si="14"/>
        <v>-1000000</v>
      </c>
      <c r="L293" s="149">
        <f t="shared" si="15"/>
        <v>0</v>
      </c>
      <c r="M293" s="3"/>
      <c r="O293" s="1">
        <f>_xlfn.STDEV.P($H$83:H293)</f>
        <v>0</v>
      </c>
    </row>
    <row r="294" spans="2:15">
      <c r="B294">
        <v>211</v>
      </c>
      <c r="C294" s="154"/>
      <c r="D294" s="154"/>
      <c r="E294" s="2"/>
      <c r="G294" s="119">
        <f t="shared" si="12"/>
        <v>100.00006607812085</v>
      </c>
      <c r="H294" s="149">
        <f t="shared" si="13"/>
        <v>0</v>
      </c>
      <c r="I294" s="1"/>
      <c r="J294" s="10">
        <f t="shared" si="14"/>
        <v>-1000000</v>
      </c>
      <c r="L294" s="149">
        <f t="shared" si="15"/>
        <v>0</v>
      </c>
      <c r="M294" s="3"/>
      <c r="O294" s="1">
        <f>_xlfn.STDEV.P($H$83:H294)</f>
        <v>0</v>
      </c>
    </row>
    <row r="295" spans="2:15">
      <c r="B295">
        <v>212</v>
      </c>
      <c r="C295" s="154"/>
      <c r="D295" s="154"/>
      <c r="E295" s="2"/>
      <c r="G295" s="119">
        <f t="shared" si="12"/>
        <v>100.00006607812085</v>
      </c>
      <c r="H295" s="149">
        <f t="shared" si="13"/>
        <v>0</v>
      </c>
      <c r="I295" s="1"/>
      <c r="J295" s="10">
        <f t="shared" si="14"/>
        <v>-1000000</v>
      </c>
      <c r="L295" s="149">
        <f t="shared" si="15"/>
        <v>0</v>
      </c>
      <c r="M295" s="3"/>
      <c r="O295" s="1">
        <f>_xlfn.STDEV.P($H$83:H295)</f>
        <v>0</v>
      </c>
    </row>
    <row r="296" spans="2:15">
      <c r="B296">
        <v>213</v>
      </c>
      <c r="C296" s="154"/>
      <c r="D296" s="154"/>
      <c r="E296" s="2"/>
      <c r="G296" s="119">
        <f t="shared" si="12"/>
        <v>100.00006607812085</v>
      </c>
      <c r="H296" s="149">
        <f t="shared" si="13"/>
        <v>0</v>
      </c>
      <c r="I296" s="1"/>
      <c r="J296" s="10">
        <f t="shared" si="14"/>
        <v>-1000000</v>
      </c>
      <c r="L296" s="149">
        <f t="shared" si="15"/>
        <v>0</v>
      </c>
      <c r="M296" s="3"/>
      <c r="O296" s="1">
        <f>_xlfn.STDEV.P($H$83:H296)</f>
        <v>0</v>
      </c>
    </row>
    <row r="297" spans="2:15">
      <c r="B297">
        <v>214</v>
      </c>
      <c r="C297" s="154"/>
      <c r="D297" s="154"/>
      <c r="E297" s="2"/>
      <c r="G297" s="119">
        <f t="shared" si="12"/>
        <v>100.00006607812085</v>
      </c>
      <c r="H297" s="149">
        <f t="shared" si="13"/>
        <v>0</v>
      </c>
      <c r="I297" s="1"/>
      <c r="J297" s="10">
        <f t="shared" si="14"/>
        <v>-1000000</v>
      </c>
      <c r="L297" s="149">
        <f t="shared" si="15"/>
        <v>0</v>
      </c>
      <c r="M297" s="3"/>
      <c r="O297" s="1">
        <f>_xlfn.STDEV.P($H$83:H297)</f>
        <v>0</v>
      </c>
    </row>
    <row r="298" spans="2:15">
      <c r="B298">
        <v>215</v>
      </c>
      <c r="C298" s="154"/>
      <c r="D298" s="154"/>
      <c r="E298" s="2"/>
      <c r="G298" s="119">
        <f t="shared" si="12"/>
        <v>100.00006607812085</v>
      </c>
      <c r="H298" s="149">
        <f t="shared" si="13"/>
        <v>0</v>
      </c>
      <c r="I298" s="1"/>
      <c r="J298" s="10">
        <f t="shared" si="14"/>
        <v>-1000000</v>
      </c>
      <c r="L298" s="149">
        <f t="shared" si="15"/>
        <v>0</v>
      </c>
      <c r="M298" s="3"/>
      <c r="O298" s="1">
        <f>_xlfn.STDEV.P($H$83:H298)</f>
        <v>0</v>
      </c>
    </row>
    <row r="299" spans="2:15">
      <c r="B299">
        <v>216</v>
      </c>
      <c r="C299" s="154"/>
      <c r="D299" s="154"/>
      <c r="E299" s="2"/>
      <c r="G299" s="119">
        <f t="shared" si="12"/>
        <v>100.00006607812085</v>
      </c>
      <c r="H299" s="149">
        <f t="shared" si="13"/>
        <v>0</v>
      </c>
      <c r="I299" s="1"/>
      <c r="J299" s="10">
        <f t="shared" si="14"/>
        <v>-1000000</v>
      </c>
      <c r="L299" s="149">
        <f t="shared" si="15"/>
        <v>0</v>
      </c>
      <c r="M299" s="3"/>
      <c r="O299" s="1">
        <f>_xlfn.STDEV.P($H$83:H299)</f>
        <v>0</v>
      </c>
    </row>
    <row r="300" spans="2:15">
      <c r="B300">
        <v>217</v>
      </c>
      <c r="C300" s="154"/>
      <c r="D300" s="154"/>
      <c r="E300" s="2"/>
      <c r="G300" s="119">
        <f t="shared" si="12"/>
        <v>100.00006607812085</v>
      </c>
      <c r="H300" s="149">
        <f t="shared" si="13"/>
        <v>0</v>
      </c>
      <c r="I300" s="1"/>
      <c r="J300" s="10">
        <f t="shared" si="14"/>
        <v>-1000000</v>
      </c>
      <c r="L300" s="149">
        <f t="shared" si="15"/>
        <v>0</v>
      </c>
      <c r="M300" s="3"/>
      <c r="O300" s="1">
        <f>_xlfn.STDEV.P($H$83:H300)</f>
        <v>0</v>
      </c>
    </row>
    <row r="301" spans="2:15">
      <c r="B301">
        <v>218</v>
      </c>
      <c r="C301" s="154"/>
      <c r="D301" s="154"/>
      <c r="E301" s="2"/>
      <c r="G301" s="119">
        <f t="shared" si="12"/>
        <v>100.00006607812085</v>
      </c>
      <c r="H301" s="149">
        <f t="shared" si="13"/>
        <v>0</v>
      </c>
      <c r="I301" s="1"/>
      <c r="J301" s="10">
        <f t="shared" si="14"/>
        <v>-1000000</v>
      </c>
      <c r="L301" s="149">
        <f t="shared" si="15"/>
        <v>0</v>
      </c>
      <c r="M301" s="3"/>
      <c r="O301" s="1">
        <f>_xlfn.STDEV.P($H$83:H301)</f>
        <v>0</v>
      </c>
    </row>
    <row r="302" spans="2:15">
      <c r="B302">
        <v>219</v>
      </c>
      <c r="C302" s="154"/>
      <c r="D302" s="154"/>
      <c r="E302" s="2"/>
      <c r="G302" s="119">
        <f t="shared" si="12"/>
        <v>100.00006607812085</v>
      </c>
      <c r="H302" s="149">
        <f t="shared" si="13"/>
        <v>0</v>
      </c>
      <c r="I302" s="1"/>
      <c r="J302" s="10">
        <f t="shared" si="14"/>
        <v>-1000000</v>
      </c>
      <c r="L302" s="149">
        <f t="shared" si="15"/>
        <v>0</v>
      </c>
      <c r="M302" s="3"/>
      <c r="O302" s="1">
        <f>_xlfn.STDEV.P($H$83:H302)</f>
        <v>0</v>
      </c>
    </row>
    <row r="303" spans="2:15">
      <c r="B303">
        <v>220</v>
      </c>
      <c r="C303" s="154"/>
      <c r="D303" s="154"/>
      <c r="E303" s="2"/>
      <c r="G303" s="119">
        <f t="shared" si="12"/>
        <v>100.00006607812085</v>
      </c>
      <c r="H303" s="149">
        <f t="shared" si="13"/>
        <v>0</v>
      </c>
      <c r="I303" s="1"/>
      <c r="J303" s="10">
        <f t="shared" si="14"/>
        <v>-1000000</v>
      </c>
      <c r="L303" s="149">
        <f t="shared" si="15"/>
        <v>0</v>
      </c>
      <c r="M303" s="3"/>
      <c r="O303" s="1">
        <f>_xlfn.STDEV.P($H$83:H303)</f>
        <v>0</v>
      </c>
    </row>
    <row r="304" spans="2:15">
      <c r="B304">
        <v>221</v>
      </c>
      <c r="C304" s="154"/>
      <c r="D304" s="154"/>
      <c r="E304" s="2"/>
      <c r="G304" s="119">
        <f t="shared" si="12"/>
        <v>100.00006607812085</v>
      </c>
      <c r="H304" s="149">
        <f t="shared" si="13"/>
        <v>0</v>
      </c>
      <c r="I304" s="1"/>
      <c r="J304" s="10">
        <f t="shared" si="14"/>
        <v>-1000000</v>
      </c>
      <c r="L304" s="149">
        <f t="shared" si="15"/>
        <v>0</v>
      </c>
      <c r="M304" s="3"/>
      <c r="O304" s="1">
        <f>_xlfn.STDEV.P($H$83:H304)</f>
        <v>0</v>
      </c>
    </row>
    <row r="305" spans="2:15">
      <c r="B305">
        <v>222</v>
      </c>
      <c r="C305" s="154"/>
      <c r="D305" s="154"/>
      <c r="E305" s="2"/>
      <c r="G305" s="119">
        <f t="shared" si="12"/>
        <v>100.00006607812085</v>
      </c>
      <c r="H305" s="149">
        <f t="shared" si="13"/>
        <v>0</v>
      </c>
      <c r="I305" s="1"/>
      <c r="J305" s="10">
        <f t="shared" si="14"/>
        <v>-1000000</v>
      </c>
      <c r="L305" s="149">
        <f t="shared" si="15"/>
        <v>0</v>
      </c>
      <c r="M305" s="3"/>
      <c r="O305" s="1">
        <f>_xlfn.STDEV.P($H$83:H305)</f>
        <v>0</v>
      </c>
    </row>
    <row r="306" spans="2:15">
      <c r="B306">
        <v>223</v>
      </c>
      <c r="C306" s="154"/>
      <c r="D306" s="154"/>
      <c r="E306" s="2"/>
      <c r="G306" s="119">
        <f t="shared" si="12"/>
        <v>100.00006607812085</v>
      </c>
      <c r="H306" s="149">
        <f t="shared" si="13"/>
        <v>0</v>
      </c>
      <c r="I306" s="1"/>
      <c r="J306" s="10">
        <f t="shared" si="14"/>
        <v>-1000000</v>
      </c>
      <c r="L306" s="149">
        <f t="shared" si="15"/>
        <v>0</v>
      </c>
      <c r="M306" s="3"/>
      <c r="O306" s="1">
        <f>_xlfn.STDEV.P($H$83:H306)</f>
        <v>0</v>
      </c>
    </row>
    <row r="307" spans="2:15">
      <c r="B307">
        <v>224</v>
      </c>
      <c r="C307" s="154"/>
      <c r="D307" s="154"/>
      <c r="E307" s="2"/>
      <c r="G307" s="119">
        <f t="shared" si="12"/>
        <v>100.00006607812085</v>
      </c>
      <c r="H307" s="149">
        <f t="shared" si="13"/>
        <v>0</v>
      </c>
      <c r="I307" s="1"/>
      <c r="J307" s="10">
        <f t="shared" si="14"/>
        <v>-1000000</v>
      </c>
      <c r="L307" s="149">
        <f t="shared" si="15"/>
        <v>0</v>
      </c>
      <c r="M307" s="3"/>
      <c r="O307" s="1">
        <f>_xlfn.STDEV.P($H$83:H307)</f>
        <v>0</v>
      </c>
    </row>
    <row r="308" spans="2:15">
      <c r="B308">
        <v>225</v>
      </c>
      <c r="C308" s="154"/>
      <c r="D308" s="154"/>
      <c r="E308" s="2"/>
      <c r="G308" s="119">
        <f t="shared" si="12"/>
        <v>100.00006607812085</v>
      </c>
      <c r="H308" s="149">
        <f t="shared" si="13"/>
        <v>0</v>
      </c>
      <c r="I308" s="1"/>
      <c r="J308" s="10">
        <f t="shared" si="14"/>
        <v>-1000000</v>
      </c>
      <c r="L308" s="149">
        <f t="shared" si="15"/>
        <v>0</v>
      </c>
      <c r="M308" s="3"/>
      <c r="O308" s="1">
        <f>_xlfn.STDEV.P($H$83:H308)</f>
        <v>0</v>
      </c>
    </row>
    <row r="309" spans="2:15">
      <c r="B309">
        <v>226</v>
      </c>
      <c r="C309" s="154"/>
      <c r="D309" s="154"/>
      <c r="E309" s="2"/>
      <c r="G309" s="119">
        <f t="shared" si="12"/>
        <v>100.00006607812085</v>
      </c>
      <c r="H309" s="149">
        <f t="shared" si="13"/>
        <v>0</v>
      </c>
      <c r="I309" s="1"/>
      <c r="J309" s="10">
        <f t="shared" si="14"/>
        <v>-1000000</v>
      </c>
      <c r="L309" s="149">
        <f t="shared" si="15"/>
        <v>0</v>
      </c>
      <c r="M309" s="3"/>
      <c r="O309" s="1">
        <f>_xlfn.STDEV.P($H$83:H309)</f>
        <v>0</v>
      </c>
    </row>
    <row r="310" spans="2:15">
      <c r="B310">
        <v>227</v>
      </c>
      <c r="C310" s="154"/>
      <c r="D310" s="154"/>
      <c r="E310" s="2"/>
      <c r="G310" s="119">
        <f t="shared" si="12"/>
        <v>100.00006607812085</v>
      </c>
      <c r="H310" s="149">
        <f t="shared" si="13"/>
        <v>0</v>
      </c>
      <c r="I310" s="1"/>
      <c r="J310" s="10">
        <f t="shared" si="14"/>
        <v>-1000000</v>
      </c>
      <c r="L310" s="149">
        <f t="shared" si="15"/>
        <v>0</v>
      </c>
      <c r="M310" s="3"/>
      <c r="O310" s="1">
        <f>_xlfn.STDEV.P($H$83:H310)</f>
        <v>0</v>
      </c>
    </row>
    <row r="311" spans="2:15">
      <c r="B311">
        <v>228</v>
      </c>
      <c r="C311" s="154"/>
      <c r="D311" s="154"/>
      <c r="E311" s="2"/>
      <c r="G311" s="119">
        <f t="shared" si="12"/>
        <v>100.00006607812085</v>
      </c>
      <c r="H311" s="149">
        <f t="shared" si="13"/>
        <v>0</v>
      </c>
      <c r="I311" s="1"/>
      <c r="J311" s="10">
        <f t="shared" si="14"/>
        <v>-1000000</v>
      </c>
      <c r="L311" s="149">
        <f t="shared" si="15"/>
        <v>0</v>
      </c>
      <c r="M311" s="3"/>
      <c r="O311" s="1">
        <f>_xlfn.STDEV.P($H$83:H311)</f>
        <v>0</v>
      </c>
    </row>
    <row r="312" spans="2:15">
      <c r="B312">
        <v>229</v>
      </c>
      <c r="C312" s="154"/>
      <c r="D312" s="154"/>
      <c r="E312" s="2"/>
      <c r="G312" s="119">
        <f t="shared" si="12"/>
        <v>100.00006607812085</v>
      </c>
      <c r="H312" s="149">
        <f t="shared" si="13"/>
        <v>0</v>
      </c>
      <c r="I312" s="1"/>
      <c r="J312" s="10">
        <f t="shared" si="14"/>
        <v>-1000000</v>
      </c>
      <c r="L312" s="149">
        <f t="shared" si="15"/>
        <v>0</v>
      </c>
      <c r="M312" s="3"/>
      <c r="O312" s="1">
        <f>_xlfn.STDEV.P($H$83:H312)</f>
        <v>0</v>
      </c>
    </row>
    <row r="313" spans="2:15">
      <c r="B313">
        <v>230</v>
      </c>
      <c r="C313" s="154"/>
      <c r="D313" s="154"/>
      <c r="E313" s="2"/>
      <c r="G313" s="119">
        <f t="shared" si="12"/>
        <v>100.00006607812085</v>
      </c>
      <c r="H313" s="149">
        <f t="shared" si="13"/>
        <v>0</v>
      </c>
      <c r="I313" s="1"/>
      <c r="J313" s="10">
        <f t="shared" si="14"/>
        <v>-1000000</v>
      </c>
      <c r="L313" s="149">
        <f t="shared" si="15"/>
        <v>0</v>
      </c>
      <c r="M313" s="3"/>
      <c r="O313" s="1">
        <f>_xlfn.STDEV.P($H$83:H313)</f>
        <v>0</v>
      </c>
    </row>
    <row r="314" spans="2:15">
      <c r="B314">
        <v>231</v>
      </c>
      <c r="C314" s="154"/>
      <c r="D314" s="154"/>
      <c r="E314" s="2"/>
      <c r="G314" s="119">
        <f t="shared" si="12"/>
        <v>100.00006607812085</v>
      </c>
      <c r="H314" s="149">
        <f t="shared" si="13"/>
        <v>0</v>
      </c>
      <c r="I314" s="1"/>
      <c r="J314" s="10">
        <f t="shared" si="14"/>
        <v>-1000000</v>
      </c>
      <c r="L314" s="149">
        <f t="shared" si="15"/>
        <v>0</v>
      </c>
      <c r="M314" s="3"/>
      <c r="O314" s="1">
        <f>_xlfn.STDEV.P($H$83:H314)</f>
        <v>0</v>
      </c>
    </row>
    <row r="315" spans="2:15">
      <c r="B315">
        <v>232</v>
      </c>
      <c r="C315" s="154"/>
      <c r="D315" s="154"/>
      <c r="E315" s="2"/>
      <c r="G315" s="119">
        <f t="shared" si="12"/>
        <v>100.00006607812085</v>
      </c>
      <c r="H315" s="149">
        <f t="shared" si="13"/>
        <v>0</v>
      </c>
      <c r="I315" s="1"/>
      <c r="J315" s="10">
        <f t="shared" si="14"/>
        <v>-1000000</v>
      </c>
      <c r="L315" s="149">
        <f t="shared" si="15"/>
        <v>0</v>
      </c>
      <c r="M315" s="3"/>
      <c r="O315" s="1">
        <f>_xlfn.STDEV.P($H$83:H315)</f>
        <v>0</v>
      </c>
    </row>
    <row r="316" spans="2:15">
      <c r="B316">
        <v>233</v>
      </c>
      <c r="C316" s="154"/>
      <c r="D316" s="154"/>
      <c r="E316" s="2"/>
      <c r="G316" s="119">
        <f t="shared" si="12"/>
        <v>100.00006607812085</v>
      </c>
      <c r="H316" s="149">
        <f t="shared" si="13"/>
        <v>0</v>
      </c>
      <c r="I316" s="1"/>
      <c r="J316" s="10">
        <f t="shared" si="14"/>
        <v>-1000000</v>
      </c>
      <c r="L316" s="149">
        <f t="shared" si="15"/>
        <v>0</v>
      </c>
      <c r="M316" s="3"/>
      <c r="O316" s="1">
        <f>_xlfn.STDEV.P($H$83:H316)</f>
        <v>0</v>
      </c>
    </row>
    <row r="317" spans="2:15">
      <c r="B317">
        <v>234</v>
      </c>
      <c r="C317" s="154"/>
      <c r="D317" s="154"/>
      <c r="E317" s="2"/>
      <c r="G317" s="119">
        <f t="shared" si="12"/>
        <v>100.00006607812085</v>
      </c>
      <c r="H317" s="149">
        <f t="shared" si="13"/>
        <v>0</v>
      </c>
      <c r="I317" s="1"/>
      <c r="J317" s="10">
        <f t="shared" si="14"/>
        <v>-1000000</v>
      </c>
      <c r="L317" s="149">
        <f t="shared" si="15"/>
        <v>0</v>
      </c>
      <c r="M317" s="3"/>
      <c r="O317" s="1">
        <f>_xlfn.STDEV.P($H$83:H317)</f>
        <v>0</v>
      </c>
    </row>
    <row r="318" spans="2:15">
      <c r="B318">
        <v>235</v>
      </c>
      <c r="C318" s="154"/>
      <c r="D318" s="154"/>
      <c r="E318" s="2"/>
      <c r="G318" s="119">
        <f t="shared" si="12"/>
        <v>100.00006607812085</v>
      </c>
      <c r="H318" s="149">
        <f t="shared" si="13"/>
        <v>0</v>
      </c>
      <c r="I318" s="1"/>
      <c r="J318" s="10">
        <f t="shared" si="14"/>
        <v>-1000000</v>
      </c>
      <c r="L318" s="149">
        <f t="shared" si="15"/>
        <v>0</v>
      </c>
      <c r="M318" s="3"/>
      <c r="O318" s="1">
        <f>_xlfn.STDEV.P($H$83:H318)</f>
        <v>0</v>
      </c>
    </row>
    <row r="319" spans="2:15">
      <c r="B319">
        <v>236</v>
      </c>
      <c r="C319" s="154"/>
      <c r="D319" s="154"/>
      <c r="E319" s="2"/>
      <c r="G319" s="119">
        <f t="shared" si="12"/>
        <v>100.00006607812085</v>
      </c>
      <c r="H319" s="149">
        <f t="shared" si="13"/>
        <v>0</v>
      </c>
      <c r="I319" s="1"/>
      <c r="J319" s="10">
        <f t="shared" si="14"/>
        <v>-1000000</v>
      </c>
      <c r="L319" s="149">
        <f t="shared" si="15"/>
        <v>0</v>
      </c>
      <c r="M319" s="3"/>
      <c r="O319" s="1">
        <f>_xlfn.STDEV.P($H$83:H319)</f>
        <v>0</v>
      </c>
    </row>
    <row r="320" spans="2:15">
      <c r="B320">
        <v>237</v>
      </c>
      <c r="C320" s="154"/>
      <c r="D320" s="154"/>
      <c r="E320" s="2"/>
      <c r="G320" s="119">
        <f t="shared" si="12"/>
        <v>100.00006607812085</v>
      </c>
      <c r="H320" s="149">
        <f t="shared" si="13"/>
        <v>0</v>
      </c>
      <c r="I320" s="1"/>
      <c r="J320" s="10">
        <f t="shared" si="14"/>
        <v>-1000000</v>
      </c>
      <c r="L320" s="149">
        <f t="shared" si="15"/>
        <v>0</v>
      </c>
      <c r="M320" s="3"/>
      <c r="O320" s="1">
        <f>_xlfn.STDEV.P($H$83:H320)</f>
        <v>0</v>
      </c>
    </row>
    <row r="321" spans="2:15">
      <c r="B321">
        <v>238</v>
      </c>
      <c r="C321" s="154"/>
      <c r="D321" s="154"/>
      <c r="E321" s="2"/>
      <c r="G321" s="119">
        <f t="shared" si="12"/>
        <v>100.00006607812085</v>
      </c>
      <c r="H321" s="149">
        <f t="shared" si="13"/>
        <v>0</v>
      </c>
      <c r="I321" s="1"/>
      <c r="J321" s="10">
        <f t="shared" si="14"/>
        <v>-1000000</v>
      </c>
      <c r="L321" s="149">
        <f t="shared" si="15"/>
        <v>0</v>
      </c>
      <c r="M321" s="3"/>
      <c r="O321" s="1">
        <f>_xlfn.STDEV.P($H$83:H321)</f>
        <v>0</v>
      </c>
    </row>
    <row r="322" spans="2:15">
      <c r="B322">
        <v>239</v>
      </c>
      <c r="C322" s="154"/>
      <c r="D322" s="154"/>
      <c r="E322" s="2"/>
      <c r="G322" s="119">
        <f t="shared" si="12"/>
        <v>100.00006607812085</v>
      </c>
      <c r="H322" s="149">
        <f t="shared" si="13"/>
        <v>0</v>
      </c>
      <c r="I322" s="1"/>
      <c r="J322" s="10">
        <f t="shared" si="14"/>
        <v>-1000000</v>
      </c>
      <c r="L322" s="149">
        <f t="shared" si="15"/>
        <v>0</v>
      </c>
      <c r="M322" s="3"/>
      <c r="O322" s="1">
        <f>_xlfn.STDEV.P($H$83:H322)</f>
        <v>0</v>
      </c>
    </row>
    <row r="323" spans="2:15">
      <c r="B323">
        <v>240</v>
      </c>
      <c r="C323" s="154"/>
      <c r="D323" s="154"/>
      <c r="E323" s="2"/>
      <c r="G323" s="119">
        <f t="shared" si="12"/>
        <v>100.00006607812085</v>
      </c>
      <c r="H323" s="149">
        <f t="shared" si="13"/>
        <v>0</v>
      </c>
      <c r="I323" s="1"/>
      <c r="J323" s="10">
        <f t="shared" si="14"/>
        <v>-1000000</v>
      </c>
      <c r="L323" s="149">
        <f t="shared" si="15"/>
        <v>0</v>
      </c>
      <c r="M323" s="3"/>
      <c r="O323" s="1">
        <f>_xlfn.STDEV.P($H$83:H323)</f>
        <v>0</v>
      </c>
    </row>
    <row r="324" spans="2:15">
      <c r="B324">
        <v>241</v>
      </c>
      <c r="C324" s="154"/>
      <c r="D324" s="154"/>
      <c r="E324" s="2"/>
      <c r="G324" s="119">
        <f t="shared" si="12"/>
        <v>100.00006607812085</v>
      </c>
      <c r="H324" s="149">
        <f t="shared" si="13"/>
        <v>0</v>
      </c>
      <c r="I324" s="1"/>
      <c r="J324" s="10">
        <f t="shared" si="14"/>
        <v>-1000000</v>
      </c>
      <c r="L324" s="149">
        <f t="shared" si="15"/>
        <v>0</v>
      </c>
      <c r="M324" s="3"/>
      <c r="O324" s="1">
        <f>_xlfn.STDEV.P($H$83:H324)</f>
        <v>0</v>
      </c>
    </row>
    <row r="325" spans="2:15">
      <c r="B325">
        <v>242</v>
      </c>
      <c r="C325" s="154"/>
      <c r="D325" s="154"/>
      <c r="E325" s="2"/>
      <c r="G325" s="119">
        <f t="shared" si="12"/>
        <v>100.00006607812085</v>
      </c>
      <c r="H325" s="149">
        <f t="shared" si="13"/>
        <v>0</v>
      </c>
      <c r="I325" s="1"/>
      <c r="J325" s="10">
        <f t="shared" si="14"/>
        <v>-1000000</v>
      </c>
      <c r="L325" s="149">
        <f t="shared" si="15"/>
        <v>0</v>
      </c>
      <c r="M325" s="3"/>
      <c r="O325" s="1">
        <f>_xlfn.STDEV.P($H$83:H325)</f>
        <v>0</v>
      </c>
    </row>
    <row r="326" spans="2:15">
      <c r="B326">
        <v>243</v>
      </c>
      <c r="C326" s="154"/>
      <c r="D326" s="154"/>
      <c r="E326" s="2"/>
      <c r="G326" s="119">
        <f t="shared" si="12"/>
        <v>100.00006607812085</v>
      </c>
      <c r="H326" s="149">
        <f t="shared" si="13"/>
        <v>0</v>
      </c>
      <c r="I326" s="1"/>
      <c r="J326" s="10">
        <f t="shared" si="14"/>
        <v>-1000000</v>
      </c>
      <c r="L326" s="149">
        <f t="shared" si="15"/>
        <v>0</v>
      </c>
      <c r="M326" s="3"/>
      <c r="O326" s="1">
        <f>_xlfn.STDEV.P($H$83:H326)</f>
        <v>0</v>
      </c>
    </row>
    <row r="327" spans="2:15">
      <c r="B327">
        <v>244</v>
      </c>
      <c r="C327" s="154"/>
      <c r="D327" s="154"/>
      <c r="E327" s="2"/>
      <c r="G327" s="119">
        <f t="shared" si="12"/>
        <v>100.00006607812085</v>
      </c>
      <c r="H327" s="149">
        <f t="shared" si="13"/>
        <v>0</v>
      </c>
      <c r="I327" s="1"/>
      <c r="J327" s="10">
        <f t="shared" si="14"/>
        <v>-1000000</v>
      </c>
      <c r="L327" s="149">
        <f t="shared" si="15"/>
        <v>0</v>
      </c>
      <c r="M327" s="3"/>
      <c r="O327" s="1">
        <f>_xlfn.STDEV.P($H$83:H327)</f>
        <v>0</v>
      </c>
    </row>
    <row r="328" spans="2:15">
      <c r="B328">
        <v>245</v>
      </c>
      <c r="C328" s="154"/>
      <c r="D328" s="154"/>
      <c r="E328" s="2"/>
      <c r="G328" s="119">
        <f t="shared" si="12"/>
        <v>100.00006607812085</v>
      </c>
      <c r="H328" s="149">
        <f t="shared" si="13"/>
        <v>0</v>
      </c>
      <c r="I328" s="1"/>
      <c r="J328" s="10">
        <f t="shared" si="14"/>
        <v>-1000000</v>
      </c>
      <c r="L328" s="149">
        <f t="shared" si="15"/>
        <v>0</v>
      </c>
      <c r="M328" s="3"/>
      <c r="O328" s="1">
        <f>_xlfn.STDEV.P($H$83:H328)</f>
        <v>0</v>
      </c>
    </row>
    <row r="329" spans="2:15">
      <c r="B329">
        <v>246</v>
      </c>
      <c r="C329" s="154"/>
      <c r="D329" s="154"/>
      <c r="E329" s="2"/>
      <c r="G329" s="119">
        <f t="shared" si="12"/>
        <v>100.00006607812085</v>
      </c>
      <c r="H329" s="149">
        <f t="shared" si="13"/>
        <v>0</v>
      </c>
      <c r="I329" s="1"/>
      <c r="J329" s="10">
        <f t="shared" si="14"/>
        <v>-1000000</v>
      </c>
      <c r="L329" s="149">
        <f t="shared" si="15"/>
        <v>0</v>
      </c>
      <c r="M329" s="3"/>
      <c r="O329" s="1">
        <f>_xlfn.STDEV.P($H$83:H329)</f>
        <v>0</v>
      </c>
    </row>
    <row r="330" spans="2:15">
      <c r="B330">
        <v>247</v>
      </c>
      <c r="C330" s="154"/>
      <c r="D330" s="154"/>
      <c r="E330" s="2"/>
      <c r="G330" s="119">
        <f t="shared" si="12"/>
        <v>100.00006607812085</v>
      </c>
      <c r="H330" s="149">
        <f t="shared" si="13"/>
        <v>0</v>
      </c>
      <c r="I330" s="1"/>
      <c r="J330" s="10">
        <f t="shared" si="14"/>
        <v>-1000000</v>
      </c>
      <c r="L330" s="149">
        <f t="shared" si="15"/>
        <v>0</v>
      </c>
      <c r="M330" s="3"/>
      <c r="O330" s="1">
        <f>_xlfn.STDEV.P($H$83:H330)</f>
        <v>0</v>
      </c>
    </row>
    <row r="331" spans="2:15">
      <c r="B331">
        <v>248</v>
      </c>
      <c r="C331" s="154"/>
      <c r="D331" s="154"/>
      <c r="E331" s="2"/>
      <c r="G331" s="119">
        <f t="shared" si="12"/>
        <v>100.00006607812085</v>
      </c>
      <c r="H331" s="149">
        <f t="shared" si="13"/>
        <v>0</v>
      </c>
      <c r="I331" s="1"/>
      <c r="J331" s="10">
        <f t="shared" si="14"/>
        <v>-1000000</v>
      </c>
      <c r="L331" s="149">
        <f t="shared" si="15"/>
        <v>0</v>
      </c>
      <c r="M331" s="3"/>
      <c r="O331" s="1">
        <f>_xlfn.STDEV.P($H$83:H331)</f>
        <v>0</v>
      </c>
    </row>
    <row r="332" spans="2:15">
      <c r="B332">
        <v>249</v>
      </c>
      <c r="C332" s="154"/>
      <c r="D332" s="154"/>
      <c r="E332" s="2"/>
      <c r="G332" s="119">
        <f t="shared" si="12"/>
        <v>100.00006607812085</v>
      </c>
      <c r="H332" s="149">
        <f t="shared" si="13"/>
        <v>0</v>
      </c>
      <c r="I332" s="1"/>
      <c r="J332" s="10">
        <f t="shared" si="14"/>
        <v>-1000000</v>
      </c>
      <c r="L332" s="149">
        <f t="shared" si="15"/>
        <v>0</v>
      </c>
      <c r="M332" s="3"/>
      <c r="O332" s="1">
        <f>_xlfn.STDEV.P($H$83:H332)</f>
        <v>0</v>
      </c>
    </row>
    <row r="333" spans="2:15">
      <c r="B333" s="155">
        <v>250</v>
      </c>
      <c r="C333" s="154"/>
      <c r="D333" s="154"/>
      <c r="E333" s="2"/>
      <c r="G333" s="119">
        <f t="shared" si="12"/>
        <v>100.00006607812085</v>
      </c>
      <c r="H333" s="149">
        <f t="shared" ref="H333:H396" si="16">C333*G333</f>
        <v>0</v>
      </c>
      <c r="I333" s="1"/>
      <c r="J333" s="10">
        <f t="shared" ref="J333:J396" si="17">(H333-$P$6*0.001)*1000000/($P$6*0.001)</f>
        <v>-1000000</v>
      </c>
      <c r="K333" s="155"/>
      <c r="L333" s="149">
        <f t="shared" ref="L333:L396" si="18">AVERAGE(H332:H333)</f>
        <v>0</v>
      </c>
      <c r="M333" s="3"/>
      <c r="N333" s="155"/>
      <c r="O333" s="1">
        <f>_xlfn.STDEV.P($H$83:H333)</f>
        <v>0</v>
      </c>
    </row>
    <row r="334" spans="2:15">
      <c r="B334" s="155">
        <v>251</v>
      </c>
      <c r="C334" s="154"/>
      <c r="D334" s="154"/>
      <c r="E334" s="2"/>
      <c r="G334" s="119">
        <f t="shared" si="12"/>
        <v>100.00006607812085</v>
      </c>
      <c r="H334" s="149">
        <f t="shared" si="16"/>
        <v>0</v>
      </c>
      <c r="I334" s="1"/>
      <c r="J334" s="10">
        <f t="shared" si="17"/>
        <v>-1000000</v>
      </c>
      <c r="K334" s="155"/>
      <c r="L334" s="149">
        <f t="shared" si="18"/>
        <v>0</v>
      </c>
      <c r="M334" s="3"/>
      <c r="N334" s="155"/>
      <c r="O334" s="1">
        <f>_xlfn.STDEV.P($H$83:H334)</f>
        <v>0</v>
      </c>
    </row>
    <row r="335" spans="2:15">
      <c r="B335" s="155">
        <v>252</v>
      </c>
      <c r="C335" s="154"/>
      <c r="D335" s="154"/>
      <c r="E335" s="2"/>
      <c r="G335" s="119">
        <f t="shared" si="12"/>
        <v>100.00006607812085</v>
      </c>
      <c r="H335" s="149">
        <f t="shared" si="16"/>
        <v>0</v>
      </c>
      <c r="I335" s="1"/>
      <c r="J335" s="10">
        <f t="shared" si="17"/>
        <v>-1000000</v>
      </c>
      <c r="K335" s="155"/>
      <c r="L335" s="149">
        <f t="shared" si="18"/>
        <v>0</v>
      </c>
      <c r="M335" s="3"/>
      <c r="N335" s="155"/>
      <c r="O335" s="1">
        <f>_xlfn.STDEV.P($H$83:H335)</f>
        <v>0</v>
      </c>
    </row>
    <row r="336" spans="2:15">
      <c r="B336" s="155">
        <v>253</v>
      </c>
      <c r="C336" s="154"/>
      <c r="D336" s="154"/>
      <c r="E336" s="2"/>
      <c r="G336" s="119">
        <f t="shared" si="12"/>
        <v>100.00006607812085</v>
      </c>
      <c r="H336" s="149">
        <f t="shared" si="16"/>
        <v>0</v>
      </c>
      <c r="I336" s="1"/>
      <c r="J336" s="10">
        <f t="shared" si="17"/>
        <v>-1000000</v>
      </c>
      <c r="K336" s="155"/>
      <c r="L336" s="149">
        <f t="shared" si="18"/>
        <v>0</v>
      </c>
      <c r="M336" s="3"/>
      <c r="N336" s="155"/>
      <c r="O336" s="1">
        <f>_xlfn.STDEV.P($H$83:H336)</f>
        <v>0</v>
      </c>
    </row>
    <row r="337" spans="2:15">
      <c r="B337" s="155">
        <v>254</v>
      </c>
      <c r="C337" s="154"/>
      <c r="D337" s="154"/>
      <c r="E337" s="2"/>
      <c r="G337" s="119">
        <f t="shared" si="12"/>
        <v>100.00006607812085</v>
      </c>
      <c r="H337" s="149">
        <f t="shared" si="16"/>
        <v>0</v>
      </c>
      <c r="I337" s="1"/>
      <c r="J337" s="10">
        <f t="shared" si="17"/>
        <v>-1000000</v>
      </c>
      <c r="K337" s="155"/>
      <c r="L337" s="149">
        <f t="shared" si="18"/>
        <v>0</v>
      </c>
      <c r="M337" s="3"/>
      <c r="N337" s="155"/>
      <c r="O337" s="1">
        <f>_xlfn.STDEV.P($H$83:H337)</f>
        <v>0</v>
      </c>
    </row>
    <row r="338" spans="2:15">
      <c r="B338" s="155">
        <v>255</v>
      </c>
      <c r="C338" s="154"/>
      <c r="D338" s="154"/>
      <c r="E338" s="2"/>
      <c r="G338" s="119">
        <f t="shared" si="12"/>
        <v>100.00006607812085</v>
      </c>
      <c r="H338" s="149">
        <f t="shared" si="16"/>
        <v>0</v>
      </c>
      <c r="I338" s="1"/>
      <c r="J338" s="10">
        <f t="shared" si="17"/>
        <v>-1000000</v>
      </c>
      <c r="K338" s="155"/>
      <c r="L338" s="149">
        <f t="shared" si="18"/>
        <v>0</v>
      </c>
      <c r="M338" s="3"/>
      <c r="N338" s="155"/>
      <c r="O338" s="1">
        <f>_xlfn.STDEV.P($H$83:H338)</f>
        <v>0</v>
      </c>
    </row>
    <row r="339" spans="2:15">
      <c r="B339" s="155">
        <v>256</v>
      </c>
      <c r="C339" s="154"/>
      <c r="D339" s="154"/>
      <c r="E339" s="2"/>
      <c r="G339" s="119">
        <f t="shared" ref="G339:G402" si="19">$P$9*(1+$U$9*($R$15-20)+$V$9*($R$15-20)^2)</f>
        <v>100.00006607812085</v>
      </c>
      <c r="H339" s="149">
        <f t="shared" si="16"/>
        <v>0</v>
      </c>
      <c r="I339" s="1"/>
      <c r="J339" s="10">
        <f t="shared" si="17"/>
        <v>-1000000</v>
      </c>
      <c r="K339" s="155"/>
      <c r="L339" s="149">
        <f t="shared" si="18"/>
        <v>0</v>
      </c>
      <c r="M339" s="3"/>
      <c r="N339" s="155"/>
      <c r="O339" s="1">
        <f>_xlfn.STDEV.P($H$83:H339)</f>
        <v>0</v>
      </c>
    </row>
    <row r="340" spans="2:15">
      <c r="B340" s="155">
        <v>257</v>
      </c>
      <c r="C340" s="154"/>
      <c r="D340" s="154"/>
      <c r="E340" s="2"/>
      <c r="G340" s="119">
        <f t="shared" si="19"/>
        <v>100.00006607812085</v>
      </c>
      <c r="H340" s="149">
        <f t="shared" si="16"/>
        <v>0</v>
      </c>
      <c r="I340" s="1"/>
      <c r="J340" s="10">
        <f t="shared" si="17"/>
        <v>-1000000</v>
      </c>
      <c r="K340" s="155"/>
      <c r="L340" s="149">
        <f t="shared" si="18"/>
        <v>0</v>
      </c>
      <c r="M340" s="3"/>
      <c r="N340" s="155"/>
      <c r="O340" s="1">
        <f>_xlfn.STDEV.P($H$83:H340)</f>
        <v>0</v>
      </c>
    </row>
    <row r="341" spans="2:15">
      <c r="B341" s="155">
        <v>258</v>
      </c>
      <c r="C341" s="154"/>
      <c r="D341" s="154"/>
      <c r="E341" s="2"/>
      <c r="G341" s="119">
        <f t="shared" si="19"/>
        <v>100.00006607812085</v>
      </c>
      <c r="H341" s="149">
        <f t="shared" si="16"/>
        <v>0</v>
      </c>
      <c r="I341" s="1"/>
      <c r="J341" s="10">
        <f t="shared" si="17"/>
        <v>-1000000</v>
      </c>
      <c r="K341" s="155"/>
      <c r="L341" s="149">
        <f t="shared" si="18"/>
        <v>0</v>
      </c>
      <c r="M341" s="3"/>
      <c r="N341" s="155"/>
      <c r="O341" s="1">
        <f>_xlfn.STDEV.P($H$83:H341)</f>
        <v>0</v>
      </c>
    </row>
    <row r="342" spans="2:15">
      <c r="B342" s="155">
        <v>259</v>
      </c>
      <c r="C342" s="154"/>
      <c r="D342" s="154"/>
      <c r="E342" s="2"/>
      <c r="G342" s="119">
        <f t="shared" si="19"/>
        <v>100.00006607812085</v>
      </c>
      <c r="H342" s="149">
        <f t="shared" si="16"/>
        <v>0</v>
      </c>
      <c r="I342" s="1"/>
      <c r="J342" s="10">
        <f t="shared" si="17"/>
        <v>-1000000</v>
      </c>
      <c r="K342" s="155"/>
      <c r="L342" s="149">
        <f t="shared" si="18"/>
        <v>0</v>
      </c>
      <c r="M342" s="3"/>
      <c r="N342" s="155"/>
      <c r="O342" s="1">
        <f>_xlfn.STDEV.P($H$83:H342)</f>
        <v>0</v>
      </c>
    </row>
    <row r="343" spans="2:15">
      <c r="B343" s="155">
        <v>260</v>
      </c>
      <c r="C343" s="154"/>
      <c r="D343" s="154"/>
      <c r="E343" s="2"/>
      <c r="G343" s="119">
        <f t="shared" si="19"/>
        <v>100.00006607812085</v>
      </c>
      <c r="H343" s="149">
        <f t="shared" si="16"/>
        <v>0</v>
      </c>
      <c r="I343" s="1"/>
      <c r="J343" s="10">
        <f t="shared" si="17"/>
        <v>-1000000</v>
      </c>
      <c r="K343" s="155"/>
      <c r="L343" s="149">
        <f t="shared" si="18"/>
        <v>0</v>
      </c>
      <c r="M343" s="3"/>
      <c r="N343" s="155"/>
      <c r="O343" s="1">
        <f>_xlfn.STDEV.P($H$83:H343)</f>
        <v>0</v>
      </c>
    </row>
    <row r="344" spans="2:15">
      <c r="B344" s="155">
        <v>261</v>
      </c>
      <c r="C344" s="154"/>
      <c r="D344" s="154"/>
      <c r="E344" s="2"/>
      <c r="G344" s="119">
        <f t="shared" si="19"/>
        <v>100.00006607812085</v>
      </c>
      <c r="H344" s="149">
        <f t="shared" si="16"/>
        <v>0</v>
      </c>
      <c r="I344" s="1"/>
      <c r="J344" s="10">
        <f t="shared" si="17"/>
        <v>-1000000</v>
      </c>
      <c r="K344" s="155"/>
      <c r="L344" s="149">
        <f t="shared" si="18"/>
        <v>0</v>
      </c>
      <c r="M344" s="3"/>
      <c r="N344" s="155"/>
      <c r="O344" s="1">
        <f>_xlfn.STDEV.P($H$83:H344)</f>
        <v>0</v>
      </c>
    </row>
    <row r="345" spans="2:15">
      <c r="B345" s="155">
        <v>262</v>
      </c>
      <c r="C345" s="154"/>
      <c r="D345" s="154"/>
      <c r="E345" s="2"/>
      <c r="G345" s="119">
        <f t="shared" si="19"/>
        <v>100.00006607812085</v>
      </c>
      <c r="H345" s="149">
        <f t="shared" si="16"/>
        <v>0</v>
      </c>
      <c r="I345" s="1"/>
      <c r="J345" s="10">
        <f t="shared" si="17"/>
        <v>-1000000</v>
      </c>
      <c r="K345" s="155"/>
      <c r="L345" s="149">
        <f t="shared" si="18"/>
        <v>0</v>
      </c>
      <c r="M345" s="3"/>
      <c r="N345" s="155"/>
      <c r="O345" s="1">
        <f>_xlfn.STDEV.P($H$83:H345)</f>
        <v>0</v>
      </c>
    </row>
    <row r="346" spans="2:15">
      <c r="B346" s="155">
        <v>263</v>
      </c>
      <c r="C346" s="154"/>
      <c r="D346" s="154"/>
      <c r="E346" s="2"/>
      <c r="G346" s="119">
        <f t="shared" si="19"/>
        <v>100.00006607812085</v>
      </c>
      <c r="H346" s="149">
        <f t="shared" si="16"/>
        <v>0</v>
      </c>
      <c r="I346" s="1"/>
      <c r="J346" s="10">
        <f t="shared" si="17"/>
        <v>-1000000</v>
      </c>
      <c r="K346" s="155"/>
      <c r="L346" s="149">
        <f t="shared" si="18"/>
        <v>0</v>
      </c>
      <c r="M346" s="3"/>
      <c r="N346" s="155"/>
      <c r="O346" s="1">
        <f>_xlfn.STDEV.P($H$83:H346)</f>
        <v>0</v>
      </c>
    </row>
    <row r="347" spans="2:15">
      <c r="B347" s="155">
        <v>264</v>
      </c>
      <c r="C347" s="154"/>
      <c r="D347" s="154"/>
      <c r="E347" s="2"/>
      <c r="G347" s="119">
        <f t="shared" si="19"/>
        <v>100.00006607812085</v>
      </c>
      <c r="H347" s="149">
        <f t="shared" si="16"/>
        <v>0</v>
      </c>
      <c r="I347" s="1"/>
      <c r="J347" s="10">
        <f t="shared" si="17"/>
        <v>-1000000</v>
      </c>
      <c r="K347" s="155"/>
      <c r="L347" s="149">
        <f t="shared" si="18"/>
        <v>0</v>
      </c>
      <c r="M347" s="3"/>
      <c r="N347" s="155"/>
      <c r="O347" s="1">
        <f>_xlfn.STDEV.P($H$83:H347)</f>
        <v>0</v>
      </c>
    </row>
    <row r="348" spans="2:15">
      <c r="B348" s="155">
        <v>265</v>
      </c>
      <c r="C348" s="154"/>
      <c r="D348" s="154"/>
      <c r="E348" s="2"/>
      <c r="G348" s="119">
        <f t="shared" si="19"/>
        <v>100.00006607812085</v>
      </c>
      <c r="H348" s="149">
        <f t="shared" si="16"/>
        <v>0</v>
      </c>
      <c r="I348" s="1"/>
      <c r="J348" s="10">
        <f t="shared" si="17"/>
        <v>-1000000</v>
      </c>
      <c r="K348" s="155"/>
      <c r="L348" s="149">
        <f t="shared" si="18"/>
        <v>0</v>
      </c>
      <c r="M348" s="3"/>
      <c r="N348" s="155"/>
      <c r="O348" s="1">
        <f>_xlfn.STDEV.P($H$83:H348)</f>
        <v>0</v>
      </c>
    </row>
    <row r="349" spans="2:15">
      <c r="B349" s="155">
        <v>266</v>
      </c>
      <c r="C349" s="154"/>
      <c r="D349" s="154"/>
      <c r="E349" s="2"/>
      <c r="G349" s="119">
        <f t="shared" si="19"/>
        <v>100.00006607812085</v>
      </c>
      <c r="H349" s="149">
        <f t="shared" si="16"/>
        <v>0</v>
      </c>
      <c r="I349" s="1"/>
      <c r="J349" s="10">
        <f t="shared" si="17"/>
        <v>-1000000</v>
      </c>
      <c r="K349" s="155"/>
      <c r="L349" s="149">
        <f t="shared" si="18"/>
        <v>0</v>
      </c>
      <c r="M349" s="3"/>
      <c r="N349" s="155"/>
      <c r="O349" s="1">
        <f>_xlfn.STDEV.P($H$83:H349)</f>
        <v>0</v>
      </c>
    </row>
    <row r="350" spans="2:15">
      <c r="B350" s="155">
        <v>267</v>
      </c>
      <c r="C350" s="154"/>
      <c r="D350" s="154"/>
      <c r="E350" s="2"/>
      <c r="G350" s="119">
        <f t="shared" si="19"/>
        <v>100.00006607812085</v>
      </c>
      <c r="H350" s="149">
        <f t="shared" si="16"/>
        <v>0</v>
      </c>
      <c r="I350" s="1"/>
      <c r="J350" s="10">
        <f t="shared" si="17"/>
        <v>-1000000</v>
      </c>
      <c r="K350" s="155"/>
      <c r="L350" s="149">
        <f t="shared" si="18"/>
        <v>0</v>
      </c>
      <c r="M350" s="3"/>
      <c r="N350" s="155"/>
      <c r="O350" s="1">
        <f>_xlfn.STDEV.P($H$83:H350)</f>
        <v>0</v>
      </c>
    </row>
    <row r="351" spans="2:15">
      <c r="B351" s="155">
        <v>268</v>
      </c>
      <c r="C351" s="154"/>
      <c r="D351" s="154"/>
      <c r="E351" s="2"/>
      <c r="G351" s="119">
        <f t="shared" si="19"/>
        <v>100.00006607812085</v>
      </c>
      <c r="H351" s="149">
        <f t="shared" si="16"/>
        <v>0</v>
      </c>
      <c r="I351" s="1"/>
      <c r="J351" s="10">
        <f t="shared" si="17"/>
        <v>-1000000</v>
      </c>
      <c r="K351" s="155"/>
      <c r="L351" s="149">
        <f t="shared" si="18"/>
        <v>0</v>
      </c>
      <c r="M351" s="3"/>
      <c r="N351" s="155"/>
      <c r="O351" s="1">
        <f>_xlfn.STDEV.P($H$83:H351)</f>
        <v>0</v>
      </c>
    </row>
    <row r="352" spans="2:15">
      <c r="B352" s="155">
        <v>269</v>
      </c>
      <c r="C352" s="154"/>
      <c r="D352" s="154"/>
      <c r="E352" s="2"/>
      <c r="G352" s="119">
        <f t="shared" si="19"/>
        <v>100.00006607812085</v>
      </c>
      <c r="H352" s="149">
        <f t="shared" si="16"/>
        <v>0</v>
      </c>
      <c r="I352" s="1"/>
      <c r="J352" s="10">
        <f t="shared" si="17"/>
        <v>-1000000</v>
      </c>
      <c r="K352" s="155"/>
      <c r="L352" s="149">
        <f t="shared" si="18"/>
        <v>0</v>
      </c>
      <c r="M352" s="3"/>
      <c r="N352" s="155"/>
      <c r="O352" s="1">
        <f>_xlfn.STDEV.P($H$83:H352)</f>
        <v>0</v>
      </c>
    </row>
    <row r="353" spans="2:15">
      <c r="B353" s="155">
        <v>270</v>
      </c>
      <c r="C353" s="154"/>
      <c r="D353" s="154"/>
      <c r="E353" s="2"/>
      <c r="G353" s="119">
        <f t="shared" si="19"/>
        <v>100.00006607812085</v>
      </c>
      <c r="H353" s="149">
        <f t="shared" si="16"/>
        <v>0</v>
      </c>
      <c r="I353" s="1"/>
      <c r="J353" s="10">
        <f t="shared" si="17"/>
        <v>-1000000</v>
      </c>
      <c r="K353" s="155"/>
      <c r="L353" s="149">
        <f t="shared" si="18"/>
        <v>0</v>
      </c>
      <c r="M353" s="3"/>
      <c r="N353" s="155"/>
      <c r="O353" s="1">
        <f>_xlfn.STDEV.P($H$83:H353)</f>
        <v>0</v>
      </c>
    </row>
    <row r="354" spans="2:15">
      <c r="B354" s="155">
        <v>271</v>
      </c>
      <c r="C354" s="154"/>
      <c r="D354" s="154"/>
      <c r="E354" s="2"/>
      <c r="G354" s="119">
        <f t="shared" si="19"/>
        <v>100.00006607812085</v>
      </c>
      <c r="H354" s="149">
        <f t="shared" si="16"/>
        <v>0</v>
      </c>
      <c r="I354" s="1"/>
      <c r="J354" s="10">
        <f t="shared" si="17"/>
        <v>-1000000</v>
      </c>
      <c r="K354" s="155"/>
      <c r="L354" s="149">
        <f t="shared" si="18"/>
        <v>0</v>
      </c>
      <c r="M354" s="3"/>
      <c r="N354" s="155"/>
      <c r="O354" s="1">
        <f>_xlfn.STDEV.P($H$83:H354)</f>
        <v>0</v>
      </c>
    </row>
    <row r="355" spans="2:15">
      <c r="B355" s="155">
        <v>272</v>
      </c>
      <c r="C355" s="154"/>
      <c r="D355" s="154"/>
      <c r="E355" s="2"/>
      <c r="G355" s="119">
        <f t="shared" si="19"/>
        <v>100.00006607812085</v>
      </c>
      <c r="H355" s="149">
        <f t="shared" si="16"/>
        <v>0</v>
      </c>
      <c r="I355" s="1"/>
      <c r="J355" s="10">
        <f t="shared" si="17"/>
        <v>-1000000</v>
      </c>
      <c r="K355" s="155"/>
      <c r="L355" s="149">
        <f t="shared" si="18"/>
        <v>0</v>
      </c>
      <c r="M355" s="3"/>
      <c r="N355" s="155"/>
      <c r="O355" s="1">
        <f>_xlfn.STDEV.P($H$83:H355)</f>
        <v>0</v>
      </c>
    </row>
    <row r="356" spans="2:15">
      <c r="B356" s="155">
        <v>273</v>
      </c>
      <c r="C356" s="154"/>
      <c r="D356" s="154"/>
      <c r="E356" s="2"/>
      <c r="G356" s="119">
        <f t="shared" si="19"/>
        <v>100.00006607812085</v>
      </c>
      <c r="H356" s="149">
        <f t="shared" si="16"/>
        <v>0</v>
      </c>
      <c r="I356" s="1"/>
      <c r="J356" s="10">
        <f t="shared" si="17"/>
        <v>-1000000</v>
      </c>
      <c r="K356" s="155"/>
      <c r="L356" s="149">
        <f t="shared" si="18"/>
        <v>0</v>
      </c>
      <c r="M356" s="3"/>
      <c r="N356" s="155"/>
      <c r="O356" s="1">
        <f>_xlfn.STDEV.P($H$83:H356)</f>
        <v>0</v>
      </c>
    </row>
    <row r="357" spans="2:15">
      <c r="B357" s="155">
        <v>274</v>
      </c>
      <c r="C357" s="154"/>
      <c r="D357" s="154"/>
      <c r="E357" s="2"/>
      <c r="G357" s="119">
        <f t="shared" si="19"/>
        <v>100.00006607812085</v>
      </c>
      <c r="H357" s="149">
        <f t="shared" si="16"/>
        <v>0</v>
      </c>
      <c r="I357" s="1"/>
      <c r="J357" s="10">
        <f t="shared" si="17"/>
        <v>-1000000</v>
      </c>
      <c r="K357" s="155"/>
      <c r="L357" s="149">
        <f t="shared" si="18"/>
        <v>0</v>
      </c>
      <c r="M357" s="3"/>
      <c r="N357" s="155"/>
      <c r="O357" s="1">
        <f>_xlfn.STDEV.P($H$83:H357)</f>
        <v>0</v>
      </c>
    </row>
    <row r="358" spans="2:15">
      <c r="B358" s="155">
        <v>275</v>
      </c>
      <c r="C358" s="154"/>
      <c r="D358" s="154"/>
      <c r="E358" s="2"/>
      <c r="G358" s="119">
        <f t="shared" si="19"/>
        <v>100.00006607812085</v>
      </c>
      <c r="H358" s="149">
        <f t="shared" si="16"/>
        <v>0</v>
      </c>
      <c r="I358" s="1"/>
      <c r="J358" s="10">
        <f t="shared" si="17"/>
        <v>-1000000</v>
      </c>
      <c r="K358" s="155"/>
      <c r="L358" s="149">
        <f t="shared" si="18"/>
        <v>0</v>
      </c>
      <c r="M358" s="3"/>
      <c r="N358" s="155"/>
      <c r="O358" s="1">
        <f>_xlfn.STDEV.P($H$83:H358)</f>
        <v>0</v>
      </c>
    </row>
    <row r="359" spans="2:15">
      <c r="B359" s="155">
        <v>276</v>
      </c>
      <c r="C359" s="154"/>
      <c r="D359" s="154"/>
      <c r="E359" s="2"/>
      <c r="G359" s="119">
        <f t="shared" si="19"/>
        <v>100.00006607812085</v>
      </c>
      <c r="H359" s="149">
        <f t="shared" si="16"/>
        <v>0</v>
      </c>
      <c r="I359" s="1"/>
      <c r="J359" s="10">
        <f t="shared" si="17"/>
        <v>-1000000</v>
      </c>
      <c r="K359" s="155"/>
      <c r="L359" s="149">
        <f t="shared" si="18"/>
        <v>0</v>
      </c>
      <c r="M359" s="3"/>
      <c r="N359" s="155"/>
      <c r="O359" s="1">
        <f>_xlfn.STDEV.P($H$83:H359)</f>
        <v>0</v>
      </c>
    </row>
    <row r="360" spans="2:15">
      <c r="B360" s="155">
        <v>277</v>
      </c>
      <c r="C360" s="154"/>
      <c r="D360" s="154"/>
      <c r="E360" s="2"/>
      <c r="G360" s="119">
        <f t="shared" si="19"/>
        <v>100.00006607812085</v>
      </c>
      <c r="H360" s="149">
        <f t="shared" si="16"/>
        <v>0</v>
      </c>
      <c r="I360" s="1"/>
      <c r="J360" s="10">
        <f t="shared" si="17"/>
        <v>-1000000</v>
      </c>
      <c r="K360" s="155"/>
      <c r="L360" s="149">
        <f t="shared" si="18"/>
        <v>0</v>
      </c>
      <c r="M360" s="3"/>
      <c r="N360" s="155"/>
      <c r="O360" s="1">
        <f>_xlfn.STDEV.P($H$83:H360)</f>
        <v>0</v>
      </c>
    </row>
    <row r="361" spans="2:15">
      <c r="B361" s="155">
        <v>278</v>
      </c>
      <c r="C361" s="154"/>
      <c r="D361" s="154"/>
      <c r="E361" s="2"/>
      <c r="G361" s="119">
        <f t="shared" si="19"/>
        <v>100.00006607812085</v>
      </c>
      <c r="H361" s="149">
        <f t="shared" si="16"/>
        <v>0</v>
      </c>
      <c r="I361" s="1"/>
      <c r="J361" s="10">
        <f t="shared" si="17"/>
        <v>-1000000</v>
      </c>
      <c r="K361" s="155"/>
      <c r="L361" s="149">
        <f t="shared" si="18"/>
        <v>0</v>
      </c>
      <c r="M361" s="3"/>
      <c r="N361" s="155"/>
      <c r="O361" s="1">
        <f>_xlfn.STDEV.P($H$83:H361)</f>
        <v>0</v>
      </c>
    </row>
    <row r="362" spans="2:15">
      <c r="B362" s="155">
        <v>279</v>
      </c>
      <c r="C362" s="154"/>
      <c r="D362" s="154"/>
      <c r="E362" s="2"/>
      <c r="G362" s="119">
        <f t="shared" si="19"/>
        <v>100.00006607812085</v>
      </c>
      <c r="H362" s="149">
        <f t="shared" si="16"/>
        <v>0</v>
      </c>
      <c r="I362" s="1"/>
      <c r="J362" s="10">
        <f t="shared" si="17"/>
        <v>-1000000</v>
      </c>
      <c r="K362" s="155"/>
      <c r="L362" s="149">
        <f t="shared" si="18"/>
        <v>0</v>
      </c>
      <c r="M362" s="3"/>
      <c r="N362" s="155"/>
      <c r="O362" s="1">
        <f>_xlfn.STDEV.P($H$83:H362)</f>
        <v>0</v>
      </c>
    </row>
    <row r="363" spans="2:15">
      <c r="B363" s="155">
        <v>280</v>
      </c>
      <c r="C363" s="154"/>
      <c r="D363" s="154"/>
      <c r="E363" s="2"/>
      <c r="G363" s="119">
        <f t="shared" si="19"/>
        <v>100.00006607812085</v>
      </c>
      <c r="H363" s="149">
        <f t="shared" si="16"/>
        <v>0</v>
      </c>
      <c r="I363" s="1"/>
      <c r="J363" s="10">
        <f t="shared" si="17"/>
        <v>-1000000</v>
      </c>
      <c r="K363" s="155"/>
      <c r="L363" s="149">
        <f t="shared" si="18"/>
        <v>0</v>
      </c>
      <c r="M363" s="3"/>
      <c r="N363" s="155"/>
      <c r="O363" s="1">
        <f>_xlfn.STDEV.P($H$83:H363)</f>
        <v>0</v>
      </c>
    </row>
    <row r="364" spans="2:15">
      <c r="B364" s="155">
        <v>281</v>
      </c>
      <c r="C364" s="154"/>
      <c r="D364" s="154"/>
      <c r="E364" s="2"/>
      <c r="G364" s="119">
        <f t="shared" si="19"/>
        <v>100.00006607812085</v>
      </c>
      <c r="H364" s="149">
        <f t="shared" si="16"/>
        <v>0</v>
      </c>
      <c r="I364" s="1"/>
      <c r="J364" s="10">
        <f t="shared" si="17"/>
        <v>-1000000</v>
      </c>
      <c r="K364" s="155"/>
      <c r="L364" s="149">
        <f t="shared" si="18"/>
        <v>0</v>
      </c>
      <c r="M364" s="3"/>
      <c r="N364" s="155"/>
      <c r="O364" s="1">
        <f>_xlfn.STDEV.P($H$83:H364)</f>
        <v>0</v>
      </c>
    </row>
    <row r="365" spans="2:15">
      <c r="B365" s="155">
        <v>282</v>
      </c>
      <c r="C365" s="154"/>
      <c r="D365" s="154"/>
      <c r="E365" s="2"/>
      <c r="G365" s="119">
        <f t="shared" si="19"/>
        <v>100.00006607812085</v>
      </c>
      <c r="H365" s="149">
        <f t="shared" si="16"/>
        <v>0</v>
      </c>
      <c r="I365" s="1"/>
      <c r="J365" s="10">
        <f t="shared" si="17"/>
        <v>-1000000</v>
      </c>
      <c r="K365" s="155"/>
      <c r="L365" s="149">
        <f t="shared" si="18"/>
        <v>0</v>
      </c>
      <c r="M365" s="3"/>
      <c r="N365" s="155"/>
      <c r="O365" s="1">
        <f>_xlfn.STDEV.P($H$83:H365)</f>
        <v>0</v>
      </c>
    </row>
    <row r="366" spans="2:15">
      <c r="B366" s="155">
        <v>283</v>
      </c>
      <c r="C366" s="154"/>
      <c r="D366" s="154"/>
      <c r="E366" s="2"/>
      <c r="G366" s="119">
        <f t="shared" si="19"/>
        <v>100.00006607812085</v>
      </c>
      <c r="H366" s="149">
        <f t="shared" si="16"/>
        <v>0</v>
      </c>
      <c r="I366" s="1"/>
      <c r="J366" s="10">
        <f t="shared" si="17"/>
        <v>-1000000</v>
      </c>
      <c r="K366" s="155"/>
      <c r="L366" s="149">
        <f t="shared" si="18"/>
        <v>0</v>
      </c>
      <c r="M366" s="3"/>
      <c r="N366" s="155"/>
      <c r="O366" s="1">
        <f>_xlfn.STDEV.P($H$83:H366)</f>
        <v>0</v>
      </c>
    </row>
    <row r="367" spans="2:15">
      <c r="B367" s="155">
        <v>284</v>
      </c>
      <c r="C367" s="154"/>
      <c r="D367" s="154"/>
      <c r="E367" s="2"/>
      <c r="G367" s="119">
        <f t="shared" si="19"/>
        <v>100.00006607812085</v>
      </c>
      <c r="H367" s="149">
        <f t="shared" si="16"/>
        <v>0</v>
      </c>
      <c r="I367" s="1"/>
      <c r="J367" s="10">
        <f t="shared" si="17"/>
        <v>-1000000</v>
      </c>
      <c r="K367" s="155"/>
      <c r="L367" s="149">
        <f t="shared" si="18"/>
        <v>0</v>
      </c>
      <c r="M367" s="3"/>
      <c r="N367" s="155"/>
      <c r="O367" s="1">
        <f>_xlfn.STDEV.P($H$83:H367)</f>
        <v>0</v>
      </c>
    </row>
    <row r="368" spans="2:15">
      <c r="B368" s="155">
        <v>285</v>
      </c>
      <c r="C368" s="154"/>
      <c r="D368" s="154"/>
      <c r="E368" s="2"/>
      <c r="G368" s="119">
        <f t="shared" si="19"/>
        <v>100.00006607812085</v>
      </c>
      <c r="H368" s="149">
        <f t="shared" si="16"/>
        <v>0</v>
      </c>
      <c r="I368" s="1"/>
      <c r="J368" s="10">
        <f t="shared" si="17"/>
        <v>-1000000</v>
      </c>
      <c r="K368" s="155"/>
      <c r="L368" s="149">
        <f t="shared" si="18"/>
        <v>0</v>
      </c>
      <c r="M368" s="3"/>
      <c r="N368" s="155"/>
      <c r="O368" s="1">
        <f>_xlfn.STDEV.P($H$83:H368)</f>
        <v>0</v>
      </c>
    </row>
    <row r="369" spans="2:15">
      <c r="B369" s="155">
        <v>286</v>
      </c>
      <c r="C369" s="154"/>
      <c r="D369" s="154"/>
      <c r="E369" s="2"/>
      <c r="G369" s="119">
        <f t="shared" si="19"/>
        <v>100.00006607812085</v>
      </c>
      <c r="H369" s="149">
        <f t="shared" si="16"/>
        <v>0</v>
      </c>
      <c r="I369" s="1"/>
      <c r="J369" s="10">
        <f t="shared" si="17"/>
        <v>-1000000</v>
      </c>
      <c r="K369" s="155"/>
      <c r="L369" s="149">
        <f t="shared" si="18"/>
        <v>0</v>
      </c>
      <c r="M369" s="3"/>
      <c r="N369" s="155"/>
      <c r="O369" s="1">
        <f>_xlfn.STDEV.P($H$83:H369)</f>
        <v>0</v>
      </c>
    </row>
    <row r="370" spans="2:15">
      <c r="B370" s="155">
        <v>287</v>
      </c>
      <c r="C370" s="154"/>
      <c r="D370" s="154"/>
      <c r="E370" s="2"/>
      <c r="G370" s="119">
        <f t="shared" si="19"/>
        <v>100.00006607812085</v>
      </c>
      <c r="H370" s="149">
        <f t="shared" si="16"/>
        <v>0</v>
      </c>
      <c r="I370" s="1"/>
      <c r="J370" s="10">
        <f t="shared" si="17"/>
        <v>-1000000</v>
      </c>
      <c r="K370" s="155"/>
      <c r="L370" s="149">
        <f t="shared" si="18"/>
        <v>0</v>
      </c>
      <c r="M370" s="3"/>
      <c r="N370" s="155"/>
      <c r="O370" s="1">
        <f>_xlfn.STDEV.P($H$83:H370)</f>
        <v>0</v>
      </c>
    </row>
    <row r="371" spans="2:15">
      <c r="B371" s="155">
        <v>288</v>
      </c>
      <c r="C371" s="154"/>
      <c r="D371" s="154"/>
      <c r="E371" s="2"/>
      <c r="G371" s="119">
        <f t="shared" si="19"/>
        <v>100.00006607812085</v>
      </c>
      <c r="H371" s="149">
        <f t="shared" si="16"/>
        <v>0</v>
      </c>
      <c r="I371" s="1"/>
      <c r="J371" s="10">
        <f t="shared" si="17"/>
        <v>-1000000</v>
      </c>
      <c r="K371" s="155"/>
      <c r="L371" s="149">
        <f t="shared" si="18"/>
        <v>0</v>
      </c>
      <c r="M371" s="3"/>
      <c r="N371" s="155"/>
      <c r="O371" s="1">
        <f>_xlfn.STDEV.P($H$83:H371)</f>
        <v>0</v>
      </c>
    </row>
    <row r="372" spans="2:15">
      <c r="B372" s="155">
        <v>289</v>
      </c>
      <c r="C372" s="154"/>
      <c r="D372" s="154"/>
      <c r="E372" s="2"/>
      <c r="G372" s="119">
        <f t="shared" si="19"/>
        <v>100.00006607812085</v>
      </c>
      <c r="H372" s="149">
        <f t="shared" si="16"/>
        <v>0</v>
      </c>
      <c r="I372" s="1"/>
      <c r="J372" s="10">
        <f t="shared" si="17"/>
        <v>-1000000</v>
      </c>
      <c r="K372" s="155"/>
      <c r="L372" s="149">
        <f t="shared" si="18"/>
        <v>0</v>
      </c>
      <c r="M372" s="3"/>
      <c r="N372" s="155"/>
      <c r="O372" s="1">
        <f>_xlfn.STDEV.P($H$83:H372)</f>
        <v>0</v>
      </c>
    </row>
    <row r="373" spans="2:15">
      <c r="B373" s="155">
        <v>290</v>
      </c>
      <c r="C373" s="154"/>
      <c r="D373" s="154"/>
      <c r="E373" s="2"/>
      <c r="G373" s="119">
        <f t="shared" si="19"/>
        <v>100.00006607812085</v>
      </c>
      <c r="H373" s="149">
        <f t="shared" si="16"/>
        <v>0</v>
      </c>
      <c r="I373" s="1"/>
      <c r="J373" s="10">
        <f t="shared" si="17"/>
        <v>-1000000</v>
      </c>
      <c r="K373" s="155"/>
      <c r="L373" s="149">
        <f t="shared" si="18"/>
        <v>0</v>
      </c>
      <c r="M373" s="3"/>
      <c r="N373" s="155"/>
      <c r="O373" s="1">
        <f>_xlfn.STDEV.P($H$83:H373)</f>
        <v>0</v>
      </c>
    </row>
    <row r="374" spans="2:15">
      <c r="B374" s="155">
        <v>291</v>
      </c>
      <c r="C374" s="154"/>
      <c r="D374" s="154"/>
      <c r="E374" s="2"/>
      <c r="G374" s="119">
        <f t="shared" si="19"/>
        <v>100.00006607812085</v>
      </c>
      <c r="H374" s="149">
        <f t="shared" si="16"/>
        <v>0</v>
      </c>
      <c r="I374" s="1"/>
      <c r="J374" s="10">
        <f t="shared" si="17"/>
        <v>-1000000</v>
      </c>
      <c r="K374" s="155"/>
      <c r="L374" s="149">
        <f t="shared" si="18"/>
        <v>0</v>
      </c>
      <c r="M374" s="3"/>
      <c r="N374" s="155"/>
      <c r="O374" s="1">
        <f>_xlfn.STDEV.P($H$83:H374)</f>
        <v>0</v>
      </c>
    </row>
    <row r="375" spans="2:15">
      <c r="B375" s="155">
        <v>292</v>
      </c>
      <c r="C375" s="154"/>
      <c r="D375" s="154"/>
      <c r="E375" s="2"/>
      <c r="G375" s="119">
        <f t="shared" si="19"/>
        <v>100.00006607812085</v>
      </c>
      <c r="H375" s="149">
        <f t="shared" si="16"/>
        <v>0</v>
      </c>
      <c r="I375" s="1"/>
      <c r="J375" s="10">
        <f t="shared" si="17"/>
        <v>-1000000</v>
      </c>
      <c r="K375" s="155"/>
      <c r="L375" s="149">
        <f t="shared" si="18"/>
        <v>0</v>
      </c>
      <c r="M375" s="3"/>
      <c r="N375" s="155"/>
      <c r="O375" s="1">
        <f>_xlfn.STDEV.P($H$83:H375)</f>
        <v>0</v>
      </c>
    </row>
    <row r="376" spans="2:15">
      <c r="B376" s="155">
        <v>293</v>
      </c>
      <c r="C376" s="154"/>
      <c r="D376" s="154"/>
      <c r="E376" s="2"/>
      <c r="G376" s="119">
        <f t="shared" si="19"/>
        <v>100.00006607812085</v>
      </c>
      <c r="H376" s="149">
        <f t="shared" si="16"/>
        <v>0</v>
      </c>
      <c r="I376" s="1"/>
      <c r="J376" s="10">
        <f t="shared" si="17"/>
        <v>-1000000</v>
      </c>
      <c r="K376" s="155"/>
      <c r="L376" s="149">
        <f t="shared" si="18"/>
        <v>0</v>
      </c>
      <c r="M376" s="3"/>
      <c r="N376" s="155"/>
      <c r="O376" s="1">
        <f>_xlfn.STDEV.P($H$83:H376)</f>
        <v>0</v>
      </c>
    </row>
    <row r="377" spans="2:15">
      <c r="B377" s="155">
        <v>294</v>
      </c>
      <c r="C377" s="154"/>
      <c r="D377" s="154"/>
      <c r="E377" s="2"/>
      <c r="G377" s="119">
        <f t="shared" si="19"/>
        <v>100.00006607812085</v>
      </c>
      <c r="H377" s="149">
        <f t="shared" si="16"/>
        <v>0</v>
      </c>
      <c r="I377" s="1"/>
      <c r="J377" s="10">
        <f t="shared" si="17"/>
        <v>-1000000</v>
      </c>
      <c r="K377" s="155"/>
      <c r="L377" s="149">
        <f t="shared" si="18"/>
        <v>0</v>
      </c>
      <c r="M377" s="3"/>
      <c r="N377" s="155"/>
      <c r="O377" s="1">
        <f>_xlfn.STDEV.P($H$83:H377)</f>
        <v>0</v>
      </c>
    </row>
    <row r="378" spans="2:15">
      <c r="B378" s="155">
        <v>295</v>
      </c>
      <c r="C378" s="154"/>
      <c r="D378" s="154"/>
      <c r="E378" s="2"/>
      <c r="G378" s="119">
        <f t="shared" si="19"/>
        <v>100.00006607812085</v>
      </c>
      <c r="H378" s="149">
        <f t="shared" si="16"/>
        <v>0</v>
      </c>
      <c r="I378" s="1"/>
      <c r="J378" s="10">
        <f t="shared" si="17"/>
        <v>-1000000</v>
      </c>
      <c r="K378" s="155"/>
      <c r="L378" s="149">
        <f t="shared" si="18"/>
        <v>0</v>
      </c>
      <c r="M378" s="3"/>
      <c r="N378" s="155"/>
      <c r="O378" s="1">
        <f>_xlfn.STDEV.P($H$83:H378)</f>
        <v>0</v>
      </c>
    </row>
    <row r="379" spans="2:15">
      <c r="B379" s="155">
        <v>296</v>
      </c>
      <c r="C379" s="154"/>
      <c r="D379" s="154"/>
      <c r="E379" s="2"/>
      <c r="G379" s="119">
        <f t="shared" si="19"/>
        <v>100.00006607812085</v>
      </c>
      <c r="H379" s="149">
        <f t="shared" si="16"/>
        <v>0</v>
      </c>
      <c r="I379" s="1"/>
      <c r="J379" s="10">
        <f t="shared" si="17"/>
        <v>-1000000</v>
      </c>
      <c r="K379" s="155"/>
      <c r="L379" s="149">
        <f t="shared" si="18"/>
        <v>0</v>
      </c>
      <c r="M379" s="3"/>
      <c r="N379" s="155"/>
      <c r="O379" s="1">
        <f>_xlfn.STDEV.P($H$83:H379)</f>
        <v>0</v>
      </c>
    </row>
    <row r="380" spans="2:15">
      <c r="B380" s="155">
        <v>297</v>
      </c>
      <c r="C380" s="154"/>
      <c r="D380" s="154"/>
      <c r="E380" s="2"/>
      <c r="G380" s="119">
        <f t="shared" si="19"/>
        <v>100.00006607812085</v>
      </c>
      <c r="H380" s="149">
        <f t="shared" si="16"/>
        <v>0</v>
      </c>
      <c r="I380" s="1"/>
      <c r="J380" s="10">
        <f t="shared" si="17"/>
        <v>-1000000</v>
      </c>
      <c r="K380" s="155"/>
      <c r="L380" s="149">
        <f t="shared" si="18"/>
        <v>0</v>
      </c>
      <c r="M380" s="3"/>
      <c r="N380" s="155"/>
      <c r="O380" s="1">
        <f>_xlfn.STDEV.P($H$83:H380)</f>
        <v>0</v>
      </c>
    </row>
    <row r="381" spans="2:15">
      <c r="B381" s="155">
        <v>298</v>
      </c>
      <c r="C381" s="154"/>
      <c r="D381" s="154"/>
      <c r="E381" s="2"/>
      <c r="G381" s="119">
        <f t="shared" si="19"/>
        <v>100.00006607812085</v>
      </c>
      <c r="H381" s="149">
        <f t="shared" si="16"/>
        <v>0</v>
      </c>
      <c r="I381" s="1"/>
      <c r="J381" s="10">
        <f t="shared" si="17"/>
        <v>-1000000</v>
      </c>
      <c r="K381" s="155"/>
      <c r="L381" s="149">
        <f t="shared" si="18"/>
        <v>0</v>
      </c>
      <c r="M381" s="3"/>
      <c r="N381" s="155"/>
      <c r="O381" s="1">
        <f>_xlfn.STDEV.P($H$83:H381)</f>
        <v>0</v>
      </c>
    </row>
    <row r="382" spans="2:15">
      <c r="B382" s="155">
        <v>299</v>
      </c>
      <c r="C382" s="154"/>
      <c r="D382" s="154"/>
      <c r="E382" s="2"/>
      <c r="G382" s="119">
        <f t="shared" si="19"/>
        <v>100.00006607812085</v>
      </c>
      <c r="H382" s="149">
        <f t="shared" si="16"/>
        <v>0</v>
      </c>
      <c r="I382" s="1"/>
      <c r="J382" s="10">
        <f t="shared" si="17"/>
        <v>-1000000</v>
      </c>
      <c r="K382" s="155"/>
      <c r="L382" s="149">
        <f t="shared" si="18"/>
        <v>0</v>
      </c>
      <c r="M382" s="3"/>
      <c r="N382" s="155"/>
      <c r="O382" s="1">
        <f>_xlfn.STDEV.P($H$83:H382)</f>
        <v>0</v>
      </c>
    </row>
    <row r="383" spans="2:15">
      <c r="B383" s="155">
        <v>300</v>
      </c>
      <c r="C383" s="154"/>
      <c r="D383" s="154"/>
      <c r="E383" s="2"/>
      <c r="G383" s="119">
        <f t="shared" si="19"/>
        <v>100.00006607812085</v>
      </c>
      <c r="H383" s="149">
        <f t="shared" si="16"/>
        <v>0</v>
      </c>
      <c r="I383" s="1"/>
      <c r="J383" s="10">
        <f t="shared" si="17"/>
        <v>-1000000</v>
      </c>
      <c r="K383" s="155"/>
      <c r="L383" s="149">
        <f t="shared" si="18"/>
        <v>0</v>
      </c>
      <c r="M383" s="3"/>
      <c r="N383" s="155"/>
      <c r="O383" s="1">
        <f>_xlfn.STDEV.P($H$83:H383)</f>
        <v>0</v>
      </c>
    </row>
    <row r="384" spans="2:15">
      <c r="B384" s="155">
        <v>301</v>
      </c>
      <c r="C384" s="154"/>
      <c r="D384" s="154"/>
      <c r="E384" s="2"/>
      <c r="G384" s="119">
        <f t="shared" si="19"/>
        <v>100.00006607812085</v>
      </c>
      <c r="H384" s="149">
        <f t="shared" si="16"/>
        <v>0</v>
      </c>
      <c r="I384" s="1"/>
      <c r="J384" s="10">
        <f t="shared" si="17"/>
        <v>-1000000</v>
      </c>
      <c r="K384" s="155"/>
      <c r="L384" s="149">
        <f t="shared" si="18"/>
        <v>0</v>
      </c>
      <c r="M384" s="3"/>
      <c r="N384" s="155"/>
      <c r="O384" s="1">
        <f>_xlfn.STDEV.P($H$83:H384)</f>
        <v>0</v>
      </c>
    </row>
    <row r="385" spans="2:15">
      <c r="B385" s="155">
        <v>302</v>
      </c>
      <c r="C385" s="154"/>
      <c r="D385" s="154"/>
      <c r="E385" s="2"/>
      <c r="G385" s="119">
        <f t="shared" si="19"/>
        <v>100.00006607812085</v>
      </c>
      <c r="H385" s="149">
        <f t="shared" si="16"/>
        <v>0</v>
      </c>
      <c r="I385" s="1"/>
      <c r="J385" s="10">
        <f t="shared" si="17"/>
        <v>-1000000</v>
      </c>
      <c r="K385" s="155"/>
      <c r="L385" s="149">
        <f t="shared" si="18"/>
        <v>0</v>
      </c>
      <c r="M385" s="3"/>
      <c r="N385" s="155"/>
      <c r="O385" s="1">
        <f>_xlfn.STDEV.P($H$83:H385)</f>
        <v>0</v>
      </c>
    </row>
    <row r="386" spans="2:15">
      <c r="B386" s="155">
        <v>303</v>
      </c>
      <c r="C386" s="154"/>
      <c r="D386" s="154"/>
      <c r="E386" s="2"/>
      <c r="G386" s="119">
        <f t="shared" si="19"/>
        <v>100.00006607812085</v>
      </c>
      <c r="H386" s="149">
        <f t="shared" si="16"/>
        <v>0</v>
      </c>
      <c r="I386" s="1"/>
      <c r="J386" s="10">
        <f t="shared" si="17"/>
        <v>-1000000</v>
      </c>
      <c r="K386" s="155"/>
      <c r="L386" s="149">
        <f t="shared" si="18"/>
        <v>0</v>
      </c>
      <c r="M386" s="3"/>
      <c r="N386" s="155"/>
      <c r="O386" s="1">
        <f>_xlfn.STDEV.P($H$83:H386)</f>
        <v>0</v>
      </c>
    </row>
    <row r="387" spans="2:15">
      <c r="B387" s="155">
        <v>304</v>
      </c>
      <c r="C387" s="154"/>
      <c r="D387" s="154"/>
      <c r="E387" s="2"/>
      <c r="G387" s="119">
        <f t="shared" si="19"/>
        <v>100.00006607812085</v>
      </c>
      <c r="H387" s="149">
        <f t="shared" si="16"/>
        <v>0</v>
      </c>
      <c r="I387" s="1"/>
      <c r="J387" s="10">
        <f t="shared" si="17"/>
        <v>-1000000</v>
      </c>
      <c r="K387" s="155"/>
      <c r="L387" s="149">
        <f t="shared" si="18"/>
        <v>0</v>
      </c>
      <c r="M387" s="3"/>
      <c r="N387" s="155"/>
      <c r="O387" s="1">
        <f>_xlfn.STDEV.P($H$83:H387)</f>
        <v>0</v>
      </c>
    </row>
    <row r="388" spans="2:15">
      <c r="B388" s="155">
        <v>305</v>
      </c>
      <c r="C388" s="154"/>
      <c r="D388" s="154"/>
      <c r="E388" s="2"/>
      <c r="G388" s="119">
        <f t="shared" si="19"/>
        <v>100.00006607812085</v>
      </c>
      <c r="H388" s="149">
        <f t="shared" si="16"/>
        <v>0</v>
      </c>
      <c r="I388" s="1"/>
      <c r="J388" s="10">
        <f t="shared" si="17"/>
        <v>-1000000</v>
      </c>
      <c r="K388" s="155"/>
      <c r="L388" s="149">
        <f t="shared" si="18"/>
        <v>0</v>
      </c>
      <c r="M388" s="3"/>
      <c r="N388" s="155"/>
      <c r="O388" s="1">
        <f>_xlfn.STDEV.P($H$83:H388)</f>
        <v>0</v>
      </c>
    </row>
    <row r="389" spans="2:15">
      <c r="B389" s="155">
        <v>306</v>
      </c>
      <c r="C389" s="154"/>
      <c r="D389" s="154"/>
      <c r="E389" s="2"/>
      <c r="G389" s="119">
        <f t="shared" si="19"/>
        <v>100.00006607812085</v>
      </c>
      <c r="H389" s="149">
        <f t="shared" si="16"/>
        <v>0</v>
      </c>
      <c r="I389" s="1"/>
      <c r="J389" s="10">
        <f t="shared" si="17"/>
        <v>-1000000</v>
      </c>
      <c r="K389" s="155"/>
      <c r="L389" s="149">
        <f t="shared" si="18"/>
        <v>0</v>
      </c>
      <c r="M389" s="3"/>
      <c r="N389" s="155"/>
      <c r="O389" s="1">
        <f>_xlfn.STDEV.P($H$83:H389)</f>
        <v>0</v>
      </c>
    </row>
    <row r="390" spans="2:15">
      <c r="B390" s="155">
        <v>307</v>
      </c>
      <c r="C390" s="154"/>
      <c r="D390" s="154"/>
      <c r="E390" s="2"/>
      <c r="G390" s="119">
        <f t="shared" si="19"/>
        <v>100.00006607812085</v>
      </c>
      <c r="H390" s="149">
        <f t="shared" si="16"/>
        <v>0</v>
      </c>
      <c r="I390" s="1"/>
      <c r="J390" s="10">
        <f t="shared" si="17"/>
        <v>-1000000</v>
      </c>
      <c r="K390" s="155"/>
      <c r="L390" s="149">
        <f t="shared" si="18"/>
        <v>0</v>
      </c>
      <c r="M390" s="3"/>
      <c r="N390" s="155"/>
      <c r="O390" s="1">
        <f>_xlfn.STDEV.P($H$83:H390)</f>
        <v>0</v>
      </c>
    </row>
    <row r="391" spans="2:15">
      <c r="B391" s="155">
        <v>308</v>
      </c>
      <c r="C391" s="154"/>
      <c r="D391" s="154"/>
      <c r="E391" s="2"/>
      <c r="G391" s="119">
        <f t="shared" si="19"/>
        <v>100.00006607812085</v>
      </c>
      <c r="H391" s="149">
        <f t="shared" si="16"/>
        <v>0</v>
      </c>
      <c r="I391" s="1"/>
      <c r="J391" s="10">
        <f t="shared" si="17"/>
        <v>-1000000</v>
      </c>
      <c r="K391" s="155"/>
      <c r="L391" s="149">
        <f t="shared" si="18"/>
        <v>0</v>
      </c>
      <c r="M391" s="3"/>
      <c r="N391" s="155"/>
      <c r="O391" s="1">
        <f>_xlfn.STDEV.P($H$83:H391)</f>
        <v>0</v>
      </c>
    </row>
    <row r="392" spans="2:15">
      <c r="B392" s="155">
        <v>309</v>
      </c>
      <c r="C392" s="154"/>
      <c r="D392" s="154"/>
      <c r="E392" s="2"/>
      <c r="G392" s="119">
        <f t="shared" si="19"/>
        <v>100.00006607812085</v>
      </c>
      <c r="H392" s="149">
        <f t="shared" si="16"/>
        <v>0</v>
      </c>
      <c r="I392" s="1"/>
      <c r="J392" s="10">
        <f t="shared" si="17"/>
        <v>-1000000</v>
      </c>
      <c r="K392" s="155"/>
      <c r="L392" s="149">
        <f t="shared" si="18"/>
        <v>0</v>
      </c>
      <c r="M392" s="3"/>
      <c r="N392" s="155"/>
      <c r="O392" s="1">
        <f>_xlfn.STDEV.P($H$83:H392)</f>
        <v>0</v>
      </c>
    </row>
    <row r="393" spans="2:15">
      <c r="B393" s="155">
        <v>310</v>
      </c>
      <c r="C393" s="154"/>
      <c r="D393" s="154"/>
      <c r="E393" s="2"/>
      <c r="G393" s="119">
        <f t="shared" si="19"/>
        <v>100.00006607812085</v>
      </c>
      <c r="H393" s="149">
        <f t="shared" si="16"/>
        <v>0</v>
      </c>
      <c r="I393" s="1"/>
      <c r="J393" s="10">
        <f t="shared" si="17"/>
        <v>-1000000</v>
      </c>
      <c r="K393" s="155"/>
      <c r="L393" s="149">
        <f t="shared" si="18"/>
        <v>0</v>
      </c>
      <c r="M393" s="3"/>
      <c r="N393" s="155"/>
      <c r="O393" s="1">
        <f>_xlfn.STDEV.P($H$83:H393)</f>
        <v>0</v>
      </c>
    </row>
    <row r="394" spans="2:15">
      <c r="B394" s="155">
        <v>311</v>
      </c>
      <c r="C394" s="154"/>
      <c r="D394" s="154"/>
      <c r="E394" s="2"/>
      <c r="G394" s="119">
        <f t="shared" si="19"/>
        <v>100.00006607812085</v>
      </c>
      <c r="H394" s="149">
        <f t="shared" si="16"/>
        <v>0</v>
      </c>
      <c r="I394" s="1"/>
      <c r="J394" s="10">
        <f t="shared" si="17"/>
        <v>-1000000</v>
      </c>
      <c r="K394" s="155"/>
      <c r="L394" s="149">
        <f t="shared" si="18"/>
        <v>0</v>
      </c>
      <c r="M394" s="3"/>
      <c r="N394" s="155"/>
      <c r="O394" s="1">
        <f>_xlfn.STDEV.P($H$83:H394)</f>
        <v>0</v>
      </c>
    </row>
    <row r="395" spans="2:15">
      <c r="B395" s="155">
        <v>312</v>
      </c>
      <c r="C395" s="154"/>
      <c r="D395" s="154"/>
      <c r="E395" s="2"/>
      <c r="G395" s="119">
        <f t="shared" si="19"/>
        <v>100.00006607812085</v>
      </c>
      <c r="H395" s="149">
        <f t="shared" si="16"/>
        <v>0</v>
      </c>
      <c r="I395" s="1"/>
      <c r="J395" s="10">
        <f t="shared" si="17"/>
        <v>-1000000</v>
      </c>
      <c r="K395" s="155"/>
      <c r="L395" s="149">
        <f t="shared" si="18"/>
        <v>0</v>
      </c>
      <c r="M395" s="3"/>
      <c r="N395" s="155"/>
      <c r="O395" s="1">
        <f>_xlfn.STDEV.P($H$83:H395)</f>
        <v>0</v>
      </c>
    </row>
    <row r="396" spans="2:15">
      <c r="B396" s="155">
        <v>313</v>
      </c>
      <c r="C396" s="154"/>
      <c r="D396" s="154"/>
      <c r="E396" s="2"/>
      <c r="G396" s="119">
        <f t="shared" si="19"/>
        <v>100.00006607812085</v>
      </c>
      <c r="H396" s="149">
        <f t="shared" si="16"/>
        <v>0</v>
      </c>
      <c r="I396" s="1"/>
      <c r="J396" s="10">
        <f t="shared" si="17"/>
        <v>-1000000</v>
      </c>
      <c r="K396" s="155"/>
      <c r="L396" s="149">
        <f t="shared" si="18"/>
        <v>0</v>
      </c>
      <c r="M396" s="3"/>
      <c r="N396" s="155"/>
      <c r="O396" s="1">
        <f>_xlfn.STDEV.P($H$83:H396)</f>
        <v>0</v>
      </c>
    </row>
    <row r="397" spans="2:15">
      <c r="B397" s="155">
        <v>314</v>
      </c>
      <c r="C397" s="154"/>
      <c r="D397" s="154"/>
      <c r="E397" s="2"/>
      <c r="G397" s="119">
        <f t="shared" si="19"/>
        <v>100.00006607812085</v>
      </c>
      <c r="H397" s="149">
        <f t="shared" ref="H397:H460" si="20">C397*G397</f>
        <v>0</v>
      </c>
      <c r="I397" s="1"/>
      <c r="J397" s="10">
        <f t="shared" ref="J397:J460" si="21">(H397-$P$6*0.001)*1000000/($P$6*0.001)</f>
        <v>-1000000</v>
      </c>
      <c r="K397" s="155"/>
      <c r="L397" s="149">
        <f t="shared" ref="L397:L460" si="22">AVERAGE(H396:H397)</f>
        <v>0</v>
      </c>
      <c r="M397" s="3"/>
      <c r="N397" s="155"/>
      <c r="O397" s="1">
        <f>_xlfn.STDEV.P($H$83:H397)</f>
        <v>0</v>
      </c>
    </row>
    <row r="398" spans="2:15">
      <c r="B398" s="155">
        <v>315</v>
      </c>
      <c r="C398" s="154"/>
      <c r="D398" s="154"/>
      <c r="E398" s="2"/>
      <c r="G398" s="119">
        <f t="shared" si="19"/>
        <v>100.00006607812085</v>
      </c>
      <c r="H398" s="149">
        <f t="shared" si="20"/>
        <v>0</v>
      </c>
      <c r="I398" s="1"/>
      <c r="J398" s="10">
        <f t="shared" si="21"/>
        <v>-1000000</v>
      </c>
      <c r="K398" s="155"/>
      <c r="L398" s="149">
        <f t="shared" si="22"/>
        <v>0</v>
      </c>
      <c r="M398" s="3"/>
      <c r="N398" s="155"/>
      <c r="O398" s="1">
        <f>_xlfn.STDEV.P($H$83:H398)</f>
        <v>0</v>
      </c>
    </row>
    <row r="399" spans="2:15">
      <c r="B399" s="155">
        <v>316</v>
      </c>
      <c r="C399" s="154"/>
      <c r="D399" s="154"/>
      <c r="E399" s="2"/>
      <c r="G399" s="119">
        <f t="shared" si="19"/>
        <v>100.00006607812085</v>
      </c>
      <c r="H399" s="149">
        <f t="shared" si="20"/>
        <v>0</v>
      </c>
      <c r="I399" s="1"/>
      <c r="J399" s="10">
        <f t="shared" si="21"/>
        <v>-1000000</v>
      </c>
      <c r="K399" s="155"/>
      <c r="L399" s="149">
        <f t="shared" si="22"/>
        <v>0</v>
      </c>
      <c r="M399" s="3"/>
      <c r="N399" s="155"/>
      <c r="O399" s="1">
        <f>_xlfn.STDEV.P($H$83:H399)</f>
        <v>0</v>
      </c>
    </row>
    <row r="400" spans="2:15">
      <c r="B400" s="155">
        <v>317</v>
      </c>
      <c r="C400" s="154"/>
      <c r="D400" s="154"/>
      <c r="E400" s="2"/>
      <c r="G400" s="119">
        <f t="shared" si="19"/>
        <v>100.00006607812085</v>
      </c>
      <c r="H400" s="149">
        <f t="shared" si="20"/>
        <v>0</v>
      </c>
      <c r="I400" s="1"/>
      <c r="J400" s="10">
        <f t="shared" si="21"/>
        <v>-1000000</v>
      </c>
      <c r="K400" s="155"/>
      <c r="L400" s="149">
        <f t="shared" si="22"/>
        <v>0</v>
      </c>
      <c r="M400" s="3"/>
      <c r="N400" s="155"/>
      <c r="O400" s="1">
        <f>_xlfn.STDEV.P($H$83:H400)</f>
        <v>0</v>
      </c>
    </row>
    <row r="401" spans="2:15">
      <c r="B401" s="155">
        <v>318</v>
      </c>
      <c r="C401" s="154"/>
      <c r="D401" s="154"/>
      <c r="E401" s="2"/>
      <c r="G401" s="119">
        <f t="shared" si="19"/>
        <v>100.00006607812085</v>
      </c>
      <c r="H401" s="149">
        <f t="shared" si="20"/>
        <v>0</v>
      </c>
      <c r="I401" s="1"/>
      <c r="J401" s="10">
        <f t="shared" si="21"/>
        <v>-1000000</v>
      </c>
      <c r="K401" s="155"/>
      <c r="L401" s="149">
        <f t="shared" si="22"/>
        <v>0</v>
      </c>
      <c r="M401" s="3"/>
      <c r="N401" s="155"/>
      <c r="O401" s="1">
        <f>_xlfn.STDEV.P($H$83:H401)</f>
        <v>0</v>
      </c>
    </row>
    <row r="402" spans="2:15">
      <c r="B402" s="155">
        <v>319</v>
      </c>
      <c r="C402" s="154"/>
      <c r="D402" s="154"/>
      <c r="E402" s="2"/>
      <c r="G402" s="119">
        <f t="shared" si="19"/>
        <v>100.00006607812085</v>
      </c>
      <c r="H402" s="149">
        <f t="shared" si="20"/>
        <v>0</v>
      </c>
      <c r="I402" s="1"/>
      <c r="J402" s="10">
        <f t="shared" si="21"/>
        <v>-1000000</v>
      </c>
      <c r="K402" s="155"/>
      <c r="L402" s="149">
        <f t="shared" si="22"/>
        <v>0</v>
      </c>
      <c r="M402" s="3"/>
      <c r="N402" s="155"/>
      <c r="O402" s="1">
        <f>_xlfn.STDEV.P($H$83:H402)</f>
        <v>0</v>
      </c>
    </row>
    <row r="403" spans="2:15">
      <c r="B403" s="155">
        <v>320</v>
      </c>
      <c r="C403" s="154"/>
      <c r="D403" s="154"/>
      <c r="E403" s="2"/>
      <c r="G403" s="119">
        <f t="shared" ref="G403:G466" si="23">$P$9*(1+$U$9*($R$15-20)+$V$9*($R$15-20)^2)</f>
        <v>100.00006607812085</v>
      </c>
      <c r="H403" s="149">
        <f t="shared" si="20"/>
        <v>0</v>
      </c>
      <c r="I403" s="1"/>
      <c r="J403" s="10">
        <f t="shared" si="21"/>
        <v>-1000000</v>
      </c>
      <c r="K403" s="155"/>
      <c r="L403" s="149">
        <f t="shared" si="22"/>
        <v>0</v>
      </c>
      <c r="M403" s="3"/>
      <c r="N403" s="155"/>
      <c r="O403" s="1">
        <f>_xlfn.STDEV.P($H$83:H403)</f>
        <v>0</v>
      </c>
    </row>
    <row r="404" spans="2:15">
      <c r="B404" s="155">
        <v>321</v>
      </c>
      <c r="C404" s="154"/>
      <c r="D404" s="154"/>
      <c r="E404" s="2"/>
      <c r="G404" s="119">
        <f t="shared" si="23"/>
        <v>100.00006607812085</v>
      </c>
      <c r="H404" s="149">
        <f t="shared" si="20"/>
        <v>0</v>
      </c>
      <c r="I404" s="1"/>
      <c r="J404" s="10">
        <f t="shared" si="21"/>
        <v>-1000000</v>
      </c>
      <c r="K404" s="155"/>
      <c r="L404" s="149">
        <f t="shared" si="22"/>
        <v>0</v>
      </c>
      <c r="M404" s="3"/>
      <c r="N404" s="155"/>
      <c r="O404" s="1">
        <f>_xlfn.STDEV.P($H$83:H404)</f>
        <v>0</v>
      </c>
    </row>
    <row r="405" spans="2:15">
      <c r="B405" s="155">
        <v>322</v>
      </c>
      <c r="C405" s="154"/>
      <c r="D405" s="154"/>
      <c r="E405" s="2"/>
      <c r="G405" s="119">
        <f t="shared" si="23"/>
        <v>100.00006607812085</v>
      </c>
      <c r="H405" s="149">
        <f t="shared" si="20"/>
        <v>0</v>
      </c>
      <c r="I405" s="1"/>
      <c r="J405" s="10">
        <f t="shared" si="21"/>
        <v>-1000000</v>
      </c>
      <c r="K405" s="155"/>
      <c r="L405" s="149">
        <f t="shared" si="22"/>
        <v>0</v>
      </c>
      <c r="M405" s="3"/>
      <c r="N405" s="155"/>
      <c r="O405" s="1">
        <f>_xlfn.STDEV.P($H$83:H405)</f>
        <v>0</v>
      </c>
    </row>
    <row r="406" spans="2:15">
      <c r="B406" s="155">
        <v>323</v>
      </c>
      <c r="C406" s="154"/>
      <c r="D406" s="154"/>
      <c r="E406" s="2"/>
      <c r="G406" s="119">
        <f t="shared" si="23"/>
        <v>100.00006607812085</v>
      </c>
      <c r="H406" s="149">
        <f t="shared" si="20"/>
        <v>0</v>
      </c>
      <c r="I406" s="1"/>
      <c r="J406" s="10">
        <f t="shared" si="21"/>
        <v>-1000000</v>
      </c>
      <c r="K406" s="155"/>
      <c r="L406" s="149">
        <f t="shared" si="22"/>
        <v>0</v>
      </c>
      <c r="M406" s="3"/>
      <c r="N406" s="155"/>
      <c r="O406" s="1">
        <f>_xlfn.STDEV.P($H$83:H406)</f>
        <v>0</v>
      </c>
    </row>
    <row r="407" spans="2:15">
      <c r="B407" s="155">
        <v>324</v>
      </c>
      <c r="C407" s="154"/>
      <c r="D407" s="154"/>
      <c r="E407" s="2"/>
      <c r="G407" s="119">
        <f t="shared" si="23"/>
        <v>100.00006607812085</v>
      </c>
      <c r="H407" s="149">
        <f t="shared" si="20"/>
        <v>0</v>
      </c>
      <c r="I407" s="1"/>
      <c r="J407" s="10">
        <f t="shared" si="21"/>
        <v>-1000000</v>
      </c>
      <c r="K407" s="155"/>
      <c r="L407" s="149">
        <f t="shared" si="22"/>
        <v>0</v>
      </c>
      <c r="M407" s="3"/>
      <c r="N407" s="155"/>
      <c r="O407" s="1">
        <f>_xlfn.STDEV.P($H$83:H407)</f>
        <v>0</v>
      </c>
    </row>
    <row r="408" spans="2:15">
      <c r="B408" s="155">
        <v>325</v>
      </c>
      <c r="C408" s="154"/>
      <c r="D408" s="154"/>
      <c r="E408" s="2"/>
      <c r="G408" s="119">
        <f t="shared" si="23"/>
        <v>100.00006607812085</v>
      </c>
      <c r="H408" s="149">
        <f t="shared" si="20"/>
        <v>0</v>
      </c>
      <c r="I408" s="1"/>
      <c r="J408" s="10">
        <f t="shared" si="21"/>
        <v>-1000000</v>
      </c>
      <c r="K408" s="155"/>
      <c r="L408" s="149">
        <f t="shared" si="22"/>
        <v>0</v>
      </c>
      <c r="M408" s="3"/>
      <c r="N408" s="155"/>
      <c r="O408" s="1">
        <f>_xlfn.STDEV.P($H$83:H408)</f>
        <v>0</v>
      </c>
    </row>
    <row r="409" spans="2:15">
      <c r="B409" s="155">
        <v>326</v>
      </c>
      <c r="C409" s="154"/>
      <c r="D409" s="154"/>
      <c r="E409" s="2"/>
      <c r="G409" s="119">
        <f t="shared" si="23"/>
        <v>100.00006607812085</v>
      </c>
      <c r="H409" s="149">
        <f t="shared" si="20"/>
        <v>0</v>
      </c>
      <c r="I409" s="1"/>
      <c r="J409" s="10">
        <f t="shared" si="21"/>
        <v>-1000000</v>
      </c>
      <c r="K409" s="155"/>
      <c r="L409" s="149">
        <f t="shared" si="22"/>
        <v>0</v>
      </c>
      <c r="M409" s="3"/>
      <c r="N409" s="155"/>
      <c r="O409" s="1">
        <f>_xlfn.STDEV.P($H$83:H409)</f>
        <v>0</v>
      </c>
    </row>
    <row r="410" spans="2:15">
      <c r="B410" s="155">
        <v>327</v>
      </c>
      <c r="C410" s="154"/>
      <c r="D410" s="154"/>
      <c r="E410" s="2"/>
      <c r="G410" s="119">
        <f t="shared" si="23"/>
        <v>100.00006607812085</v>
      </c>
      <c r="H410" s="149">
        <f t="shared" si="20"/>
        <v>0</v>
      </c>
      <c r="I410" s="1"/>
      <c r="J410" s="10">
        <f t="shared" si="21"/>
        <v>-1000000</v>
      </c>
      <c r="K410" s="155"/>
      <c r="L410" s="149">
        <f t="shared" si="22"/>
        <v>0</v>
      </c>
      <c r="M410" s="3"/>
      <c r="N410" s="155"/>
      <c r="O410" s="1">
        <f>_xlfn.STDEV.P($H$83:H410)</f>
        <v>0</v>
      </c>
    </row>
    <row r="411" spans="2:15">
      <c r="B411" s="155">
        <v>328</v>
      </c>
      <c r="C411" s="154"/>
      <c r="D411" s="154"/>
      <c r="E411" s="2"/>
      <c r="G411" s="119">
        <f t="shared" si="23"/>
        <v>100.00006607812085</v>
      </c>
      <c r="H411" s="149">
        <f t="shared" si="20"/>
        <v>0</v>
      </c>
      <c r="I411" s="1"/>
      <c r="J411" s="10">
        <f t="shared" si="21"/>
        <v>-1000000</v>
      </c>
      <c r="K411" s="155"/>
      <c r="L411" s="149">
        <f t="shared" si="22"/>
        <v>0</v>
      </c>
      <c r="M411" s="3"/>
      <c r="N411" s="155"/>
      <c r="O411" s="1">
        <f>_xlfn.STDEV.P($H$83:H411)</f>
        <v>0</v>
      </c>
    </row>
    <row r="412" spans="2:15">
      <c r="B412" s="155">
        <v>329</v>
      </c>
      <c r="C412" s="154"/>
      <c r="D412" s="154"/>
      <c r="E412" s="2"/>
      <c r="G412" s="119">
        <f t="shared" si="23"/>
        <v>100.00006607812085</v>
      </c>
      <c r="H412" s="149">
        <f t="shared" si="20"/>
        <v>0</v>
      </c>
      <c r="I412" s="1"/>
      <c r="J412" s="10">
        <f t="shared" si="21"/>
        <v>-1000000</v>
      </c>
      <c r="K412" s="155"/>
      <c r="L412" s="149">
        <f t="shared" si="22"/>
        <v>0</v>
      </c>
      <c r="M412" s="3"/>
      <c r="N412" s="155"/>
      <c r="O412" s="1">
        <f>_xlfn.STDEV.P($H$83:H412)</f>
        <v>0</v>
      </c>
    </row>
    <row r="413" spans="2:15">
      <c r="B413" s="155">
        <v>330</v>
      </c>
      <c r="C413" s="154"/>
      <c r="D413" s="154"/>
      <c r="E413" s="2"/>
      <c r="G413" s="119">
        <f t="shared" si="23"/>
        <v>100.00006607812085</v>
      </c>
      <c r="H413" s="149">
        <f t="shared" si="20"/>
        <v>0</v>
      </c>
      <c r="I413" s="1"/>
      <c r="J413" s="10">
        <f t="shared" si="21"/>
        <v>-1000000</v>
      </c>
      <c r="K413" s="155"/>
      <c r="L413" s="149">
        <f t="shared" si="22"/>
        <v>0</v>
      </c>
      <c r="M413" s="3"/>
      <c r="N413" s="155"/>
      <c r="O413" s="1">
        <f>_xlfn.STDEV.P($H$83:H413)</f>
        <v>0</v>
      </c>
    </row>
    <row r="414" spans="2:15">
      <c r="B414" s="155">
        <v>331</v>
      </c>
      <c r="C414" s="154"/>
      <c r="D414" s="154"/>
      <c r="E414" s="2"/>
      <c r="G414" s="119">
        <f t="shared" si="23"/>
        <v>100.00006607812085</v>
      </c>
      <c r="H414" s="149">
        <f t="shared" si="20"/>
        <v>0</v>
      </c>
      <c r="I414" s="1"/>
      <c r="J414" s="10">
        <f t="shared" si="21"/>
        <v>-1000000</v>
      </c>
      <c r="K414" s="155"/>
      <c r="L414" s="149">
        <f t="shared" si="22"/>
        <v>0</v>
      </c>
      <c r="M414" s="3"/>
      <c r="N414" s="155"/>
      <c r="O414" s="1">
        <f>_xlfn.STDEV.P($H$83:H414)</f>
        <v>0</v>
      </c>
    </row>
    <row r="415" spans="2:15">
      <c r="B415" s="155">
        <v>332</v>
      </c>
      <c r="C415" s="154"/>
      <c r="D415" s="154"/>
      <c r="E415" s="2"/>
      <c r="G415" s="119">
        <f t="shared" si="23"/>
        <v>100.00006607812085</v>
      </c>
      <c r="H415" s="149">
        <f t="shared" si="20"/>
        <v>0</v>
      </c>
      <c r="I415" s="1"/>
      <c r="J415" s="10">
        <f t="shared" si="21"/>
        <v>-1000000</v>
      </c>
      <c r="K415" s="155"/>
      <c r="L415" s="149">
        <f t="shared" si="22"/>
        <v>0</v>
      </c>
      <c r="M415" s="3"/>
      <c r="N415" s="155"/>
      <c r="O415" s="1">
        <f>_xlfn.STDEV.P($H$83:H415)</f>
        <v>0</v>
      </c>
    </row>
    <row r="416" spans="2:15">
      <c r="B416" s="155">
        <v>333</v>
      </c>
      <c r="C416" s="154"/>
      <c r="D416" s="154"/>
      <c r="E416" s="2"/>
      <c r="G416" s="119">
        <f t="shared" si="23"/>
        <v>100.00006607812085</v>
      </c>
      <c r="H416" s="149">
        <f t="shared" si="20"/>
        <v>0</v>
      </c>
      <c r="I416" s="1"/>
      <c r="J416" s="10">
        <f t="shared" si="21"/>
        <v>-1000000</v>
      </c>
      <c r="K416" s="155"/>
      <c r="L416" s="149">
        <f t="shared" si="22"/>
        <v>0</v>
      </c>
      <c r="M416" s="3"/>
      <c r="N416" s="155"/>
      <c r="O416" s="1">
        <f>_xlfn.STDEV.P($H$83:H416)</f>
        <v>0</v>
      </c>
    </row>
    <row r="417" spans="2:15">
      <c r="B417" s="155">
        <v>334</v>
      </c>
      <c r="C417" s="154"/>
      <c r="D417" s="154"/>
      <c r="E417" s="2"/>
      <c r="G417" s="119">
        <f t="shared" si="23"/>
        <v>100.00006607812085</v>
      </c>
      <c r="H417" s="149">
        <f t="shared" si="20"/>
        <v>0</v>
      </c>
      <c r="I417" s="1"/>
      <c r="J417" s="10">
        <f t="shared" si="21"/>
        <v>-1000000</v>
      </c>
      <c r="K417" s="155"/>
      <c r="L417" s="149">
        <f t="shared" si="22"/>
        <v>0</v>
      </c>
      <c r="M417" s="3"/>
      <c r="N417" s="155"/>
      <c r="O417" s="1">
        <f>_xlfn.STDEV.P($H$83:H417)</f>
        <v>0</v>
      </c>
    </row>
    <row r="418" spans="2:15">
      <c r="B418" s="155">
        <v>335</v>
      </c>
      <c r="C418" s="154"/>
      <c r="D418" s="154"/>
      <c r="E418" s="2"/>
      <c r="G418" s="119">
        <f t="shared" si="23"/>
        <v>100.00006607812085</v>
      </c>
      <c r="H418" s="149">
        <f t="shared" si="20"/>
        <v>0</v>
      </c>
      <c r="I418" s="1"/>
      <c r="J418" s="10">
        <f t="shared" si="21"/>
        <v>-1000000</v>
      </c>
      <c r="K418" s="155"/>
      <c r="L418" s="149">
        <f t="shared" si="22"/>
        <v>0</v>
      </c>
      <c r="M418" s="3"/>
      <c r="N418" s="155"/>
      <c r="O418" s="1">
        <f>_xlfn.STDEV.P($H$83:H418)</f>
        <v>0</v>
      </c>
    </row>
    <row r="419" spans="2:15">
      <c r="B419" s="155">
        <v>336</v>
      </c>
      <c r="C419" s="154"/>
      <c r="D419" s="154"/>
      <c r="E419" s="2"/>
      <c r="G419" s="119">
        <f t="shared" si="23"/>
        <v>100.00006607812085</v>
      </c>
      <c r="H419" s="149">
        <f t="shared" si="20"/>
        <v>0</v>
      </c>
      <c r="I419" s="1"/>
      <c r="J419" s="10">
        <f t="shared" si="21"/>
        <v>-1000000</v>
      </c>
      <c r="K419" s="155"/>
      <c r="L419" s="149">
        <f t="shared" si="22"/>
        <v>0</v>
      </c>
      <c r="M419" s="3"/>
      <c r="N419" s="155"/>
      <c r="O419" s="1">
        <f>_xlfn.STDEV.P($H$83:H419)</f>
        <v>0</v>
      </c>
    </row>
    <row r="420" spans="2:15">
      <c r="B420" s="155">
        <v>337</v>
      </c>
      <c r="C420" s="154"/>
      <c r="D420" s="154"/>
      <c r="E420" s="2"/>
      <c r="G420" s="119">
        <f t="shared" si="23"/>
        <v>100.00006607812085</v>
      </c>
      <c r="H420" s="149">
        <f t="shared" si="20"/>
        <v>0</v>
      </c>
      <c r="I420" s="1"/>
      <c r="J420" s="10">
        <f t="shared" si="21"/>
        <v>-1000000</v>
      </c>
      <c r="K420" s="155"/>
      <c r="L420" s="149">
        <f t="shared" si="22"/>
        <v>0</v>
      </c>
      <c r="M420" s="3"/>
      <c r="N420" s="155"/>
      <c r="O420" s="1">
        <f>_xlfn.STDEV.P($H$83:H420)</f>
        <v>0</v>
      </c>
    </row>
    <row r="421" spans="2:15">
      <c r="B421" s="155">
        <v>338</v>
      </c>
      <c r="C421" s="154"/>
      <c r="D421" s="154"/>
      <c r="E421" s="2"/>
      <c r="G421" s="119">
        <f t="shared" si="23"/>
        <v>100.00006607812085</v>
      </c>
      <c r="H421" s="149">
        <f t="shared" si="20"/>
        <v>0</v>
      </c>
      <c r="I421" s="1"/>
      <c r="J421" s="10">
        <f t="shared" si="21"/>
        <v>-1000000</v>
      </c>
      <c r="K421" s="155"/>
      <c r="L421" s="149">
        <f t="shared" si="22"/>
        <v>0</v>
      </c>
      <c r="M421" s="3"/>
      <c r="N421" s="155"/>
      <c r="O421" s="1">
        <f>_xlfn.STDEV.P($H$83:H421)</f>
        <v>0</v>
      </c>
    </row>
    <row r="422" spans="2:15">
      <c r="B422" s="155">
        <v>339</v>
      </c>
      <c r="C422" s="154"/>
      <c r="D422" s="154"/>
      <c r="E422" s="2"/>
      <c r="G422" s="119">
        <f t="shared" si="23"/>
        <v>100.00006607812085</v>
      </c>
      <c r="H422" s="149">
        <f t="shared" si="20"/>
        <v>0</v>
      </c>
      <c r="I422" s="1"/>
      <c r="J422" s="10">
        <f t="shared" si="21"/>
        <v>-1000000</v>
      </c>
      <c r="K422" s="155"/>
      <c r="L422" s="149">
        <f t="shared" si="22"/>
        <v>0</v>
      </c>
      <c r="M422" s="3"/>
      <c r="N422" s="155"/>
      <c r="O422" s="1">
        <f>_xlfn.STDEV.P($H$83:H422)</f>
        <v>0</v>
      </c>
    </row>
    <row r="423" spans="2:15">
      <c r="B423" s="155">
        <v>340</v>
      </c>
      <c r="C423" s="154"/>
      <c r="D423" s="154"/>
      <c r="E423" s="2"/>
      <c r="G423" s="119">
        <f t="shared" si="23"/>
        <v>100.00006607812085</v>
      </c>
      <c r="H423" s="149">
        <f t="shared" si="20"/>
        <v>0</v>
      </c>
      <c r="I423" s="1"/>
      <c r="J423" s="10">
        <f t="shared" si="21"/>
        <v>-1000000</v>
      </c>
      <c r="K423" s="155"/>
      <c r="L423" s="149">
        <f t="shared" si="22"/>
        <v>0</v>
      </c>
      <c r="M423" s="3"/>
      <c r="N423" s="155"/>
      <c r="O423" s="1">
        <f>_xlfn.STDEV.P($H$83:H423)</f>
        <v>0</v>
      </c>
    </row>
    <row r="424" spans="2:15">
      <c r="B424" s="155">
        <v>341</v>
      </c>
      <c r="C424" s="154"/>
      <c r="D424" s="154"/>
      <c r="E424" s="2"/>
      <c r="G424" s="119">
        <f t="shared" si="23"/>
        <v>100.00006607812085</v>
      </c>
      <c r="H424" s="149">
        <f t="shared" si="20"/>
        <v>0</v>
      </c>
      <c r="I424" s="1"/>
      <c r="J424" s="10">
        <f t="shared" si="21"/>
        <v>-1000000</v>
      </c>
      <c r="K424" s="155"/>
      <c r="L424" s="149">
        <f t="shared" si="22"/>
        <v>0</v>
      </c>
      <c r="M424" s="3"/>
      <c r="N424" s="155"/>
      <c r="O424" s="1">
        <f>_xlfn.STDEV.P($H$83:H424)</f>
        <v>0</v>
      </c>
    </row>
    <row r="425" spans="2:15">
      <c r="B425" s="155">
        <v>342</v>
      </c>
      <c r="C425" s="154"/>
      <c r="D425" s="154"/>
      <c r="E425" s="2"/>
      <c r="G425" s="119">
        <f t="shared" si="23"/>
        <v>100.00006607812085</v>
      </c>
      <c r="H425" s="149">
        <f t="shared" si="20"/>
        <v>0</v>
      </c>
      <c r="I425" s="1"/>
      <c r="J425" s="10">
        <f t="shared" si="21"/>
        <v>-1000000</v>
      </c>
      <c r="K425" s="155"/>
      <c r="L425" s="149">
        <f t="shared" si="22"/>
        <v>0</v>
      </c>
      <c r="M425" s="3"/>
      <c r="N425" s="155"/>
      <c r="O425" s="1">
        <f>_xlfn.STDEV.P($H$83:H425)</f>
        <v>0</v>
      </c>
    </row>
    <row r="426" spans="2:15">
      <c r="B426" s="155">
        <v>343</v>
      </c>
      <c r="C426" s="154"/>
      <c r="D426" s="154"/>
      <c r="E426" s="2"/>
      <c r="G426" s="119">
        <f t="shared" si="23"/>
        <v>100.00006607812085</v>
      </c>
      <c r="H426" s="149">
        <f t="shared" si="20"/>
        <v>0</v>
      </c>
      <c r="I426" s="1"/>
      <c r="J426" s="10">
        <f t="shared" si="21"/>
        <v>-1000000</v>
      </c>
      <c r="K426" s="155"/>
      <c r="L426" s="149">
        <f t="shared" si="22"/>
        <v>0</v>
      </c>
      <c r="M426" s="3"/>
      <c r="N426" s="155"/>
      <c r="O426" s="1">
        <f>_xlfn.STDEV.P($H$83:H426)</f>
        <v>0</v>
      </c>
    </row>
    <row r="427" spans="2:15">
      <c r="B427" s="155">
        <v>344</v>
      </c>
      <c r="C427" s="154"/>
      <c r="D427" s="154"/>
      <c r="E427" s="2"/>
      <c r="G427" s="119">
        <f t="shared" si="23"/>
        <v>100.00006607812085</v>
      </c>
      <c r="H427" s="149">
        <f t="shared" si="20"/>
        <v>0</v>
      </c>
      <c r="I427" s="1"/>
      <c r="J427" s="10">
        <f t="shared" si="21"/>
        <v>-1000000</v>
      </c>
      <c r="K427" s="155"/>
      <c r="L427" s="149">
        <f t="shared" si="22"/>
        <v>0</v>
      </c>
      <c r="M427" s="3"/>
      <c r="N427" s="155"/>
      <c r="O427" s="1">
        <f>_xlfn.STDEV.P($H$83:H427)</f>
        <v>0</v>
      </c>
    </row>
    <row r="428" spans="2:15">
      <c r="B428" s="155">
        <v>345</v>
      </c>
      <c r="C428" s="154"/>
      <c r="D428" s="154"/>
      <c r="E428" s="2"/>
      <c r="G428" s="119">
        <f t="shared" si="23"/>
        <v>100.00006607812085</v>
      </c>
      <c r="H428" s="149">
        <f t="shared" si="20"/>
        <v>0</v>
      </c>
      <c r="I428" s="1"/>
      <c r="J428" s="10">
        <f t="shared" si="21"/>
        <v>-1000000</v>
      </c>
      <c r="K428" s="155"/>
      <c r="L428" s="149">
        <f t="shared" si="22"/>
        <v>0</v>
      </c>
      <c r="M428" s="3"/>
      <c r="N428" s="155"/>
      <c r="O428" s="1">
        <f>_xlfn.STDEV.P($H$83:H428)</f>
        <v>0</v>
      </c>
    </row>
    <row r="429" spans="2:15">
      <c r="B429" s="155">
        <v>346</v>
      </c>
      <c r="C429" s="154"/>
      <c r="D429" s="154"/>
      <c r="E429" s="2"/>
      <c r="G429" s="119">
        <f t="shared" si="23"/>
        <v>100.00006607812085</v>
      </c>
      <c r="H429" s="149">
        <f t="shared" si="20"/>
        <v>0</v>
      </c>
      <c r="I429" s="1"/>
      <c r="J429" s="10">
        <f t="shared" si="21"/>
        <v>-1000000</v>
      </c>
      <c r="K429" s="155"/>
      <c r="L429" s="149">
        <f t="shared" si="22"/>
        <v>0</v>
      </c>
      <c r="M429" s="3"/>
      <c r="N429" s="155"/>
      <c r="O429" s="1">
        <f>_xlfn.STDEV.P($H$83:H429)</f>
        <v>0</v>
      </c>
    </row>
    <row r="430" spans="2:15">
      <c r="B430" s="155">
        <v>347</v>
      </c>
      <c r="C430" s="154"/>
      <c r="D430" s="154"/>
      <c r="E430" s="2"/>
      <c r="G430" s="119">
        <f t="shared" si="23"/>
        <v>100.00006607812085</v>
      </c>
      <c r="H430" s="149">
        <f t="shared" si="20"/>
        <v>0</v>
      </c>
      <c r="I430" s="1"/>
      <c r="J430" s="10">
        <f t="shared" si="21"/>
        <v>-1000000</v>
      </c>
      <c r="K430" s="155"/>
      <c r="L430" s="149">
        <f t="shared" si="22"/>
        <v>0</v>
      </c>
      <c r="M430" s="3"/>
      <c r="N430" s="155"/>
      <c r="O430" s="1">
        <f>_xlfn.STDEV.P($H$83:H430)</f>
        <v>0</v>
      </c>
    </row>
    <row r="431" spans="2:15">
      <c r="B431" s="155">
        <v>348</v>
      </c>
      <c r="C431" s="154"/>
      <c r="D431" s="154"/>
      <c r="E431" s="2"/>
      <c r="G431" s="119">
        <f t="shared" si="23"/>
        <v>100.00006607812085</v>
      </c>
      <c r="H431" s="149">
        <f t="shared" si="20"/>
        <v>0</v>
      </c>
      <c r="I431" s="1"/>
      <c r="J431" s="10">
        <f t="shared" si="21"/>
        <v>-1000000</v>
      </c>
      <c r="K431" s="155"/>
      <c r="L431" s="149">
        <f t="shared" si="22"/>
        <v>0</v>
      </c>
      <c r="M431" s="3"/>
      <c r="N431" s="155"/>
      <c r="O431" s="1">
        <f>_xlfn.STDEV.P($H$83:H431)</f>
        <v>0</v>
      </c>
    </row>
    <row r="432" spans="2:15">
      <c r="B432" s="155">
        <v>349</v>
      </c>
      <c r="C432" s="154"/>
      <c r="D432" s="154"/>
      <c r="E432" s="2"/>
      <c r="G432" s="119">
        <f t="shared" si="23"/>
        <v>100.00006607812085</v>
      </c>
      <c r="H432" s="149">
        <f t="shared" si="20"/>
        <v>0</v>
      </c>
      <c r="I432" s="1"/>
      <c r="J432" s="10">
        <f t="shared" si="21"/>
        <v>-1000000</v>
      </c>
      <c r="K432" s="155"/>
      <c r="L432" s="149">
        <f t="shared" si="22"/>
        <v>0</v>
      </c>
      <c r="M432" s="3"/>
      <c r="N432" s="155"/>
      <c r="O432" s="1">
        <f>_xlfn.STDEV.P($H$83:H432)</f>
        <v>0</v>
      </c>
    </row>
    <row r="433" spans="2:15">
      <c r="B433" s="155">
        <v>350</v>
      </c>
      <c r="C433" s="154"/>
      <c r="D433" s="154"/>
      <c r="E433" s="2"/>
      <c r="G433" s="119">
        <f t="shared" si="23"/>
        <v>100.00006607812085</v>
      </c>
      <c r="H433" s="149">
        <f t="shared" si="20"/>
        <v>0</v>
      </c>
      <c r="I433" s="1"/>
      <c r="J433" s="10">
        <f t="shared" si="21"/>
        <v>-1000000</v>
      </c>
      <c r="K433" s="155"/>
      <c r="L433" s="149">
        <f t="shared" si="22"/>
        <v>0</v>
      </c>
      <c r="M433" s="3"/>
      <c r="N433" s="155"/>
      <c r="O433" s="1">
        <f>_xlfn.STDEV.P($H$83:H433)</f>
        <v>0</v>
      </c>
    </row>
    <row r="434" spans="2:15">
      <c r="B434" s="155">
        <v>351</v>
      </c>
      <c r="C434" s="154"/>
      <c r="D434" s="154"/>
      <c r="E434" s="2"/>
      <c r="G434" s="119">
        <f t="shared" si="23"/>
        <v>100.00006607812085</v>
      </c>
      <c r="H434" s="149">
        <f t="shared" si="20"/>
        <v>0</v>
      </c>
      <c r="I434" s="1"/>
      <c r="J434" s="10">
        <f t="shared" si="21"/>
        <v>-1000000</v>
      </c>
      <c r="K434" s="155"/>
      <c r="L434" s="149">
        <f t="shared" si="22"/>
        <v>0</v>
      </c>
      <c r="M434" s="3"/>
      <c r="N434" s="155"/>
      <c r="O434" s="1">
        <f>_xlfn.STDEV.P($H$83:H434)</f>
        <v>0</v>
      </c>
    </row>
    <row r="435" spans="2:15">
      <c r="B435" s="155">
        <v>352</v>
      </c>
      <c r="C435" s="154"/>
      <c r="D435" s="154"/>
      <c r="E435" s="2"/>
      <c r="G435" s="119">
        <f t="shared" si="23"/>
        <v>100.00006607812085</v>
      </c>
      <c r="H435" s="149">
        <f t="shared" si="20"/>
        <v>0</v>
      </c>
      <c r="I435" s="1"/>
      <c r="J435" s="10">
        <f t="shared" si="21"/>
        <v>-1000000</v>
      </c>
      <c r="K435" s="155"/>
      <c r="L435" s="149">
        <f t="shared" si="22"/>
        <v>0</v>
      </c>
      <c r="M435" s="3"/>
      <c r="N435" s="155"/>
      <c r="O435" s="1">
        <f>_xlfn.STDEV.P($H$83:H435)</f>
        <v>0</v>
      </c>
    </row>
    <row r="436" spans="2:15">
      <c r="B436" s="155">
        <v>353</v>
      </c>
      <c r="C436" s="154"/>
      <c r="D436" s="154"/>
      <c r="E436" s="2"/>
      <c r="G436" s="119">
        <f t="shared" si="23"/>
        <v>100.00006607812085</v>
      </c>
      <c r="H436" s="149">
        <f t="shared" si="20"/>
        <v>0</v>
      </c>
      <c r="I436" s="1"/>
      <c r="J436" s="10">
        <f t="shared" si="21"/>
        <v>-1000000</v>
      </c>
      <c r="K436" s="155"/>
      <c r="L436" s="149">
        <f t="shared" si="22"/>
        <v>0</v>
      </c>
      <c r="M436" s="3"/>
      <c r="N436" s="155"/>
      <c r="O436" s="1">
        <f>_xlfn.STDEV.P($H$83:H436)</f>
        <v>0</v>
      </c>
    </row>
    <row r="437" spans="2:15">
      <c r="B437" s="155">
        <v>354</v>
      </c>
      <c r="C437" s="154"/>
      <c r="D437" s="154"/>
      <c r="E437" s="2"/>
      <c r="G437" s="119">
        <f t="shared" si="23"/>
        <v>100.00006607812085</v>
      </c>
      <c r="H437" s="149">
        <f t="shared" si="20"/>
        <v>0</v>
      </c>
      <c r="I437" s="1"/>
      <c r="J437" s="10">
        <f t="shared" si="21"/>
        <v>-1000000</v>
      </c>
      <c r="K437" s="155"/>
      <c r="L437" s="149">
        <f t="shared" si="22"/>
        <v>0</v>
      </c>
      <c r="M437" s="3"/>
      <c r="N437" s="155"/>
      <c r="O437" s="1">
        <f>_xlfn.STDEV.P($H$83:H437)</f>
        <v>0</v>
      </c>
    </row>
    <row r="438" spans="2:15">
      <c r="B438" s="155">
        <v>355</v>
      </c>
      <c r="C438" s="154"/>
      <c r="D438" s="154"/>
      <c r="E438" s="2"/>
      <c r="G438" s="119">
        <f t="shared" si="23"/>
        <v>100.00006607812085</v>
      </c>
      <c r="H438" s="149">
        <f t="shared" si="20"/>
        <v>0</v>
      </c>
      <c r="I438" s="1"/>
      <c r="J438" s="10">
        <f t="shared" si="21"/>
        <v>-1000000</v>
      </c>
      <c r="K438" s="155"/>
      <c r="L438" s="149">
        <f t="shared" si="22"/>
        <v>0</v>
      </c>
      <c r="M438" s="3"/>
      <c r="N438" s="155"/>
      <c r="O438" s="1">
        <f>_xlfn.STDEV.P($H$83:H438)</f>
        <v>0</v>
      </c>
    </row>
    <row r="439" spans="2:15">
      <c r="B439" s="155">
        <v>356</v>
      </c>
      <c r="C439" s="154"/>
      <c r="D439" s="154"/>
      <c r="E439" s="2"/>
      <c r="G439" s="119">
        <f t="shared" si="23"/>
        <v>100.00006607812085</v>
      </c>
      <c r="H439" s="149">
        <f t="shared" si="20"/>
        <v>0</v>
      </c>
      <c r="I439" s="1"/>
      <c r="J439" s="10">
        <f t="shared" si="21"/>
        <v>-1000000</v>
      </c>
      <c r="K439" s="155"/>
      <c r="L439" s="149">
        <f t="shared" si="22"/>
        <v>0</v>
      </c>
      <c r="M439" s="3"/>
      <c r="N439" s="155"/>
      <c r="O439" s="1">
        <f>_xlfn.STDEV.P($H$83:H439)</f>
        <v>0</v>
      </c>
    </row>
    <row r="440" spans="2:15">
      <c r="B440" s="155">
        <v>357</v>
      </c>
      <c r="C440" s="154"/>
      <c r="D440" s="154"/>
      <c r="E440" s="2"/>
      <c r="G440" s="119">
        <f t="shared" si="23"/>
        <v>100.00006607812085</v>
      </c>
      <c r="H440" s="149">
        <f t="shared" si="20"/>
        <v>0</v>
      </c>
      <c r="I440" s="1"/>
      <c r="J440" s="10">
        <f t="shared" si="21"/>
        <v>-1000000</v>
      </c>
      <c r="K440" s="155"/>
      <c r="L440" s="149">
        <f t="shared" si="22"/>
        <v>0</v>
      </c>
      <c r="M440" s="3"/>
      <c r="N440" s="155"/>
      <c r="O440" s="1">
        <f>_xlfn.STDEV.P($H$83:H440)</f>
        <v>0</v>
      </c>
    </row>
    <row r="441" spans="2:15">
      <c r="B441" s="155">
        <v>358</v>
      </c>
      <c r="C441" s="154"/>
      <c r="D441" s="154"/>
      <c r="E441" s="2"/>
      <c r="G441" s="119">
        <f t="shared" si="23"/>
        <v>100.00006607812085</v>
      </c>
      <c r="H441" s="149">
        <f t="shared" si="20"/>
        <v>0</v>
      </c>
      <c r="I441" s="1"/>
      <c r="J441" s="10">
        <f t="shared" si="21"/>
        <v>-1000000</v>
      </c>
      <c r="K441" s="155"/>
      <c r="L441" s="149">
        <f t="shared" si="22"/>
        <v>0</v>
      </c>
      <c r="M441" s="3"/>
      <c r="N441" s="155"/>
      <c r="O441" s="1">
        <f>_xlfn.STDEV.P($H$83:H441)</f>
        <v>0</v>
      </c>
    </row>
    <row r="442" spans="2:15">
      <c r="B442" s="155">
        <v>359</v>
      </c>
      <c r="C442" s="154"/>
      <c r="D442" s="154"/>
      <c r="E442" s="2"/>
      <c r="G442" s="119">
        <f t="shared" si="23"/>
        <v>100.00006607812085</v>
      </c>
      <c r="H442" s="149">
        <f t="shared" si="20"/>
        <v>0</v>
      </c>
      <c r="I442" s="1"/>
      <c r="J442" s="10">
        <f t="shared" si="21"/>
        <v>-1000000</v>
      </c>
      <c r="K442" s="155"/>
      <c r="L442" s="149">
        <f t="shared" si="22"/>
        <v>0</v>
      </c>
      <c r="M442" s="3"/>
      <c r="N442" s="155"/>
      <c r="O442" s="1">
        <f>_xlfn.STDEV.P($H$83:H442)</f>
        <v>0</v>
      </c>
    </row>
    <row r="443" spans="2:15">
      <c r="B443" s="155">
        <v>360</v>
      </c>
      <c r="C443" s="154"/>
      <c r="D443" s="154"/>
      <c r="E443" s="2"/>
      <c r="G443" s="119">
        <f t="shared" si="23"/>
        <v>100.00006607812085</v>
      </c>
      <c r="H443" s="149">
        <f t="shared" si="20"/>
        <v>0</v>
      </c>
      <c r="I443" s="1"/>
      <c r="J443" s="10">
        <f t="shared" si="21"/>
        <v>-1000000</v>
      </c>
      <c r="K443" s="155"/>
      <c r="L443" s="149">
        <f t="shared" si="22"/>
        <v>0</v>
      </c>
      <c r="M443" s="3"/>
      <c r="N443" s="155"/>
      <c r="O443" s="1">
        <f>_xlfn.STDEV.P($H$83:H443)</f>
        <v>0</v>
      </c>
    </row>
    <row r="444" spans="2:15">
      <c r="B444" s="155">
        <v>361</v>
      </c>
      <c r="C444" s="154"/>
      <c r="D444" s="154"/>
      <c r="E444" s="2"/>
      <c r="G444" s="119">
        <f t="shared" si="23"/>
        <v>100.00006607812085</v>
      </c>
      <c r="H444" s="149">
        <f t="shared" si="20"/>
        <v>0</v>
      </c>
      <c r="I444" s="1"/>
      <c r="J444" s="10">
        <f t="shared" si="21"/>
        <v>-1000000</v>
      </c>
      <c r="K444" s="155"/>
      <c r="L444" s="149">
        <f t="shared" si="22"/>
        <v>0</v>
      </c>
      <c r="M444" s="3"/>
      <c r="N444" s="155"/>
      <c r="O444" s="1">
        <f>_xlfn.STDEV.P($H$83:H444)</f>
        <v>0</v>
      </c>
    </row>
    <row r="445" spans="2:15">
      <c r="B445" s="155">
        <v>362</v>
      </c>
      <c r="C445" s="154"/>
      <c r="D445" s="154"/>
      <c r="E445" s="2"/>
      <c r="G445" s="119">
        <f t="shared" si="23"/>
        <v>100.00006607812085</v>
      </c>
      <c r="H445" s="149">
        <f t="shared" si="20"/>
        <v>0</v>
      </c>
      <c r="I445" s="1"/>
      <c r="J445" s="10">
        <f t="shared" si="21"/>
        <v>-1000000</v>
      </c>
      <c r="K445" s="155"/>
      <c r="L445" s="149">
        <f t="shared" si="22"/>
        <v>0</v>
      </c>
      <c r="M445" s="3"/>
      <c r="N445" s="155"/>
      <c r="O445" s="1">
        <f>_xlfn.STDEV.P($H$83:H445)</f>
        <v>0</v>
      </c>
    </row>
    <row r="446" spans="2:15">
      <c r="B446" s="155">
        <v>363</v>
      </c>
      <c r="C446" s="154"/>
      <c r="D446" s="154"/>
      <c r="E446" s="2"/>
      <c r="G446" s="119">
        <f t="shared" si="23"/>
        <v>100.00006607812085</v>
      </c>
      <c r="H446" s="149">
        <f t="shared" si="20"/>
        <v>0</v>
      </c>
      <c r="I446" s="1"/>
      <c r="J446" s="10">
        <f t="shared" si="21"/>
        <v>-1000000</v>
      </c>
      <c r="K446" s="155"/>
      <c r="L446" s="149">
        <f t="shared" si="22"/>
        <v>0</v>
      </c>
      <c r="M446" s="3"/>
      <c r="N446" s="155"/>
      <c r="O446" s="1">
        <f>_xlfn.STDEV.P($H$83:H446)</f>
        <v>0</v>
      </c>
    </row>
    <row r="447" spans="2:15">
      <c r="B447" s="155">
        <v>364</v>
      </c>
      <c r="C447" s="154"/>
      <c r="D447" s="154"/>
      <c r="E447" s="2"/>
      <c r="G447" s="119">
        <f t="shared" si="23"/>
        <v>100.00006607812085</v>
      </c>
      <c r="H447" s="149">
        <f t="shared" si="20"/>
        <v>0</v>
      </c>
      <c r="I447" s="1"/>
      <c r="J447" s="10">
        <f t="shared" si="21"/>
        <v>-1000000</v>
      </c>
      <c r="K447" s="155"/>
      <c r="L447" s="149">
        <f t="shared" si="22"/>
        <v>0</v>
      </c>
      <c r="M447" s="3"/>
      <c r="N447" s="155"/>
      <c r="O447" s="1">
        <f>_xlfn.STDEV.P($H$83:H447)</f>
        <v>0</v>
      </c>
    </row>
    <row r="448" spans="2:15">
      <c r="B448" s="155">
        <v>365</v>
      </c>
      <c r="C448" s="154"/>
      <c r="D448" s="154"/>
      <c r="E448" s="2"/>
      <c r="G448" s="119">
        <f t="shared" si="23"/>
        <v>100.00006607812085</v>
      </c>
      <c r="H448" s="149">
        <f t="shared" si="20"/>
        <v>0</v>
      </c>
      <c r="I448" s="1"/>
      <c r="J448" s="10">
        <f t="shared" si="21"/>
        <v>-1000000</v>
      </c>
      <c r="K448" s="155"/>
      <c r="L448" s="149">
        <f t="shared" si="22"/>
        <v>0</v>
      </c>
      <c r="M448" s="3"/>
      <c r="N448" s="155"/>
      <c r="O448" s="1">
        <f>_xlfn.STDEV.P($H$83:H448)</f>
        <v>0</v>
      </c>
    </row>
    <row r="449" spans="2:15">
      <c r="B449" s="155">
        <v>366</v>
      </c>
      <c r="C449" s="154"/>
      <c r="D449" s="154"/>
      <c r="E449" s="2"/>
      <c r="G449" s="119">
        <f t="shared" si="23"/>
        <v>100.00006607812085</v>
      </c>
      <c r="H449" s="149">
        <f t="shared" si="20"/>
        <v>0</v>
      </c>
      <c r="I449" s="1"/>
      <c r="J449" s="10">
        <f t="shared" si="21"/>
        <v>-1000000</v>
      </c>
      <c r="K449" s="155"/>
      <c r="L449" s="149">
        <f t="shared" si="22"/>
        <v>0</v>
      </c>
      <c r="M449" s="3"/>
      <c r="N449" s="155"/>
      <c r="O449" s="1">
        <f>_xlfn.STDEV.P($H$83:H449)</f>
        <v>0</v>
      </c>
    </row>
    <row r="450" spans="2:15">
      <c r="B450" s="155">
        <v>367</v>
      </c>
      <c r="C450" s="154"/>
      <c r="D450" s="154"/>
      <c r="E450" s="2"/>
      <c r="G450" s="119">
        <f t="shared" si="23"/>
        <v>100.00006607812085</v>
      </c>
      <c r="H450" s="149">
        <f t="shared" si="20"/>
        <v>0</v>
      </c>
      <c r="I450" s="1"/>
      <c r="J450" s="10">
        <f t="shared" si="21"/>
        <v>-1000000</v>
      </c>
      <c r="K450" s="155"/>
      <c r="L450" s="149">
        <f t="shared" si="22"/>
        <v>0</v>
      </c>
      <c r="M450" s="3"/>
      <c r="N450" s="155"/>
      <c r="O450" s="1">
        <f>_xlfn.STDEV.P($H$83:H450)</f>
        <v>0</v>
      </c>
    </row>
    <row r="451" spans="2:15">
      <c r="B451" s="155">
        <v>368</v>
      </c>
      <c r="C451" s="154"/>
      <c r="D451" s="154"/>
      <c r="E451" s="2"/>
      <c r="G451" s="119">
        <f t="shared" si="23"/>
        <v>100.00006607812085</v>
      </c>
      <c r="H451" s="149">
        <f t="shared" si="20"/>
        <v>0</v>
      </c>
      <c r="I451" s="1"/>
      <c r="J451" s="10">
        <f t="shared" si="21"/>
        <v>-1000000</v>
      </c>
      <c r="K451" s="155"/>
      <c r="L451" s="149">
        <f t="shared" si="22"/>
        <v>0</v>
      </c>
      <c r="M451" s="3"/>
      <c r="N451" s="155"/>
      <c r="O451" s="1">
        <f>_xlfn.STDEV.P($H$83:H451)</f>
        <v>0</v>
      </c>
    </row>
    <row r="452" spans="2:15">
      <c r="B452" s="155">
        <v>369</v>
      </c>
      <c r="C452" s="154"/>
      <c r="D452" s="154"/>
      <c r="E452" s="2"/>
      <c r="G452" s="119">
        <f t="shared" si="23"/>
        <v>100.00006607812085</v>
      </c>
      <c r="H452" s="149">
        <f t="shared" si="20"/>
        <v>0</v>
      </c>
      <c r="I452" s="1"/>
      <c r="J452" s="10">
        <f t="shared" si="21"/>
        <v>-1000000</v>
      </c>
      <c r="K452" s="155"/>
      <c r="L452" s="149">
        <f t="shared" si="22"/>
        <v>0</v>
      </c>
      <c r="M452" s="3"/>
      <c r="N452" s="155"/>
      <c r="O452" s="1">
        <f>_xlfn.STDEV.P($H$83:H452)</f>
        <v>0</v>
      </c>
    </row>
    <row r="453" spans="2:15">
      <c r="B453" s="155">
        <v>370</v>
      </c>
      <c r="C453" s="154"/>
      <c r="D453" s="154"/>
      <c r="E453" s="2"/>
      <c r="G453" s="119">
        <f t="shared" si="23"/>
        <v>100.00006607812085</v>
      </c>
      <c r="H453" s="149">
        <f t="shared" si="20"/>
        <v>0</v>
      </c>
      <c r="I453" s="1"/>
      <c r="J453" s="10">
        <f t="shared" si="21"/>
        <v>-1000000</v>
      </c>
      <c r="K453" s="155"/>
      <c r="L453" s="149">
        <f t="shared" si="22"/>
        <v>0</v>
      </c>
      <c r="M453" s="3"/>
      <c r="N453" s="155"/>
      <c r="O453" s="1">
        <f>_xlfn.STDEV.P($H$83:H453)</f>
        <v>0</v>
      </c>
    </row>
    <row r="454" spans="2:15">
      <c r="B454" s="155">
        <v>371</v>
      </c>
      <c r="C454" s="154"/>
      <c r="D454" s="154"/>
      <c r="E454" s="2"/>
      <c r="G454" s="119">
        <f t="shared" si="23"/>
        <v>100.00006607812085</v>
      </c>
      <c r="H454" s="149">
        <f t="shared" si="20"/>
        <v>0</v>
      </c>
      <c r="I454" s="1"/>
      <c r="J454" s="10">
        <f t="shared" si="21"/>
        <v>-1000000</v>
      </c>
      <c r="K454" s="155"/>
      <c r="L454" s="149">
        <f t="shared" si="22"/>
        <v>0</v>
      </c>
      <c r="M454" s="3"/>
      <c r="N454" s="155"/>
      <c r="O454" s="1">
        <f>_xlfn.STDEV.P($H$83:H454)</f>
        <v>0</v>
      </c>
    </row>
    <row r="455" spans="2:15">
      <c r="B455" s="155">
        <v>372</v>
      </c>
      <c r="C455" s="154"/>
      <c r="D455" s="154"/>
      <c r="E455" s="2"/>
      <c r="G455" s="119">
        <f t="shared" si="23"/>
        <v>100.00006607812085</v>
      </c>
      <c r="H455" s="149">
        <f t="shared" si="20"/>
        <v>0</v>
      </c>
      <c r="I455" s="1"/>
      <c r="J455" s="10">
        <f t="shared" si="21"/>
        <v>-1000000</v>
      </c>
      <c r="K455" s="155"/>
      <c r="L455" s="149">
        <f t="shared" si="22"/>
        <v>0</v>
      </c>
      <c r="M455" s="3"/>
      <c r="N455" s="155"/>
      <c r="O455" s="1">
        <f>_xlfn.STDEV.P($H$83:H455)</f>
        <v>0</v>
      </c>
    </row>
    <row r="456" spans="2:15">
      <c r="B456" s="155">
        <v>373</v>
      </c>
      <c r="C456" s="154"/>
      <c r="D456" s="154"/>
      <c r="E456" s="2"/>
      <c r="G456" s="119">
        <f t="shared" si="23"/>
        <v>100.00006607812085</v>
      </c>
      <c r="H456" s="149">
        <f t="shared" si="20"/>
        <v>0</v>
      </c>
      <c r="I456" s="1"/>
      <c r="J456" s="10">
        <f t="shared" si="21"/>
        <v>-1000000</v>
      </c>
      <c r="K456" s="155"/>
      <c r="L456" s="149">
        <f t="shared" si="22"/>
        <v>0</v>
      </c>
      <c r="M456" s="3"/>
      <c r="N456" s="155"/>
      <c r="O456" s="1">
        <f>_xlfn.STDEV.P($H$83:H456)</f>
        <v>0</v>
      </c>
    </row>
    <row r="457" spans="2:15">
      <c r="B457" s="155">
        <v>374</v>
      </c>
      <c r="C457" s="154"/>
      <c r="D457" s="154"/>
      <c r="E457" s="2"/>
      <c r="G457" s="119">
        <f t="shared" si="23"/>
        <v>100.00006607812085</v>
      </c>
      <c r="H457" s="149">
        <f t="shared" si="20"/>
        <v>0</v>
      </c>
      <c r="I457" s="1"/>
      <c r="J457" s="10">
        <f t="shared" si="21"/>
        <v>-1000000</v>
      </c>
      <c r="K457" s="155"/>
      <c r="L457" s="149">
        <f t="shared" si="22"/>
        <v>0</v>
      </c>
      <c r="M457" s="3"/>
      <c r="N457" s="155"/>
      <c r="O457" s="1">
        <f>_xlfn.STDEV.P($H$83:H457)</f>
        <v>0</v>
      </c>
    </row>
    <row r="458" spans="2:15">
      <c r="B458" s="155">
        <v>375</v>
      </c>
      <c r="C458" s="154"/>
      <c r="D458" s="154"/>
      <c r="E458" s="2"/>
      <c r="G458" s="119">
        <f t="shared" si="23"/>
        <v>100.00006607812085</v>
      </c>
      <c r="H458" s="149">
        <f t="shared" si="20"/>
        <v>0</v>
      </c>
      <c r="I458" s="1"/>
      <c r="J458" s="10">
        <f t="shared" si="21"/>
        <v>-1000000</v>
      </c>
      <c r="K458" s="155"/>
      <c r="L458" s="149">
        <f t="shared" si="22"/>
        <v>0</v>
      </c>
      <c r="M458" s="3"/>
      <c r="N458" s="155"/>
      <c r="O458" s="1">
        <f>_xlfn.STDEV.P($H$83:H458)</f>
        <v>0</v>
      </c>
    </row>
    <row r="459" spans="2:15">
      <c r="B459" s="155">
        <v>376</v>
      </c>
      <c r="C459" s="154"/>
      <c r="D459" s="154"/>
      <c r="E459" s="2"/>
      <c r="G459" s="119">
        <f t="shared" si="23"/>
        <v>100.00006607812085</v>
      </c>
      <c r="H459" s="149">
        <f t="shared" si="20"/>
        <v>0</v>
      </c>
      <c r="I459" s="1"/>
      <c r="J459" s="10">
        <f t="shared" si="21"/>
        <v>-1000000</v>
      </c>
      <c r="K459" s="155"/>
      <c r="L459" s="149">
        <f t="shared" si="22"/>
        <v>0</v>
      </c>
      <c r="M459" s="3"/>
      <c r="N459" s="155"/>
      <c r="O459" s="1">
        <f>_xlfn.STDEV.P($H$83:H459)</f>
        <v>0</v>
      </c>
    </row>
    <row r="460" spans="2:15">
      <c r="B460" s="155">
        <v>377</v>
      </c>
      <c r="C460" s="154"/>
      <c r="D460" s="154"/>
      <c r="E460" s="2"/>
      <c r="G460" s="119">
        <f t="shared" si="23"/>
        <v>100.00006607812085</v>
      </c>
      <c r="H460" s="149">
        <f t="shared" si="20"/>
        <v>0</v>
      </c>
      <c r="I460" s="1"/>
      <c r="J460" s="10">
        <f t="shared" si="21"/>
        <v>-1000000</v>
      </c>
      <c r="K460" s="155"/>
      <c r="L460" s="149">
        <f t="shared" si="22"/>
        <v>0</v>
      </c>
      <c r="M460" s="3"/>
      <c r="N460" s="155"/>
      <c r="O460" s="1">
        <f>_xlfn.STDEV.P($H$83:H460)</f>
        <v>0</v>
      </c>
    </row>
    <row r="461" spans="2:15">
      <c r="B461" s="155">
        <v>378</v>
      </c>
      <c r="C461" s="154"/>
      <c r="D461" s="154"/>
      <c r="E461" s="2"/>
      <c r="G461" s="119">
        <f t="shared" si="23"/>
        <v>100.00006607812085</v>
      </c>
      <c r="H461" s="149">
        <f t="shared" ref="H461:H499" si="24">C461*G461</f>
        <v>0</v>
      </c>
      <c r="I461" s="1"/>
      <c r="J461" s="10">
        <f t="shared" ref="J461:J499" si="25">(H461-$P$6*0.001)*1000000/($P$6*0.001)</f>
        <v>-1000000</v>
      </c>
      <c r="K461" s="155"/>
      <c r="L461" s="149">
        <f t="shared" ref="L461:L499" si="26">AVERAGE(H460:H461)</f>
        <v>0</v>
      </c>
      <c r="M461" s="3"/>
      <c r="N461" s="155"/>
      <c r="O461" s="1">
        <f>_xlfn.STDEV.P($H$83:H461)</f>
        <v>0</v>
      </c>
    </row>
    <row r="462" spans="2:15">
      <c r="B462" s="155">
        <v>379</v>
      </c>
      <c r="C462" s="154"/>
      <c r="D462" s="154"/>
      <c r="E462" s="2"/>
      <c r="G462" s="119">
        <f t="shared" si="23"/>
        <v>100.00006607812085</v>
      </c>
      <c r="H462" s="149">
        <f t="shared" si="24"/>
        <v>0</v>
      </c>
      <c r="I462" s="1"/>
      <c r="J462" s="10">
        <f t="shared" si="25"/>
        <v>-1000000</v>
      </c>
      <c r="K462" s="155"/>
      <c r="L462" s="149">
        <f t="shared" si="26"/>
        <v>0</v>
      </c>
      <c r="M462" s="3"/>
      <c r="N462" s="155"/>
      <c r="O462" s="1">
        <f>_xlfn.STDEV.P($H$83:H462)</f>
        <v>0</v>
      </c>
    </row>
    <row r="463" spans="2:15">
      <c r="B463" s="155">
        <v>380</v>
      </c>
      <c r="C463" s="154"/>
      <c r="D463" s="154"/>
      <c r="E463" s="2"/>
      <c r="G463" s="119">
        <f t="shared" si="23"/>
        <v>100.00006607812085</v>
      </c>
      <c r="H463" s="149">
        <f t="shared" si="24"/>
        <v>0</v>
      </c>
      <c r="I463" s="1"/>
      <c r="J463" s="10">
        <f t="shared" si="25"/>
        <v>-1000000</v>
      </c>
      <c r="K463" s="155"/>
      <c r="L463" s="149">
        <f t="shared" si="26"/>
        <v>0</v>
      </c>
      <c r="M463" s="3"/>
      <c r="N463" s="155"/>
      <c r="O463" s="1">
        <f>_xlfn.STDEV.P($H$83:H463)</f>
        <v>0</v>
      </c>
    </row>
    <row r="464" spans="2:15">
      <c r="B464" s="155">
        <v>381</v>
      </c>
      <c r="C464" s="154"/>
      <c r="D464" s="154"/>
      <c r="E464" s="2"/>
      <c r="G464" s="119">
        <f t="shared" si="23"/>
        <v>100.00006607812085</v>
      </c>
      <c r="H464" s="149">
        <f t="shared" si="24"/>
        <v>0</v>
      </c>
      <c r="I464" s="1"/>
      <c r="J464" s="10">
        <f t="shared" si="25"/>
        <v>-1000000</v>
      </c>
      <c r="K464" s="155"/>
      <c r="L464" s="149">
        <f t="shared" si="26"/>
        <v>0</v>
      </c>
      <c r="M464" s="3"/>
      <c r="N464" s="155"/>
      <c r="O464" s="1">
        <f>_xlfn.STDEV.P($H$83:H464)</f>
        <v>0</v>
      </c>
    </row>
    <row r="465" spans="2:15">
      <c r="B465" s="155">
        <v>382</v>
      </c>
      <c r="C465" s="154"/>
      <c r="D465" s="154"/>
      <c r="E465" s="2"/>
      <c r="G465" s="119">
        <f t="shared" si="23"/>
        <v>100.00006607812085</v>
      </c>
      <c r="H465" s="149">
        <f t="shared" si="24"/>
        <v>0</v>
      </c>
      <c r="I465" s="1"/>
      <c r="J465" s="10">
        <f t="shared" si="25"/>
        <v>-1000000</v>
      </c>
      <c r="K465" s="155"/>
      <c r="L465" s="149">
        <f t="shared" si="26"/>
        <v>0</v>
      </c>
      <c r="M465" s="3"/>
      <c r="N465" s="155"/>
      <c r="O465" s="1">
        <f>_xlfn.STDEV.P($H$83:H465)</f>
        <v>0</v>
      </c>
    </row>
    <row r="466" spans="2:15">
      <c r="B466" s="155">
        <v>383</v>
      </c>
      <c r="C466" s="154"/>
      <c r="D466" s="154"/>
      <c r="E466" s="2"/>
      <c r="G466" s="119">
        <f t="shared" si="23"/>
        <v>100.00006607812085</v>
      </c>
      <c r="H466" s="149">
        <f t="shared" si="24"/>
        <v>0</v>
      </c>
      <c r="I466" s="1"/>
      <c r="J466" s="10">
        <f t="shared" si="25"/>
        <v>-1000000</v>
      </c>
      <c r="K466" s="155"/>
      <c r="L466" s="149">
        <f t="shared" si="26"/>
        <v>0</v>
      </c>
      <c r="M466" s="3"/>
      <c r="N466" s="155"/>
      <c r="O466" s="1">
        <f>_xlfn.STDEV.P($H$83:H466)</f>
        <v>0</v>
      </c>
    </row>
    <row r="467" spans="2:15">
      <c r="B467" s="155">
        <v>384</v>
      </c>
      <c r="C467" s="154"/>
      <c r="D467" s="154"/>
      <c r="E467" s="2"/>
      <c r="G467" s="119">
        <f t="shared" ref="G467:G499" si="27">$P$9*(1+$U$9*($R$15-20)+$V$9*($R$15-20)^2)</f>
        <v>100.00006607812085</v>
      </c>
      <c r="H467" s="149">
        <f t="shared" si="24"/>
        <v>0</v>
      </c>
      <c r="I467" s="1"/>
      <c r="J467" s="10">
        <f t="shared" si="25"/>
        <v>-1000000</v>
      </c>
      <c r="K467" s="155"/>
      <c r="L467" s="149">
        <f t="shared" si="26"/>
        <v>0</v>
      </c>
      <c r="M467" s="3"/>
      <c r="N467" s="155"/>
      <c r="O467" s="1">
        <f>_xlfn.STDEV.P($H$83:H467)</f>
        <v>0</v>
      </c>
    </row>
    <row r="468" spans="2:15">
      <c r="B468" s="155">
        <v>385</v>
      </c>
      <c r="C468" s="154"/>
      <c r="D468" s="154"/>
      <c r="E468" s="2"/>
      <c r="G468" s="119">
        <f t="shared" si="27"/>
        <v>100.00006607812085</v>
      </c>
      <c r="H468" s="149">
        <f t="shared" si="24"/>
        <v>0</v>
      </c>
      <c r="I468" s="1"/>
      <c r="J468" s="10">
        <f t="shared" si="25"/>
        <v>-1000000</v>
      </c>
      <c r="K468" s="155"/>
      <c r="L468" s="149">
        <f t="shared" si="26"/>
        <v>0</v>
      </c>
      <c r="M468" s="3"/>
      <c r="N468" s="155"/>
      <c r="O468" s="1">
        <f>_xlfn.STDEV.P($H$83:H468)</f>
        <v>0</v>
      </c>
    </row>
    <row r="469" spans="2:15">
      <c r="B469" s="155">
        <v>386</v>
      </c>
      <c r="C469" s="154"/>
      <c r="D469" s="154"/>
      <c r="E469" s="2"/>
      <c r="G469" s="119">
        <f t="shared" si="27"/>
        <v>100.00006607812085</v>
      </c>
      <c r="H469" s="149">
        <f t="shared" si="24"/>
        <v>0</v>
      </c>
      <c r="I469" s="1"/>
      <c r="J469" s="10">
        <f t="shared" si="25"/>
        <v>-1000000</v>
      </c>
      <c r="K469" s="155"/>
      <c r="L469" s="149">
        <f t="shared" si="26"/>
        <v>0</v>
      </c>
      <c r="M469" s="3"/>
      <c r="N469" s="155"/>
      <c r="O469" s="1">
        <f>_xlfn.STDEV.P($H$83:H469)</f>
        <v>0</v>
      </c>
    </row>
    <row r="470" spans="2:15">
      <c r="B470" s="155">
        <v>387</v>
      </c>
      <c r="C470" s="154"/>
      <c r="D470" s="154"/>
      <c r="E470" s="2"/>
      <c r="G470" s="119">
        <f t="shared" si="27"/>
        <v>100.00006607812085</v>
      </c>
      <c r="H470" s="149">
        <f t="shared" si="24"/>
        <v>0</v>
      </c>
      <c r="I470" s="1"/>
      <c r="J470" s="10">
        <f t="shared" si="25"/>
        <v>-1000000</v>
      </c>
      <c r="K470" s="155"/>
      <c r="L470" s="149">
        <f t="shared" si="26"/>
        <v>0</v>
      </c>
      <c r="M470" s="3"/>
      <c r="N470" s="155"/>
      <c r="O470" s="1">
        <f>_xlfn.STDEV.P($H$83:H470)</f>
        <v>0</v>
      </c>
    </row>
    <row r="471" spans="2:15">
      <c r="B471" s="155">
        <v>388</v>
      </c>
      <c r="C471" s="154"/>
      <c r="D471" s="154"/>
      <c r="E471" s="2"/>
      <c r="G471" s="119">
        <f t="shared" si="27"/>
        <v>100.00006607812085</v>
      </c>
      <c r="H471" s="149">
        <f t="shared" si="24"/>
        <v>0</v>
      </c>
      <c r="I471" s="1"/>
      <c r="J471" s="10">
        <f t="shared" si="25"/>
        <v>-1000000</v>
      </c>
      <c r="K471" s="155"/>
      <c r="L471" s="149">
        <f t="shared" si="26"/>
        <v>0</v>
      </c>
      <c r="M471" s="3"/>
      <c r="N471" s="155"/>
      <c r="O471" s="1">
        <f>_xlfn.STDEV.P($H$83:H471)</f>
        <v>0</v>
      </c>
    </row>
    <row r="472" spans="2:15">
      <c r="B472" s="155">
        <v>389</v>
      </c>
      <c r="C472" s="154"/>
      <c r="D472" s="154"/>
      <c r="E472" s="2"/>
      <c r="G472" s="119">
        <f t="shared" si="27"/>
        <v>100.00006607812085</v>
      </c>
      <c r="H472" s="149">
        <f t="shared" si="24"/>
        <v>0</v>
      </c>
      <c r="I472" s="1"/>
      <c r="J472" s="10">
        <f t="shared" si="25"/>
        <v>-1000000</v>
      </c>
      <c r="K472" s="155"/>
      <c r="L472" s="149">
        <f t="shared" si="26"/>
        <v>0</v>
      </c>
      <c r="M472" s="3"/>
      <c r="N472" s="155"/>
      <c r="O472" s="1">
        <f>_xlfn.STDEV.P($H$83:H472)</f>
        <v>0</v>
      </c>
    </row>
    <row r="473" spans="2:15">
      <c r="B473" s="155">
        <v>390</v>
      </c>
      <c r="C473" s="154"/>
      <c r="D473" s="154"/>
      <c r="E473" s="2"/>
      <c r="G473" s="119">
        <f t="shared" si="27"/>
        <v>100.00006607812085</v>
      </c>
      <c r="H473" s="149">
        <f t="shared" si="24"/>
        <v>0</v>
      </c>
      <c r="I473" s="1"/>
      <c r="J473" s="10">
        <f t="shared" si="25"/>
        <v>-1000000</v>
      </c>
      <c r="K473" s="155"/>
      <c r="L473" s="149">
        <f t="shared" si="26"/>
        <v>0</v>
      </c>
      <c r="M473" s="3"/>
      <c r="N473" s="155"/>
      <c r="O473" s="1">
        <f>_xlfn.STDEV.P($H$83:H473)</f>
        <v>0</v>
      </c>
    </row>
    <row r="474" spans="2:15">
      <c r="B474" s="155">
        <v>391</v>
      </c>
      <c r="C474" s="154"/>
      <c r="D474" s="154"/>
      <c r="E474" s="2"/>
      <c r="G474" s="119">
        <f t="shared" si="27"/>
        <v>100.00006607812085</v>
      </c>
      <c r="H474" s="149">
        <f t="shared" si="24"/>
        <v>0</v>
      </c>
      <c r="I474" s="1"/>
      <c r="J474" s="10">
        <f t="shared" si="25"/>
        <v>-1000000</v>
      </c>
      <c r="K474" s="155"/>
      <c r="L474" s="149">
        <f t="shared" si="26"/>
        <v>0</v>
      </c>
      <c r="M474" s="3"/>
      <c r="N474" s="155"/>
      <c r="O474" s="1">
        <f>_xlfn.STDEV.P($H$83:H474)</f>
        <v>0</v>
      </c>
    </row>
    <row r="475" spans="2:15">
      <c r="B475" s="155">
        <v>392</v>
      </c>
      <c r="C475" s="154"/>
      <c r="D475" s="154"/>
      <c r="E475" s="2"/>
      <c r="G475" s="119">
        <f t="shared" si="27"/>
        <v>100.00006607812085</v>
      </c>
      <c r="H475" s="149">
        <f t="shared" si="24"/>
        <v>0</v>
      </c>
      <c r="I475" s="1"/>
      <c r="J475" s="10">
        <f t="shared" si="25"/>
        <v>-1000000</v>
      </c>
      <c r="K475" s="155"/>
      <c r="L475" s="149">
        <f t="shared" si="26"/>
        <v>0</v>
      </c>
      <c r="M475" s="3"/>
      <c r="N475" s="155"/>
      <c r="O475" s="1">
        <f>_xlfn.STDEV.P($H$83:H475)</f>
        <v>0</v>
      </c>
    </row>
    <row r="476" spans="2:15">
      <c r="B476" s="155">
        <v>393</v>
      </c>
      <c r="C476" s="154"/>
      <c r="D476" s="154"/>
      <c r="E476" s="2"/>
      <c r="G476" s="119">
        <f t="shared" si="27"/>
        <v>100.00006607812085</v>
      </c>
      <c r="H476" s="149">
        <f t="shared" si="24"/>
        <v>0</v>
      </c>
      <c r="I476" s="1"/>
      <c r="J476" s="10">
        <f t="shared" si="25"/>
        <v>-1000000</v>
      </c>
      <c r="K476" s="155"/>
      <c r="L476" s="149">
        <f t="shared" si="26"/>
        <v>0</v>
      </c>
      <c r="M476" s="3"/>
      <c r="N476" s="155"/>
      <c r="O476" s="1">
        <f>_xlfn.STDEV.P($H$83:H476)</f>
        <v>0</v>
      </c>
    </row>
    <row r="477" spans="2:15">
      <c r="B477" s="155">
        <v>394</v>
      </c>
      <c r="C477" s="154"/>
      <c r="D477" s="154"/>
      <c r="E477" s="2"/>
      <c r="G477" s="119">
        <f t="shared" si="27"/>
        <v>100.00006607812085</v>
      </c>
      <c r="H477" s="149">
        <f t="shared" si="24"/>
        <v>0</v>
      </c>
      <c r="I477" s="1"/>
      <c r="J477" s="10">
        <f t="shared" si="25"/>
        <v>-1000000</v>
      </c>
      <c r="K477" s="155"/>
      <c r="L477" s="149">
        <f t="shared" si="26"/>
        <v>0</v>
      </c>
      <c r="M477" s="3"/>
      <c r="N477" s="155"/>
      <c r="O477" s="1">
        <f>_xlfn.STDEV.P($H$83:H477)</f>
        <v>0</v>
      </c>
    </row>
    <row r="478" spans="2:15">
      <c r="B478" s="155">
        <v>395</v>
      </c>
      <c r="C478" s="154"/>
      <c r="D478" s="154"/>
      <c r="E478" s="2"/>
      <c r="G478" s="119">
        <f t="shared" si="27"/>
        <v>100.00006607812085</v>
      </c>
      <c r="H478" s="149">
        <f t="shared" si="24"/>
        <v>0</v>
      </c>
      <c r="I478" s="1"/>
      <c r="J478" s="10">
        <f t="shared" si="25"/>
        <v>-1000000</v>
      </c>
      <c r="K478" s="155"/>
      <c r="L478" s="149">
        <f t="shared" si="26"/>
        <v>0</v>
      </c>
      <c r="M478" s="3"/>
      <c r="N478" s="155"/>
      <c r="O478" s="1">
        <f>_xlfn.STDEV.P($H$83:H478)</f>
        <v>0</v>
      </c>
    </row>
    <row r="479" spans="2:15">
      <c r="B479" s="155">
        <v>396</v>
      </c>
      <c r="C479" s="154"/>
      <c r="D479" s="154"/>
      <c r="E479" s="2"/>
      <c r="G479" s="119">
        <f t="shared" si="27"/>
        <v>100.00006607812085</v>
      </c>
      <c r="H479" s="149">
        <f t="shared" si="24"/>
        <v>0</v>
      </c>
      <c r="I479" s="1"/>
      <c r="J479" s="10">
        <f t="shared" si="25"/>
        <v>-1000000</v>
      </c>
      <c r="K479" s="155"/>
      <c r="L479" s="149">
        <f t="shared" si="26"/>
        <v>0</v>
      </c>
      <c r="M479" s="3"/>
      <c r="N479" s="155"/>
      <c r="O479" s="1">
        <f>_xlfn.STDEV.P($H$83:H479)</f>
        <v>0</v>
      </c>
    </row>
    <row r="480" spans="2:15">
      <c r="B480" s="155">
        <v>397</v>
      </c>
      <c r="C480" s="154"/>
      <c r="D480" s="154"/>
      <c r="E480" s="2"/>
      <c r="G480" s="119">
        <f t="shared" si="27"/>
        <v>100.00006607812085</v>
      </c>
      <c r="H480" s="149">
        <f t="shared" si="24"/>
        <v>0</v>
      </c>
      <c r="I480" s="1"/>
      <c r="J480" s="10">
        <f t="shared" si="25"/>
        <v>-1000000</v>
      </c>
      <c r="K480" s="155"/>
      <c r="L480" s="149">
        <f t="shared" si="26"/>
        <v>0</v>
      </c>
      <c r="M480" s="3"/>
      <c r="N480" s="155"/>
      <c r="O480" s="1">
        <f>_xlfn.STDEV.P($H$83:H480)</f>
        <v>0</v>
      </c>
    </row>
    <row r="481" spans="2:15">
      <c r="B481" s="155">
        <v>398</v>
      </c>
      <c r="C481" s="154"/>
      <c r="D481" s="154"/>
      <c r="E481" s="2"/>
      <c r="G481" s="119">
        <f t="shared" si="27"/>
        <v>100.00006607812085</v>
      </c>
      <c r="H481" s="149">
        <f t="shared" si="24"/>
        <v>0</v>
      </c>
      <c r="I481" s="1"/>
      <c r="J481" s="10">
        <f t="shared" si="25"/>
        <v>-1000000</v>
      </c>
      <c r="K481" s="155"/>
      <c r="L481" s="149">
        <f t="shared" si="26"/>
        <v>0</v>
      </c>
      <c r="M481" s="3"/>
      <c r="N481" s="155"/>
      <c r="O481" s="1">
        <f>_xlfn.STDEV.P($H$83:H481)</f>
        <v>0</v>
      </c>
    </row>
    <row r="482" spans="2:15">
      <c r="B482" s="155">
        <v>399</v>
      </c>
      <c r="C482" s="154"/>
      <c r="D482" s="154"/>
      <c r="E482" s="2"/>
      <c r="G482" s="119">
        <f t="shared" si="27"/>
        <v>100.00006607812085</v>
      </c>
      <c r="H482" s="149">
        <f t="shared" si="24"/>
        <v>0</v>
      </c>
      <c r="I482" s="1"/>
      <c r="J482" s="10">
        <f t="shared" si="25"/>
        <v>-1000000</v>
      </c>
      <c r="K482" s="155"/>
      <c r="L482" s="149">
        <f t="shared" si="26"/>
        <v>0</v>
      </c>
      <c r="M482" s="3"/>
      <c r="N482" s="155"/>
      <c r="O482" s="1">
        <f>_xlfn.STDEV.P($H$83:H482)</f>
        <v>0</v>
      </c>
    </row>
    <row r="483" spans="2:15">
      <c r="B483" s="155">
        <v>400</v>
      </c>
      <c r="C483" s="154"/>
      <c r="D483" s="154"/>
      <c r="E483" s="2"/>
      <c r="G483" s="119">
        <f t="shared" si="27"/>
        <v>100.00006607812085</v>
      </c>
      <c r="H483" s="149">
        <f t="shared" si="24"/>
        <v>0</v>
      </c>
      <c r="I483" s="1"/>
      <c r="J483" s="10">
        <f t="shared" si="25"/>
        <v>-1000000</v>
      </c>
      <c r="K483" s="155"/>
      <c r="L483" s="149">
        <f t="shared" si="26"/>
        <v>0</v>
      </c>
      <c r="M483" s="3"/>
      <c r="N483" s="155"/>
      <c r="O483" s="1">
        <f>_xlfn.STDEV.P($H$83:H483)</f>
        <v>0</v>
      </c>
    </row>
    <row r="484" spans="2:15">
      <c r="B484" s="155">
        <v>401</v>
      </c>
      <c r="C484" s="154"/>
      <c r="D484" s="154"/>
      <c r="E484" s="2"/>
      <c r="G484" s="119">
        <f t="shared" si="27"/>
        <v>100.00006607812085</v>
      </c>
      <c r="H484" s="149">
        <f t="shared" si="24"/>
        <v>0</v>
      </c>
      <c r="I484" s="1"/>
      <c r="J484" s="10">
        <f t="shared" si="25"/>
        <v>-1000000</v>
      </c>
      <c r="K484" s="155"/>
      <c r="L484" s="149">
        <f t="shared" si="26"/>
        <v>0</v>
      </c>
      <c r="M484" s="3"/>
      <c r="N484" s="155"/>
      <c r="O484" s="1">
        <f>_xlfn.STDEV.P($H$83:H484)</f>
        <v>0</v>
      </c>
    </row>
    <row r="485" spans="2:15">
      <c r="B485" s="155">
        <v>402</v>
      </c>
      <c r="C485" s="154"/>
      <c r="D485" s="154"/>
      <c r="E485" s="2"/>
      <c r="G485" s="119">
        <f t="shared" si="27"/>
        <v>100.00006607812085</v>
      </c>
      <c r="H485" s="149">
        <f t="shared" si="24"/>
        <v>0</v>
      </c>
      <c r="I485" s="1"/>
      <c r="J485" s="10">
        <f t="shared" si="25"/>
        <v>-1000000</v>
      </c>
      <c r="K485" s="155"/>
      <c r="L485" s="149">
        <f t="shared" si="26"/>
        <v>0</v>
      </c>
      <c r="M485" s="3"/>
      <c r="N485" s="155"/>
      <c r="O485" s="1">
        <f>_xlfn.STDEV.P($H$83:H485)</f>
        <v>0</v>
      </c>
    </row>
    <row r="486" spans="2:15">
      <c r="B486" s="155">
        <v>403</v>
      </c>
      <c r="C486" s="154"/>
      <c r="D486" s="154"/>
      <c r="E486" s="2"/>
      <c r="G486" s="119">
        <f t="shared" si="27"/>
        <v>100.00006607812085</v>
      </c>
      <c r="H486" s="149">
        <f t="shared" si="24"/>
        <v>0</v>
      </c>
      <c r="I486" s="1"/>
      <c r="J486" s="10">
        <f t="shared" si="25"/>
        <v>-1000000</v>
      </c>
      <c r="K486" s="155"/>
      <c r="L486" s="149">
        <f t="shared" si="26"/>
        <v>0</v>
      </c>
      <c r="M486" s="3"/>
      <c r="N486" s="155"/>
      <c r="O486" s="1">
        <f>_xlfn.STDEV.P($H$83:H486)</f>
        <v>0</v>
      </c>
    </row>
    <row r="487" spans="2:15">
      <c r="B487" s="155">
        <v>404</v>
      </c>
      <c r="C487" s="154"/>
      <c r="D487" s="154"/>
      <c r="E487" s="2"/>
      <c r="G487" s="119">
        <f t="shared" si="27"/>
        <v>100.00006607812085</v>
      </c>
      <c r="H487" s="149">
        <f t="shared" si="24"/>
        <v>0</v>
      </c>
      <c r="I487" s="1"/>
      <c r="J487" s="10">
        <f t="shared" si="25"/>
        <v>-1000000</v>
      </c>
      <c r="K487" s="155"/>
      <c r="L487" s="149">
        <f t="shared" si="26"/>
        <v>0</v>
      </c>
      <c r="M487" s="3"/>
      <c r="N487" s="155"/>
      <c r="O487" s="1">
        <f>_xlfn.STDEV.P($H$83:H487)</f>
        <v>0</v>
      </c>
    </row>
    <row r="488" spans="2:15">
      <c r="B488" s="155">
        <v>405</v>
      </c>
      <c r="C488" s="154"/>
      <c r="D488" s="154"/>
      <c r="E488" s="2"/>
      <c r="G488" s="119">
        <f t="shared" si="27"/>
        <v>100.00006607812085</v>
      </c>
      <c r="H488" s="149">
        <f t="shared" si="24"/>
        <v>0</v>
      </c>
      <c r="I488" s="1"/>
      <c r="J488" s="10">
        <f t="shared" si="25"/>
        <v>-1000000</v>
      </c>
      <c r="K488" s="155"/>
      <c r="L488" s="149">
        <f t="shared" si="26"/>
        <v>0</v>
      </c>
      <c r="M488" s="3"/>
      <c r="N488" s="155"/>
      <c r="O488" s="1">
        <f>_xlfn.STDEV.P($H$83:H488)</f>
        <v>0</v>
      </c>
    </row>
    <row r="489" spans="2:15">
      <c r="B489" s="155">
        <v>406</v>
      </c>
      <c r="C489" s="154"/>
      <c r="D489" s="154"/>
      <c r="E489" s="2"/>
      <c r="G489" s="119">
        <f t="shared" si="27"/>
        <v>100.00006607812085</v>
      </c>
      <c r="H489" s="149">
        <f t="shared" si="24"/>
        <v>0</v>
      </c>
      <c r="I489" s="1"/>
      <c r="J489" s="10">
        <f t="shared" si="25"/>
        <v>-1000000</v>
      </c>
      <c r="K489" s="155"/>
      <c r="L489" s="149">
        <f t="shared" si="26"/>
        <v>0</v>
      </c>
      <c r="M489" s="3"/>
      <c r="N489" s="155"/>
      <c r="O489" s="1">
        <f>_xlfn.STDEV.P($H$83:H489)</f>
        <v>0</v>
      </c>
    </row>
    <row r="490" spans="2:15">
      <c r="B490" s="155">
        <v>407</v>
      </c>
      <c r="C490" s="154"/>
      <c r="D490" s="154"/>
      <c r="E490" s="2"/>
      <c r="G490" s="119">
        <f t="shared" si="27"/>
        <v>100.00006607812085</v>
      </c>
      <c r="H490" s="149">
        <f t="shared" si="24"/>
        <v>0</v>
      </c>
      <c r="I490" s="1"/>
      <c r="J490" s="10">
        <f t="shared" si="25"/>
        <v>-1000000</v>
      </c>
      <c r="K490" s="155"/>
      <c r="L490" s="149">
        <f t="shared" si="26"/>
        <v>0</v>
      </c>
      <c r="M490" s="3"/>
      <c r="N490" s="155"/>
      <c r="O490" s="1">
        <f>_xlfn.STDEV.P($H$83:H490)</f>
        <v>0</v>
      </c>
    </row>
    <row r="491" spans="2:15">
      <c r="B491" s="155">
        <v>408</v>
      </c>
      <c r="C491" s="154"/>
      <c r="D491" s="154"/>
      <c r="E491" s="2"/>
      <c r="G491" s="119">
        <f t="shared" si="27"/>
        <v>100.00006607812085</v>
      </c>
      <c r="H491" s="149">
        <f t="shared" si="24"/>
        <v>0</v>
      </c>
      <c r="I491" s="1"/>
      <c r="J491" s="10">
        <f t="shared" si="25"/>
        <v>-1000000</v>
      </c>
      <c r="K491" s="155"/>
      <c r="L491" s="149">
        <f t="shared" si="26"/>
        <v>0</v>
      </c>
      <c r="M491" s="3"/>
      <c r="N491" s="155"/>
      <c r="O491" s="1">
        <f>_xlfn.STDEV.P($H$83:H491)</f>
        <v>0</v>
      </c>
    </row>
    <row r="492" spans="2:15">
      <c r="B492" s="155">
        <v>409</v>
      </c>
      <c r="C492" s="154"/>
      <c r="D492" s="154"/>
      <c r="E492" s="2"/>
      <c r="G492" s="119">
        <f t="shared" si="27"/>
        <v>100.00006607812085</v>
      </c>
      <c r="H492" s="149">
        <f t="shared" si="24"/>
        <v>0</v>
      </c>
      <c r="I492" s="1"/>
      <c r="J492" s="10">
        <f t="shared" si="25"/>
        <v>-1000000</v>
      </c>
      <c r="K492" s="155"/>
      <c r="L492" s="149">
        <f t="shared" si="26"/>
        <v>0</v>
      </c>
      <c r="M492" s="3"/>
      <c r="N492" s="155"/>
      <c r="O492" s="1">
        <f>_xlfn.STDEV.P($H$83:H492)</f>
        <v>0</v>
      </c>
    </row>
    <row r="493" spans="2:15">
      <c r="B493" s="155">
        <v>410</v>
      </c>
      <c r="C493" s="154"/>
      <c r="D493" s="154"/>
      <c r="E493" s="2"/>
      <c r="G493" s="119">
        <f t="shared" si="27"/>
        <v>100.00006607812085</v>
      </c>
      <c r="H493" s="149">
        <f t="shared" si="24"/>
        <v>0</v>
      </c>
      <c r="I493" s="1"/>
      <c r="J493" s="10">
        <f t="shared" si="25"/>
        <v>-1000000</v>
      </c>
      <c r="K493" s="155"/>
      <c r="L493" s="149">
        <f t="shared" si="26"/>
        <v>0</v>
      </c>
      <c r="M493" s="3"/>
      <c r="N493" s="155"/>
      <c r="O493" s="1">
        <f>_xlfn.STDEV.P($H$83:H493)</f>
        <v>0</v>
      </c>
    </row>
    <row r="494" spans="2:15">
      <c r="B494" s="155">
        <v>411</v>
      </c>
      <c r="C494" s="154"/>
      <c r="D494" s="154"/>
      <c r="E494" s="2"/>
      <c r="G494" s="119">
        <f t="shared" si="27"/>
        <v>100.00006607812085</v>
      </c>
      <c r="H494" s="149">
        <f t="shared" si="24"/>
        <v>0</v>
      </c>
      <c r="I494" s="1"/>
      <c r="J494" s="10">
        <f t="shared" si="25"/>
        <v>-1000000</v>
      </c>
      <c r="K494" s="155"/>
      <c r="L494" s="149">
        <f t="shared" si="26"/>
        <v>0</v>
      </c>
      <c r="M494" s="3"/>
      <c r="N494" s="155"/>
      <c r="O494" s="1">
        <f>_xlfn.STDEV.P($H$83:H494)</f>
        <v>0</v>
      </c>
    </row>
    <row r="495" spans="2:15">
      <c r="B495" s="155">
        <v>412</v>
      </c>
      <c r="C495" s="154"/>
      <c r="D495" s="154"/>
      <c r="E495" s="2"/>
      <c r="G495" s="119">
        <f t="shared" si="27"/>
        <v>100.00006607812085</v>
      </c>
      <c r="H495" s="149">
        <f t="shared" si="24"/>
        <v>0</v>
      </c>
      <c r="I495" s="1"/>
      <c r="J495" s="10">
        <f t="shared" si="25"/>
        <v>-1000000</v>
      </c>
      <c r="K495" s="155"/>
      <c r="L495" s="149">
        <f t="shared" si="26"/>
        <v>0</v>
      </c>
      <c r="M495" s="3"/>
      <c r="N495" s="155"/>
      <c r="O495" s="1">
        <f>_xlfn.STDEV.P($H$83:H495)</f>
        <v>0</v>
      </c>
    </row>
    <row r="496" spans="2:15">
      <c r="B496" s="155">
        <v>413</v>
      </c>
      <c r="C496" s="154"/>
      <c r="D496" s="154"/>
      <c r="E496" s="2"/>
      <c r="G496" s="119">
        <f t="shared" si="27"/>
        <v>100.00006607812085</v>
      </c>
      <c r="H496" s="149">
        <f t="shared" si="24"/>
        <v>0</v>
      </c>
      <c r="I496" s="1"/>
      <c r="J496" s="10">
        <f t="shared" si="25"/>
        <v>-1000000</v>
      </c>
      <c r="K496" s="155"/>
      <c r="L496" s="149">
        <f t="shared" si="26"/>
        <v>0</v>
      </c>
      <c r="M496" s="3"/>
      <c r="N496" s="155"/>
      <c r="O496" s="1">
        <f>_xlfn.STDEV.P($H$83:H496)</f>
        <v>0</v>
      </c>
    </row>
    <row r="497" spans="2:15">
      <c r="B497" s="155">
        <v>414</v>
      </c>
      <c r="C497" s="154"/>
      <c r="D497" s="154"/>
      <c r="E497" s="2"/>
      <c r="G497" s="119">
        <f t="shared" si="27"/>
        <v>100.00006607812085</v>
      </c>
      <c r="H497" s="149">
        <f t="shared" si="24"/>
        <v>0</v>
      </c>
      <c r="I497" s="1"/>
      <c r="J497" s="10">
        <f t="shared" si="25"/>
        <v>-1000000</v>
      </c>
      <c r="K497" s="155"/>
      <c r="L497" s="149">
        <f t="shared" si="26"/>
        <v>0</v>
      </c>
      <c r="M497" s="3"/>
      <c r="N497" s="155"/>
      <c r="O497" s="1">
        <f>_xlfn.STDEV.P($H$83:H497)</f>
        <v>0</v>
      </c>
    </row>
    <row r="498" spans="2:15">
      <c r="B498" s="155">
        <v>415</v>
      </c>
      <c r="C498" s="154"/>
      <c r="D498" s="154"/>
      <c r="E498" s="2"/>
      <c r="G498" s="119">
        <f t="shared" si="27"/>
        <v>100.00006607812085</v>
      </c>
      <c r="H498" s="149">
        <f t="shared" si="24"/>
        <v>0</v>
      </c>
      <c r="I498" s="1"/>
      <c r="J498" s="10">
        <f t="shared" si="25"/>
        <v>-1000000</v>
      </c>
      <c r="K498" s="155"/>
      <c r="L498" s="149">
        <f t="shared" si="26"/>
        <v>0</v>
      </c>
      <c r="M498" s="3"/>
      <c r="N498" s="155"/>
      <c r="O498" s="1">
        <f>_xlfn.STDEV.P($H$83:H498)</f>
        <v>0</v>
      </c>
    </row>
    <row r="499" spans="2:15">
      <c r="B499" s="155">
        <v>416</v>
      </c>
      <c r="C499" s="154"/>
      <c r="D499" s="154"/>
      <c r="E499" s="2"/>
      <c r="G499" s="119">
        <f t="shared" si="27"/>
        <v>100.00006607812085</v>
      </c>
      <c r="H499" s="149">
        <f t="shared" si="24"/>
        <v>0</v>
      </c>
      <c r="I499" s="1"/>
      <c r="J499" s="10">
        <f t="shared" si="25"/>
        <v>-1000000</v>
      </c>
      <c r="K499" s="155"/>
      <c r="L499" s="149">
        <f t="shared" si="26"/>
        <v>0</v>
      </c>
      <c r="M499" s="3"/>
      <c r="N499" s="155"/>
      <c r="O499" s="1">
        <f>_xlfn.STDEV.P($H$83:H499)</f>
        <v>0</v>
      </c>
    </row>
    <row r="500" spans="2:15">
      <c r="C500" s="154"/>
      <c r="D500" s="154"/>
      <c r="E500" s="2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instrucciones, notas e imagenes</vt:lpstr>
      <vt:lpstr>datos patrones y mesurando</vt:lpstr>
      <vt:lpstr>budget</vt:lpstr>
      <vt:lpstr>resume</vt:lpstr>
      <vt:lpstr>(0)</vt:lpstr>
      <vt:lpstr>budget!Print_Area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real</dc:creator>
  <cp:lastModifiedBy>mariano real</cp:lastModifiedBy>
  <dcterms:created xsi:type="dcterms:W3CDTF">2017-07-28T13:17:21Z</dcterms:created>
  <dcterms:modified xsi:type="dcterms:W3CDTF">2021-05-04T21:33:48Z</dcterms:modified>
</cp:coreProperties>
</file>