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7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9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0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1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22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3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4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25.xml" ContentType="application/vnd.openxmlformats-officedocument.drawing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26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27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28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drawings/drawing29.xml" ContentType="application/vnd.openxmlformats-officedocument.drawing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30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drawings/drawing31.xml" ContentType="application/vnd.openxmlformats-officedocument.drawing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3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3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34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drawings/drawing35.xml" ContentType="application/vnd.openxmlformats-officedocument.drawing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drawings/drawing36.xml" ContentType="application/vnd.openxmlformats-officedocument.drawing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37.xml" ContentType="application/vnd.openxmlformats-officedocument.drawing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38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drawings/drawing39.xml" ContentType="application/vnd.openxmlformats-officedocument.drawing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drawings/drawing40.xml" ContentType="application/vnd.openxmlformats-officedocument.drawing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drawings/drawing41.xml" ContentType="application/vnd.openxmlformats-officedocument.drawing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42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43.xml" ContentType="application/vnd.openxmlformats-officedocument.drawing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drawings/drawing44.xml" ContentType="application/vnd.openxmlformats-officedocument.drawing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ariano real @ INTI\Calibraciones y mediciones\Resistencia\RBV\"/>
    </mc:Choice>
  </mc:AlternateContent>
  <xr:revisionPtr revIDLastSave="0" documentId="8_{A17E7A84-9DF9-4499-9443-A2C04CB78282}" xr6:coauthVersionLast="45" xr6:coauthVersionMax="45" xr10:uidLastSave="{00000000-0000-0000-0000-000000000000}"/>
  <bookViews>
    <workbookView xWindow="885" yWindow="765" windowWidth="20730" windowHeight="11700" firstSheet="4" activeTab="42" xr2:uid="{00000000-000D-0000-FFFF-FFFF00000000}"/>
  </bookViews>
  <sheets>
    <sheet name="notas e imagenes" sheetId="29" r:id="rId1"/>
    <sheet name="budget" sheetId="28" r:id="rId2"/>
    <sheet name="resume" sheetId="9" r:id="rId3"/>
    <sheet name="(0)" sheetId="8" r:id="rId4"/>
    <sheet name="(1)" sheetId="30" r:id="rId5"/>
    <sheet name="(2)" sheetId="31" r:id="rId6"/>
    <sheet name="(3)" sheetId="32" r:id="rId7"/>
    <sheet name="(4)" sheetId="33" r:id="rId8"/>
    <sheet name="(5)" sheetId="34" r:id="rId9"/>
    <sheet name="(6)" sheetId="35" r:id="rId10"/>
    <sheet name="(7)" sheetId="36" r:id="rId11"/>
    <sheet name="(8)" sheetId="37" r:id="rId12"/>
    <sheet name="(9)" sheetId="38" r:id="rId13"/>
    <sheet name="(10)" sheetId="39" r:id="rId14"/>
    <sheet name="(11)" sheetId="40" r:id="rId15"/>
    <sheet name="(12)" sheetId="41" r:id="rId16"/>
    <sheet name="(13)" sheetId="42" r:id="rId17"/>
    <sheet name="(14)" sheetId="43" r:id="rId18"/>
    <sheet name="(15)" sheetId="44" r:id="rId19"/>
    <sheet name="(16)" sheetId="45" r:id="rId20"/>
    <sheet name="(17)" sheetId="46" r:id="rId21"/>
    <sheet name="(18)" sheetId="47" r:id="rId22"/>
    <sheet name="(19)" sheetId="48" r:id="rId23"/>
    <sheet name="(20)" sheetId="49" r:id="rId24"/>
    <sheet name="(21)" sheetId="50" r:id="rId25"/>
    <sheet name="(22)" sheetId="51" r:id="rId26"/>
    <sheet name="(23)" sheetId="52" r:id="rId27"/>
    <sheet name="(24)" sheetId="53" r:id="rId28"/>
    <sheet name="(25)" sheetId="54" r:id="rId29"/>
    <sheet name="(26)" sheetId="55" r:id="rId30"/>
    <sheet name="(27)" sheetId="56" r:id="rId31"/>
    <sheet name="(28)" sheetId="57" r:id="rId32"/>
    <sheet name="(29)" sheetId="58" r:id="rId33"/>
    <sheet name="(30)" sheetId="59" r:id="rId34"/>
    <sheet name="(31)" sheetId="60" r:id="rId35"/>
    <sheet name="(32)" sheetId="61" r:id="rId36"/>
    <sheet name="(33)" sheetId="62" r:id="rId37"/>
    <sheet name="(34)" sheetId="63" r:id="rId38"/>
    <sheet name="(35)" sheetId="64" r:id="rId39"/>
    <sheet name="(36)" sheetId="65" r:id="rId40"/>
    <sheet name="(37)" sheetId="66" r:id="rId41"/>
    <sheet name="(38)" sheetId="67" r:id="rId42"/>
    <sheet name="(39)" sheetId="68" r:id="rId43"/>
    <sheet name="(40)" sheetId="69" r:id="rId44"/>
    <sheet name="(41)" sheetId="70" r:id="rId45"/>
  </sheets>
  <externalReferences>
    <externalReference r:id="rId46"/>
    <externalReference r:id="rId47"/>
  </externalReferences>
  <definedNames>
    <definedName name="_xlnm.Print_Area" localSheetId="1">budget!$A$1:$R$21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4" i="70" l="1"/>
  <c r="L84" i="70"/>
  <c r="O83" i="70"/>
  <c r="L83" i="70"/>
  <c r="O30" i="70"/>
  <c r="O23" i="70"/>
  <c r="P23" i="70" s="1"/>
  <c r="R16" i="70"/>
  <c r="R15" i="70"/>
  <c r="X9" i="70"/>
  <c r="W9" i="70"/>
  <c r="V9" i="70"/>
  <c r="U9" i="70"/>
  <c r="T9" i="70"/>
  <c r="S9" i="70"/>
  <c r="R9" i="70"/>
  <c r="Q9" i="70"/>
  <c r="P9" i="70"/>
  <c r="O9" i="70"/>
  <c r="X8" i="70"/>
  <c r="W8" i="70"/>
  <c r="V8" i="70"/>
  <c r="U8" i="70"/>
  <c r="T8" i="70"/>
  <c r="S8" i="70"/>
  <c r="R8" i="70"/>
  <c r="Q8" i="70"/>
  <c r="P8" i="70"/>
  <c r="O8" i="70"/>
  <c r="O7" i="70"/>
  <c r="X6" i="70"/>
  <c r="W6" i="70"/>
  <c r="V6" i="70"/>
  <c r="U6" i="70"/>
  <c r="T6" i="70"/>
  <c r="S6" i="70"/>
  <c r="R6" i="70"/>
  <c r="Q6" i="70"/>
  <c r="P6" i="70"/>
  <c r="O6" i="70"/>
  <c r="X5" i="70"/>
  <c r="W5" i="70"/>
  <c r="V5" i="70"/>
  <c r="U5" i="70"/>
  <c r="T5" i="70"/>
  <c r="S5" i="70"/>
  <c r="R5" i="70"/>
  <c r="Q5" i="70"/>
  <c r="P5" i="70"/>
  <c r="O5" i="70"/>
  <c r="O84" i="69"/>
  <c r="L84" i="69"/>
  <c r="O83" i="69"/>
  <c r="L83" i="69"/>
  <c r="O30" i="69"/>
  <c r="O23" i="69"/>
  <c r="P23" i="69" s="1"/>
  <c r="R16" i="69"/>
  <c r="R15" i="69"/>
  <c r="X9" i="69"/>
  <c r="W9" i="69"/>
  <c r="V9" i="69"/>
  <c r="U9" i="69"/>
  <c r="T9" i="69"/>
  <c r="S9" i="69"/>
  <c r="R9" i="69"/>
  <c r="Q9" i="69"/>
  <c r="P9" i="69"/>
  <c r="O9" i="69"/>
  <c r="X8" i="69"/>
  <c r="W8" i="69"/>
  <c r="V8" i="69"/>
  <c r="U8" i="69"/>
  <c r="T8" i="69"/>
  <c r="S8" i="69"/>
  <c r="R8" i="69"/>
  <c r="Q8" i="69"/>
  <c r="P8" i="69"/>
  <c r="O8" i="69"/>
  <c r="O7" i="69"/>
  <c r="X6" i="69"/>
  <c r="W6" i="69"/>
  <c r="V6" i="69"/>
  <c r="U6" i="69"/>
  <c r="T6" i="69"/>
  <c r="S6" i="69"/>
  <c r="R6" i="69"/>
  <c r="Q6" i="69"/>
  <c r="P6" i="69"/>
  <c r="O6" i="69"/>
  <c r="X5" i="69"/>
  <c r="W5" i="69"/>
  <c r="V5" i="69"/>
  <c r="U5" i="69"/>
  <c r="T5" i="69"/>
  <c r="S5" i="69"/>
  <c r="R5" i="69"/>
  <c r="Q5" i="69"/>
  <c r="P5" i="69"/>
  <c r="O5" i="69"/>
  <c r="O84" i="68"/>
  <c r="L84" i="68"/>
  <c r="O83" i="68"/>
  <c r="L83" i="68"/>
  <c r="O30" i="68"/>
  <c r="O23" i="68"/>
  <c r="P23" i="68" s="1"/>
  <c r="R16" i="68"/>
  <c r="R15" i="68"/>
  <c r="X9" i="68"/>
  <c r="W9" i="68"/>
  <c r="V9" i="68"/>
  <c r="U9" i="68"/>
  <c r="T9" i="68"/>
  <c r="S9" i="68"/>
  <c r="R9" i="68"/>
  <c r="Q9" i="68"/>
  <c r="P9" i="68"/>
  <c r="O9" i="68"/>
  <c r="X8" i="68"/>
  <c r="W8" i="68"/>
  <c r="V8" i="68"/>
  <c r="U8" i="68"/>
  <c r="T8" i="68"/>
  <c r="S8" i="68"/>
  <c r="R8" i="68"/>
  <c r="Q8" i="68"/>
  <c r="P8" i="68"/>
  <c r="O8" i="68"/>
  <c r="O7" i="68"/>
  <c r="X6" i="68"/>
  <c r="W6" i="68"/>
  <c r="V6" i="68"/>
  <c r="U6" i="68"/>
  <c r="T6" i="68"/>
  <c r="S6" i="68"/>
  <c r="R6" i="68"/>
  <c r="Q6" i="68"/>
  <c r="P6" i="68"/>
  <c r="O6" i="68"/>
  <c r="X5" i="68"/>
  <c r="W5" i="68"/>
  <c r="V5" i="68"/>
  <c r="U5" i="68"/>
  <c r="T5" i="68"/>
  <c r="S5" i="68"/>
  <c r="R5" i="68"/>
  <c r="Q5" i="68"/>
  <c r="P5" i="68"/>
  <c r="O5" i="68"/>
  <c r="O84" i="67"/>
  <c r="L84" i="67"/>
  <c r="O83" i="67"/>
  <c r="L83" i="67"/>
  <c r="O30" i="67"/>
  <c r="O23" i="67"/>
  <c r="P23" i="67" s="1"/>
  <c r="R16" i="67"/>
  <c r="R15" i="67"/>
  <c r="X9" i="67"/>
  <c r="W9" i="67"/>
  <c r="V9" i="67"/>
  <c r="U9" i="67"/>
  <c r="T9" i="67"/>
  <c r="S9" i="67"/>
  <c r="R9" i="67"/>
  <c r="Q9" i="67"/>
  <c r="P9" i="67"/>
  <c r="O9" i="67"/>
  <c r="X8" i="67"/>
  <c r="W8" i="67"/>
  <c r="V8" i="67"/>
  <c r="U8" i="67"/>
  <c r="T8" i="67"/>
  <c r="S8" i="67"/>
  <c r="R8" i="67"/>
  <c r="Q8" i="67"/>
  <c r="P8" i="67"/>
  <c r="O8" i="67"/>
  <c r="O7" i="67"/>
  <c r="X6" i="67"/>
  <c r="W6" i="67"/>
  <c r="V6" i="67"/>
  <c r="U6" i="67"/>
  <c r="T6" i="67"/>
  <c r="S6" i="67"/>
  <c r="R6" i="67"/>
  <c r="Q6" i="67"/>
  <c r="P6" i="67"/>
  <c r="O6" i="67"/>
  <c r="X5" i="67"/>
  <c r="W5" i="67"/>
  <c r="V5" i="67"/>
  <c r="U5" i="67"/>
  <c r="T5" i="67"/>
  <c r="S5" i="67"/>
  <c r="R5" i="67"/>
  <c r="Q5" i="67"/>
  <c r="P5" i="67"/>
  <c r="O5" i="67"/>
  <c r="O84" i="66"/>
  <c r="L84" i="66"/>
  <c r="O83" i="66"/>
  <c r="L83" i="66"/>
  <c r="O30" i="66"/>
  <c r="O23" i="66"/>
  <c r="P23" i="66" s="1"/>
  <c r="R16" i="66"/>
  <c r="R15" i="66"/>
  <c r="X9" i="66"/>
  <c r="W9" i="66"/>
  <c r="V9" i="66"/>
  <c r="U9" i="66"/>
  <c r="T9" i="66"/>
  <c r="S9" i="66"/>
  <c r="R9" i="66"/>
  <c r="Q9" i="66"/>
  <c r="P9" i="66"/>
  <c r="O9" i="66"/>
  <c r="X8" i="66"/>
  <c r="W8" i="66"/>
  <c r="V8" i="66"/>
  <c r="U8" i="66"/>
  <c r="T8" i="66"/>
  <c r="S8" i="66"/>
  <c r="R8" i="66"/>
  <c r="Q8" i="66"/>
  <c r="P8" i="66"/>
  <c r="O8" i="66"/>
  <c r="O7" i="66"/>
  <c r="X6" i="66"/>
  <c r="W6" i="66"/>
  <c r="V6" i="66"/>
  <c r="U6" i="66"/>
  <c r="T6" i="66"/>
  <c r="S6" i="66"/>
  <c r="R6" i="66"/>
  <c r="Q6" i="66"/>
  <c r="P6" i="66"/>
  <c r="O6" i="66"/>
  <c r="X5" i="66"/>
  <c r="W5" i="66"/>
  <c r="V5" i="66"/>
  <c r="U5" i="66"/>
  <c r="T5" i="66"/>
  <c r="S5" i="66"/>
  <c r="R5" i="66"/>
  <c r="Q5" i="66"/>
  <c r="P5" i="66"/>
  <c r="O5" i="66"/>
  <c r="O84" i="65"/>
  <c r="L84" i="65"/>
  <c r="O83" i="65"/>
  <c r="L83" i="65"/>
  <c r="O30" i="65"/>
  <c r="O23" i="65"/>
  <c r="P23" i="65" s="1"/>
  <c r="R16" i="65"/>
  <c r="R15" i="65"/>
  <c r="X9" i="65"/>
  <c r="W9" i="65"/>
  <c r="V9" i="65"/>
  <c r="U9" i="65"/>
  <c r="T9" i="65"/>
  <c r="S9" i="65"/>
  <c r="R9" i="65"/>
  <c r="Q9" i="65"/>
  <c r="P9" i="65"/>
  <c r="O9" i="65"/>
  <c r="X8" i="65"/>
  <c r="W8" i="65"/>
  <c r="V8" i="65"/>
  <c r="U8" i="65"/>
  <c r="T8" i="65"/>
  <c r="S8" i="65"/>
  <c r="R8" i="65"/>
  <c r="Q8" i="65"/>
  <c r="P8" i="65"/>
  <c r="O8" i="65"/>
  <c r="O7" i="65"/>
  <c r="X6" i="65"/>
  <c r="W6" i="65"/>
  <c r="V6" i="65"/>
  <c r="U6" i="65"/>
  <c r="T6" i="65"/>
  <c r="S6" i="65"/>
  <c r="R6" i="65"/>
  <c r="Q6" i="65"/>
  <c r="P6" i="65"/>
  <c r="O6" i="65"/>
  <c r="X5" i="65"/>
  <c r="W5" i="65"/>
  <c r="V5" i="65"/>
  <c r="U5" i="65"/>
  <c r="T5" i="65"/>
  <c r="S5" i="65"/>
  <c r="R5" i="65"/>
  <c r="Q5" i="65"/>
  <c r="P5" i="65"/>
  <c r="O5" i="65"/>
  <c r="O84" i="64"/>
  <c r="L84" i="64"/>
  <c r="O83" i="64"/>
  <c r="L83" i="64"/>
  <c r="O30" i="64"/>
  <c r="O23" i="64"/>
  <c r="P23" i="64" s="1"/>
  <c r="R16" i="64"/>
  <c r="R15" i="64"/>
  <c r="X9" i="64"/>
  <c r="W9" i="64"/>
  <c r="V9" i="64"/>
  <c r="U9" i="64"/>
  <c r="T9" i="64"/>
  <c r="S9" i="64"/>
  <c r="R9" i="64"/>
  <c r="Q9" i="64"/>
  <c r="P9" i="64"/>
  <c r="O9" i="64"/>
  <c r="X8" i="64"/>
  <c r="W8" i="64"/>
  <c r="V8" i="64"/>
  <c r="U8" i="64"/>
  <c r="T8" i="64"/>
  <c r="S8" i="64"/>
  <c r="R8" i="64"/>
  <c r="Q8" i="64"/>
  <c r="P8" i="64"/>
  <c r="O8" i="64"/>
  <c r="O7" i="64"/>
  <c r="X6" i="64"/>
  <c r="W6" i="64"/>
  <c r="V6" i="64"/>
  <c r="U6" i="64"/>
  <c r="T6" i="64"/>
  <c r="S6" i="64"/>
  <c r="R6" i="64"/>
  <c r="Q6" i="64"/>
  <c r="P6" i="64"/>
  <c r="O6" i="64"/>
  <c r="X5" i="64"/>
  <c r="W5" i="64"/>
  <c r="V5" i="64"/>
  <c r="U5" i="64"/>
  <c r="T5" i="64"/>
  <c r="S5" i="64"/>
  <c r="R5" i="64"/>
  <c r="Q5" i="64"/>
  <c r="P5" i="64"/>
  <c r="O5" i="64"/>
  <c r="O84" i="63"/>
  <c r="L84" i="63"/>
  <c r="O83" i="63"/>
  <c r="L83" i="63"/>
  <c r="O30" i="63"/>
  <c r="O23" i="63"/>
  <c r="P23" i="63" s="1"/>
  <c r="R16" i="63"/>
  <c r="R15" i="63"/>
  <c r="X9" i="63"/>
  <c r="W9" i="63"/>
  <c r="V9" i="63"/>
  <c r="U9" i="63"/>
  <c r="T9" i="63"/>
  <c r="S9" i="63"/>
  <c r="R9" i="63"/>
  <c r="Q9" i="63"/>
  <c r="P9" i="63"/>
  <c r="O9" i="63"/>
  <c r="X8" i="63"/>
  <c r="W8" i="63"/>
  <c r="V8" i="63"/>
  <c r="U8" i="63"/>
  <c r="T8" i="63"/>
  <c r="S8" i="63"/>
  <c r="R8" i="63"/>
  <c r="Q8" i="63"/>
  <c r="P8" i="63"/>
  <c r="O8" i="63"/>
  <c r="O7" i="63"/>
  <c r="X6" i="63"/>
  <c r="W6" i="63"/>
  <c r="V6" i="63"/>
  <c r="U6" i="63"/>
  <c r="T6" i="63"/>
  <c r="S6" i="63"/>
  <c r="R6" i="63"/>
  <c r="Q6" i="63"/>
  <c r="P6" i="63"/>
  <c r="O6" i="63"/>
  <c r="X5" i="63"/>
  <c r="W5" i="63"/>
  <c r="V5" i="63"/>
  <c r="U5" i="63"/>
  <c r="T5" i="63"/>
  <c r="S5" i="63"/>
  <c r="R5" i="63"/>
  <c r="Q5" i="63"/>
  <c r="P5" i="63"/>
  <c r="O5" i="63"/>
  <c r="O84" i="62"/>
  <c r="L84" i="62"/>
  <c r="O83" i="62"/>
  <c r="L83" i="62"/>
  <c r="O30" i="62"/>
  <c r="O23" i="62"/>
  <c r="P23" i="62" s="1"/>
  <c r="R16" i="62"/>
  <c r="R15" i="62"/>
  <c r="X9" i="62"/>
  <c r="W9" i="62"/>
  <c r="V9" i="62"/>
  <c r="U9" i="62"/>
  <c r="T9" i="62"/>
  <c r="S9" i="62"/>
  <c r="R9" i="62"/>
  <c r="Q9" i="62"/>
  <c r="P9" i="62"/>
  <c r="O9" i="62"/>
  <c r="X8" i="62"/>
  <c r="W8" i="62"/>
  <c r="V8" i="62"/>
  <c r="U8" i="62"/>
  <c r="T8" i="62"/>
  <c r="S8" i="62"/>
  <c r="R8" i="62"/>
  <c r="Q8" i="62"/>
  <c r="P8" i="62"/>
  <c r="O8" i="62"/>
  <c r="O7" i="62"/>
  <c r="X6" i="62"/>
  <c r="W6" i="62"/>
  <c r="V6" i="62"/>
  <c r="U6" i="62"/>
  <c r="T6" i="62"/>
  <c r="S6" i="62"/>
  <c r="R6" i="62"/>
  <c r="Q6" i="62"/>
  <c r="P6" i="62"/>
  <c r="O6" i="62"/>
  <c r="X5" i="62"/>
  <c r="W5" i="62"/>
  <c r="V5" i="62"/>
  <c r="U5" i="62"/>
  <c r="T5" i="62"/>
  <c r="S5" i="62"/>
  <c r="R5" i="62"/>
  <c r="Q5" i="62"/>
  <c r="P5" i="62"/>
  <c r="O5" i="62"/>
  <c r="O84" i="61"/>
  <c r="L84" i="61"/>
  <c r="O83" i="61"/>
  <c r="L83" i="61"/>
  <c r="O30" i="61"/>
  <c r="O23" i="61"/>
  <c r="P23" i="61" s="1"/>
  <c r="R16" i="61"/>
  <c r="R15" i="61"/>
  <c r="X9" i="61"/>
  <c r="W9" i="61"/>
  <c r="V9" i="61"/>
  <c r="U9" i="61"/>
  <c r="T9" i="61"/>
  <c r="S9" i="61"/>
  <c r="R9" i="61"/>
  <c r="Q9" i="61"/>
  <c r="P9" i="61"/>
  <c r="O9" i="61"/>
  <c r="X8" i="61"/>
  <c r="W8" i="61"/>
  <c r="V8" i="61"/>
  <c r="U8" i="61"/>
  <c r="T8" i="61"/>
  <c r="S8" i="61"/>
  <c r="R8" i="61"/>
  <c r="Q8" i="61"/>
  <c r="P8" i="61"/>
  <c r="O8" i="61"/>
  <c r="O7" i="61"/>
  <c r="X6" i="61"/>
  <c r="W6" i="61"/>
  <c r="V6" i="61"/>
  <c r="U6" i="61"/>
  <c r="T6" i="61"/>
  <c r="S6" i="61"/>
  <c r="R6" i="61"/>
  <c r="Q6" i="61"/>
  <c r="P6" i="61"/>
  <c r="O6" i="61"/>
  <c r="X5" i="61"/>
  <c r="W5" i="61"/>
  <c r="V5" i="61"/>
  <c r="U5" i="61"/>
  <c r="T5" i="61"/>
  <c r="S5" i="61"/>
  <c r="R5" i="61"/>
  <c r="Q5" i="61"/>
  <c r="P5" i="61"/>
  <c r="O5" i="61"/>
  <c r="O84" i="60"/>
  <c r="L84" i="60"/>
  <c r="O83" i="60"/>
  <c r="L83" i="60"/>
  <c r="O30" i="60"/>
  <c r="O23" i="60"/>
  <c r="P23" i="60" s="1"/>
  <c r="R16" i="60"/>
  <c r="R15" i="60"/>
  <c r="X9" i="60"/>
  <c r="W9" i="60"/>
  <c r="V9" i="60"/>
  <c r="U9" i="60"/>
  <c r="T9" i="60"/>
  <c r="S9" i="60"/>
  <c r="R9" i="60"/>
  <c r="Q9" i="60"/>
  <c r="P9" i="60"/>
  <c r="O9" i="60"/>
  <c r="X8" i="60"/>
  <c r="W8" i="60"/>
  <c r="V8" i="60"/>
  <c r="U8" i="60"/>
  <c r="T8" i="60"/>
  <c r="S8" i="60"/>
  <c r="R8" i="60"/>
  <c r="Q8" i="60"/>
  <c r="P8" i="60"/>
  <c r="O8" i="60"/>
  <c r="O7" i="60"/>
  <c r="X6" i="60"/>
  <c r="W6" i="60"/>
  <c r="V6" i="60"/>
  <c r="U6" i="60"/>
  <c r="T6" i="60"/>
  <c r="S6" i="60"/>
  <c r="R6" i="60"/>
  <c r="Q6" i="60"/>
  <c r="P6" i="60"/>
  <c r="O6" i="60"/>
  <c r="X5" i="60"/>
  <c r="W5" i="60"/>
  <c r="V5" i="60"/>
  <c r="U5" i="60"/>
  <c r="T5" i="60"/>
  <c r="S5" i="60"/>
  <c r="R5" i="60"/>
  <c r="Q5" i="60"/>
  <c r="P5" i="60"/>
  <c r="O5" i="60"/>
  <c r="O84" i="59"/>
  <c r="L84" i="59"/>
  <c r="O83" i="59"/>
  <c r="L83" i="59"/>
  <c r="O30" i="59"/>
  <c r="O23" i="59"/>
  <c r="P23" i="59" s="1"/>
  <c r="R16" i="59"/>
  <c r="R15" i="59"/>
  <c r="X9" i="59"/>
  <c r="W9" i="59"/>
  <c r="V9" i="59"/>
  <c r="U9" i="59"/>
  <c r="T9" i="59"/>
  <c r="S9" i="59"/>
  <c r="R9" i="59"/>
  <c r="Q9" i="59"/>
  <c r="P9" i="59"/>
  <c r="O9" i="59"/>
  <c r="X8" i="59"/>
  <c r="W8" i="59"/>
  <c r="V8" i="59"/>
  <c r="U8" i="59"/>
  <c r="T8" i="59"/>
  <c r="S8" i="59"/>
  <c r="R8" i="59"/>
  <c r="Q8" i="59"/>
  <c r="P8" i="59"/>
  <c r="O8" i="59"/>
  <c r="O7" i="59"/>
  <c r="X6" i="59"/>
  <c r="W6" i="59"/>
  <c r="V6" i="59"/>
  <c r="U6" i="59"/>
  <c r="T6" i="59"/>
  <c r="S6" i="59"/>
  <c r="R6" i="59"/>
  <c r="Q6" i="59"/>
  <c r="P6" i="59"/>
  <c r="O6" i="59"/>
  <c r="X5" i="59"/>
  <c r="W5" i="59"/>
  <c r="V5" i="59"/>
  <c r="U5" i="59"/>
  <c r="T5" i="59"/>
  <c r="S5" i="59"/>
  <c r="R5" i="59"/>
  <c r="Q5" i="59"/>
  <c r="P5" i="59"/>
  <c r="O5" i="59"/>
  <c r="O84" i="58"/>
  <c r="L84" i="58"/>
  <c r="O83" i="58"/>
  <c r="L83" i="58"/>
  <c r="O30" i="58"/>
  <c r="O23" i="58"/>
  <c r="P23" i="58" s="1"/>
  <c r="R16" i="58"/>
  <c r="R15" i="58"/>
  <c r="X9" i="58"/>
  <c r="W9" i="58"/>
  <c r="V9" i="58"/>
  <c r="U9" i="58"/>
  <c r="T9" i="58"/>
  <c r="S9" i="58"/>
  <c r="R9" i="58"/>
  <c r="Q9" i="58"/>
  <c r="P9" i="58"/>
  <c r="O9" i="58"/>
  <c r="X8" i="58"/>
  <c r="W8" i="58"/>
  <c r="V8" i="58"/>
  <c r="U8" i="58"/>
  <c r="T8" i="58"/>
  <c r="S8" i="58"/>
  <c r="R8" i="58"/>
  <c r="Q8" i="58"/>
  <c r="P8" i="58"/>
  <c r="O8" i="58"/>
  <c r="O7" i="58"/>
  <c r="X6" i="58"/>
  <c r="W6" i="58"/>
  <c r="V6" i="58"/>
  <c r="U6" i="58"/>
  <c r="T6" i="58"/>
  <c r="S6" i="58"/>
  <c r="R6" i="58"/>
  <c r="Q6" i="58"/>
  <c r="P6" i="58"/>
  <c r="O6" i="58"/>
  <c r="X5" i="58"/>
  <c r="W5" i="58"/>
  <c r="V5" i="58"/>
  <c r="U5" i="58"/>
  <c r="T5" i="58"/>
  <c r="S5" i="58"/>
  <c r="R5" i="58"/>
  <c r="Q5" i="58"/>
  <c r="P5" i="58"/>
  <c r="O5" i="58"/>
  <c r="O84" i="57"/>
  <c r="L84" i="57"/>
  <c r="O83" i="57"/>
  <c r="L83" i="57"/>
  <c r="O30" i="57"/>
  <c r="O23" i="57"/>
  <c r="P23" i="57" s="1"/>
  <c r="R16" i="57"/>
  <c r="R15" i="57"/>
  <c r="X9" i="57"/>
  <c r="W9" i="57"/>
  <c r="V9" i="57"/>
  <c r="U9" i="57"/>
  <c r="T9" i="57"/>
  <c r="S9" i="57"/>
  <c r="R9" i="57"/>
  <c r="Q9" i="57"/>
  <c r="P9" i="57"/>
  <c r="O9" i="57"/>
  <c r="X8" i="57"/>
  <c r="W8" i="57"/>
  <c r="V8" i="57"/>
  <c r="U8" i="57"/>
  <c r="T8" i="57"/>
  <c r="S8" i="57"/>
  <c r="R8" i="57"/>
  <c r="Q8" i="57"/>
  <c r="P8" i="57"/>
  <c r="O8" i="57"/>
  <c r="O7" i="57"/>
  <c r="X6" i="57"/>
  <c r="W6" i="57"/>
  <c r="V6" i="57"/>
  <c r="U6" i="57"/>
  <c r="T6" i="57"/>
  <c r="S6" i="57"/>
  <c r="R6" i="57"/>
  <c r="Q6" i="57"/>
  <c r="P6" i="57"/>
  <c r="O6" i="57"/>
  <c r="X5" i="57"/>
  <c r="W5" i="57"/>
  <c r="V5" i="57"/>
  <c r="U5" i="57"/>
  <c r="T5" i="57"/>
  <c r="S5" i="57"/>
  <c r="R5" i="57"/>
  <c r="Q5" i="57"/>
  <c r="P5" i="57"/>
  <c r="O5" i="57"/>
  <c r="O84" i="56"/>
  <c r="L84" i="56"/>
  <c r="O83" i="56"/>
  <c r="L83" i="56"/>
  <c r="O30" i="56"/>
  <c r="O23" i="56"/>
  <c r="P23" i="56" s="1"/>
  <c r="R16" i="56"/>
  <c r="R15" i="56"/>
  <c r="X9" i="56"/>
  <c r="W9" i="56"/>
  <c r="V9" i="56"/>
  <c r="U9" i="56"/>
  <c r="T9" i="56"/>
  <c r="S9" i="56"/>
  <c r="R9" i="56"/>
  <c r="Q9" i="56"/>
  <c r="P9" i="56"/>
  <c r="O9" i="56"/>
  <c r="X8" i="56"/>
  <c r="W8" i="56"/>
  <c r="V8" i="56"/>
  <c r="U8" i="56"/>
  <c r="T8" i="56"/>
  <c r="S8" i="56"/>
  <c r="R8" i="56"/>
  <c r="Q8" i="56"/>
  <c r="P8" i="56"/>
  <c r="O8" i="56"/>
  <c r="O7" i="56"/>
  <c r="X6" i="56"/>
  <c r="W6" i="56"/>
  <c r="V6" i="56"/>
  <c r="U6" i="56"/>
  <c r="T6" i="56"/>
  <c r="S6" i="56"/>
  <c r="R6" i="56"/>
  <c r="Q6" i="56"/>
  <c r="P6" i="56"/>
  <c r="O6" i="56"/>
  <c r="X5" i="56"/>
  <c r="W5" i="56"/>
  <c r="V5" i="56"/>
  <c r="U5" i="56"/>
  <c r="T5" i="56"/>
  <c r="S5" i="56"/>
  <c r="R5" i="56"/>
  <c r="Q5" i="56"/>
  <c r="P5" i="56"/>
  <c r="O5" i="56"/>
  <c r="O84" i="55"/>
  <c r="L84" i="55"/>
  <c r="O83" i="55"/>
  <c r="L83" i="55"/>
  <c r="O30" i="55"/>
  <c r="O23" i="55"/>
  <c r="P23" i="55" s="1"/>
  <c r="R16" i="55"/>
  <c r="R15" i="55"/>
  <c r="X9" i="55"/>
  <c r="W9" i="55"/>
  <c r="V9" i="55"/>
  <c r="U9" i="55"/>
  <c r="T9" i="55"/>
  <c r="S9" i="55"/>
  <c r="R9" i="55"/>
  <c r="Q9" i="55"/>
  <c r="P9" i="55"/>
  <c r="O9" i="55"/>
  <c r="X8" i="55"/>
  <c r="W8" i="55"/>
  <c r="V8" i="55"/>
  <c r="U8" i="55"/>
  <c r="T8" i="55"/>
  <c r="S8" i="55"/>
  <c r="R8" i="55"/>
  <c r="Q8" i="55"/>
  <c r="P8" i="55"/>
  <c r="O8" i="55"/>
  <c r="O7" i="55"/>
  <c r="X6" i="55"/>
  <c r="W6" i="55"/>
  <c r="V6" i="55"/>
  <c r="U6" i="55"/>
  <c r="T6" i="55"/>
  <c r="S6" i="55"/>
  <c r="R6" i="55"/>
  <c r="Q6" i="55"/>
  <c r="P6" i="55"/>
  <c r="O6" i="55"/>
  <c r="X5" i="55"/>
  <c r="W5" i="55"/>
  <c r="V5" i="55"/>
  <c r="U5" i="55"/>
  <c r="T5" i="55"/>
  <c r="S5" i="55"/>
  <c r="R5" i="55"/>
  <c r="Q5" i="55"/>
  <c r="P5" i="55"/>
  <c r="O5" i="55"/>
  <c r="O84" i="54"/>
  <c r="L84" i="54"/>
  <c r="O83" i="54"/>
  <c r="L83" i="54"/>
  <c r="O30" i="54"/>
  <c r="O23" i="54"/>
  <c r="P23" i="54" s="1"/>
  <c r="R16" i="54"/>
  <c r="R15" i="54"/>
  <c r="X9" i="54"/>
  <c r="W9" i="54"/>
  <c r="V9" i="54"/>
  <c r="U9" i="54"/>
  <c r="T9" i="54"/>
  <c r="S9" i="54"/>
  <c r="R9" i="54"/>
  <c r="Q9" i="54"/>
  <c r="P9" i="54"/>
  <c r="O9" i="54"/>
  <c r="X8" i="54"/>
  <c r="W8" i="54"/>
  <c r="V8" i="54"/>
  <c r="U8" i="54"/>
  <c r="T8" i="54"/>
  <c r="S8" i="54"/>
  <c r="R8" i="54"/>
  <c r="Q8" i="54"/>
  <c r="P8" i="54"/>
  <c r="O8" i="54"/>
  <c r="O7" i="54"/>
  <c r="X6" i="54"/>
  <c r="W6" i="54"/>
  <c r="V6" i="54"/>
  <c r="U6" i="54"/>
  <c r="T6" i="54"/>
  <c r="S6" i="54"/>
  <c r="R6" i="54"/>
  <c r="Q6" i="54"/>
  <c r="P6" i="54"/>
  <c r="O6" i="54"/>
  <c r="X5" i="54"/>
  <c r="W5" i="54"/>
  <c r="V5" i="54"/>
  <c r="U5" i="54"/>
  <c r="T5" i="54"/>
  <c r="S5" i="54"/>
  <c r="R5" i="54"/>
  <c r="Q5" i="54"/>
  <c r="P5" i="54"/>
  <c r="O5" i="54"/>
  <c r="O84" i="53"/>
  <c r="L84" i="53"/>
  <c r="O83" i="53"/>
  <c r="L83" i="53"/>
  <c r="O30" i="53"/>
  <c r="O23" i="53"/>
  <c r="P23" i="53" s="1"/>
  <c r="R16" i="53"/>
  <c r="R15" i="53"/>
  <c r="X9" i="53"/>
  <c r="W9" i="53"/>
  <c r="V9" i="53"/>
  <c r="U9" i="53"/>
  <c r="T9" i="53"/>
  <c r="S9" i="53"/>
  <c r="R9" i="53"/>
  <c r="Q9" i="53"/>
  <c r="P9" i="53"/>
  <c r="O9" i="53"/>
  <c r="X8" i="53"/>
  <c r="W8" i="53"/>
  <c r="V8" i="53"/>
  <c r="U8" i="53"/>
  <c r="T8" i="53"/>
  <c r="S8" i="53"/>
  <c r="R8" i="53"/>
  <c r="Q8" i="53"/>
  <c r="P8" i="53"/>
  <c r="O8" i="53"/>
  <c r="O7" i="53"/>
  <c r="X6" i="53"/>
  <c r="W6" i="53"/>
  <c r="V6" i="53"/>
  <c r="U6" i="53"/>
  <c r="T6" i="53"/>
  <c r="S6" i="53"/>
  <c r="R6" i="53"/>
  <c r="Q6" i="53"/>
  <c r="P6" i="53"/>
  <c r="O6" i="53"/>
  <c r="X5" i="53"/>
  <c r="W5" i="53"/>
  <c r="V5" i="53"/>
  <c r="U5" i="53"/>
  <c r="T5" i="53"/>
  <c r="S5" i="53"/>
  <c r="R5" i="53"/>
  <c r="Q5" i="53"/>
  <c r="P5" i="53"/>
  <c r="O5" i="53"/>
  <c r="O84" i="52"/>
  <c r="L84" i="52"/>
  <c r="O83" i="52"/>
  <c r="L83" i="52"/>
  <c r="O30" i="52"/>
  <c r="O23" i="52"/>
  <c r="P23" i="52" s="1"/>
  <c r="R16" i="52"/>
  <c r="R15" i="52"/>
  <c r="X9" i="52"/>
  <c r="W9" i="52"/>
  <c r="V9" i="52"/>
  <c r="U9" i="52"/>
  <c r="T9" i="52"/>
  <c r="S9" i="52"/>
  <c r="R9" i="52"/>
  <c r="Q9" i="52"/>
  <c r="P9" i="52"/>
  <c r="O9" i="52"/>
  <c r="X8" i="52"/>
  <c r="W8" i="52"/>
  <c r="V8" i="52"/>
  <c r="U8" i="52"/>
  <c r="T8" i="52"/>
  <c r="S8" i="52"/>
  <c r="R8" i="52"/>
  <c r="Q8" i="52"/>
  <c r="P8" i="52"/>
  <c r="O8" i="52"/>
  <c r="O7" i="52"/>
  <c r="X6" i="52"/>
  <c r="W6" i="52"/>
  <c r="V6" i="52"/>
  <c r="U6" i="52"/>
  <c r="T6" i="52"/>
  <c r="S6" i="52"/>
  <c r="R6" i="52"/>
  <c r="Q6" i="52"/>
  <c r="P6" i="52"/>
  <c r="O6" i="52"/>
  <c r="X5" i="52"/>
  <c r="W5" i="52"/>
  <c r="V5" i="52"/>
  <c r="U5" i="52"/>
  <c r="T5" i="52"/>
  <c r="S5" i="52"/>
  <c r="R5" i="52"/>
  <c r="Q5" i="52"/>
  <c r="P5" i="52"/>
  <c r="O5" i="52"/>
  <c r="O84" i="51"/>
  <c r="L84" i="51"/>
  <c r="O83" i="51"/>
  <c r="L83" i="51"/>
  <c r="O30" i="51"/>
  <c r="O23" i="51"/>
  <c r="P23" i="51" s="1"/>
  <c r="R16" i="51"/>
  <c r="R15" i="51"/>
  <c r="X9" i="51"/>
  <c r="W9" i="51"/>
  <c r="V9" i="51"/>
  <c r="U9" i="51"/>
  <c r="T9" i="51"/>
  <c r="S9" i="51"/>
  <c r="R9" i="51"/>
  <c r="Q9" i="51"/>
  <c r="P9" i="51"/>
  <c r="O9" i="51"/>
  <c r="X8" i="51"/>
  <c r="W8" i="51"/>
  <c r="V8" i="51"/>
  <c r="U8" i="51"/>
  <c r="T8" i="51"/>
  <c r="S8" i="51"/>
  <c r="R8" i="51"/>
  <c r="Q8" i="51"/>
  <c r="P8" i="51"/>
  <c r="O8" i="51"/>
  <c r="O7" i="51"/>
  <c r="X6" i="51"/>
  <c r="W6" i="51"/>
  <c r="V6" i="51"/>
  <c r="U6" i="51"/>
  <c r="T6" i="51"/>
  <c r="S6" i="51"/>
  <c r="R6" i="51"/>
  <c r="Q6" i="51"/>
  <c r="P6" i="51"/>
  <c r="O6" i="51"/>
  <c r="X5" i="51"/>
  <c r="W5" i="51"/>
  <c r="V5" i="51"/>
  <c r="U5" i="51"/>
  <c r="T5" i="51"/>
  <c r="S5" i="51"/>
  <c r="R5" i="51"/>
  <c r="Q5" i="51"/>
  <c r="P5" i="51"/>
  <c r="O5" i="51"/>
  <c r="O84" i="50"/>
  <c r="L84" i="50"/>
  <c r="O83" i="50"/>
  <c r="L83" i="50"/>
  <c r="O30" i="50"/>
  <c r="O23" i="50"/>
  <c r="P23" i="50" s="1"/>
  <c r="R16" i="50"/>
  <c r="R15" i="50"/>
  <c r="X9" i="50"/>
  <c r="W9" i="50"/>
  <c r="V9" i="50"/>
  <c r="U9" i="50"/>
  <c r="T9" i="50"/>
  <c r="S9" i="50"/>
  <c r="R9" i="50"/>
  <c r="Q9" i="50"/>
  <c r="P9" i="50"/>
  <c r="O9" i="50"/>
  <c r="X8" i="50"/>
  <c r="W8" i="50"/>
  <c r="V8" i="50"/>
  <c r="U8" i="50"/>
  <c r="T8" i="50"/>
  <c r="S8" i="50"/>
  <c r="R8" i="50"/>
  <c r="Q8" i="50"/>
  <c r="P8" i="50"/>
  <c r="O8" i="50"/>
  <c r="O7" i="50"/>
  <c r="X6" i="50"/>
  <c r="W6" i="50"/>
  <c r="V6" i="50"/>
  <c r="U6" i="50"/>
  <c r="T6" i="50"/>
  <c r="S6" i="50"/>
  <c r="R6" i="50"/>
  <c r="Q6" i="50"/>
  <c r="P6" i="50"/>
  <c r="O6" i="50"/>
  <c r="X5" i="50"/>
  <c r="W5" i="50"/>
  <c r="V5" i="50"/>
  <c r="U5" i="50"/>
  <c r="T5" i="50"/>
  <c r="S5" i="50"/>
  <c r="R5" i="50"/>
  <c r="Q5" i="50"/>
  <c r="P5" i="50"/>
  <c r="O5" i="50"/>
  <c r="O84" i="49"/>
  <c r="L84" i="49"/>
  <c r="O83" i="49"/>
  <c r="L83" i="49"/>
  <c r="O30" i="49"/>
  <c r="O23" i="49"/>
  <c r="P23" i="49" s="1"/>
  <c r="R16" i="49"/>
  <c r="R15" i="49"/>
  <c r="X9" i="49"/>
  <c r="W9" i="49"/>
  <c r="V9" i="49"/>
  <c r="U9" i="49"/>
  <c r="S9" i="49"/>
  <c r="R9" i="49"/>
  <c r="Q9" i="49"/>
  <c r="P9" i="49"/>
  <c r="O9" i="49"/>
  <c r="X8" i="49"/>
  <c r="W8" i="49"/>
  <c r="V8" i="49"/>
  <c r="U8" i="49"/>
  <c r="T8" i="49"/>
  <c r="S8" i="49"/>
  <c r="R8" i="49"/>
  <c r="Q8" i="49"/>
  <c r="P8" i="49"/>
  <c r="O8" i="49"/>
  <c r="O7" i="49"/>
  <c r="X6" i="49"/>
  <c r="W6" i="49"/>
  <c r="V6" i="49"/>
  <c r="U6" i="49"/>
  <c r="T6" i="49"/>
  <c r="S6" i="49"/>
  <c r="R6" i="49"/>
  <c r="Q6" i="49"/>
  <c r="P6" i="49"/>
  <c r="O6" i="49"/>
  <c r="X5" i="49"/>
  <c r="W5" i="49"/>
  <c r="V5" i="49"/>
  <c r="U5" i="49"/>
  <c r="T5" i="49"/>
  <c r="S5" i="49"/>
  <c r="R5" i="49"/>
  <c r="Q5" i="49"/>
  <c r="P5" i="49"/>
  <c r="O5" i="49"/>
  <c r="O84" i="48"/>
  <c r="L84" i="48"/>
  <c r="O83" i="48"/>
  <c r="L83" i="48"/>
  <c r="O30" i="48"/>
  <c r="O23" i="48"/>
  <c r="P23" i="48" s="1"/>
  <c r="R16" i="48"/>
  <c r="R15" i="48"/>
  <c r="X9" i="48"/>
  <c r="W9" i="48"/>
  <c r="V9" i="48"/>
  <c r="U9" i="48"/>
  <c r="S9" i="48"/>
  <c r="R9" i="48"/>
  <c r="Q9" i="48"/>
  <c r="P9" i="48"/>
  <c r="O9" i="48"/>
  <c r="X8" i="48"/>
  <c r="W8" i="48"/>
  <c r="V8" i="48"/>
  <c r="U8" i="48"/>
  <c r="T8" i="48"/>
  <c r="S8" i="48"/>
  <c r="R8" i="48"/>
  <c r="Q8" i="48"/>
  <c r="P8" i="48"/>
  <c r="O8" i="48"/>
  <c r="O7" i="48"/>
  <c r="X6" i="48"/>
  <c r="W6" i="48"/>
  <c r="V6" i="48"/>
  <c r="U6" i="48"/>
  <c r="T6" i="48"/>
  <c r="S6" i="48"/>
  <c r="R6" i="48"/>
  <c r="Q6" i="48"/>
  <c r="P6" i="48"/>
  <c r="O6" i="48"/>
  <c r="X5" i="48"/>
  <c r="W5" i="48"/>
  <c r="V5" i="48"/>
  <c r="U5" i="48"/>
  <c r="T5" i="48"/>
  <c r="S5" i="48"/>
  <c r="R5" i="48"/>
  <c r="Q5" i="48"/>
  <c r="P5" i="48"/>
  <c r="O5" i="48"/>
  <c r="O84" i="47"/>
  <c r="L84" i="47"/>
  <c r="O83" i="47"/>
  <c r="L83" i="47"/>
  <c r="O30" i="47"/>
  <c r="O23" i="47"/>
  <c r="P23" i="47" s="1"/>
  <c r="R16" i="47"/>
  <c r="R15" i="47"/>
  <c r="X9" i="47"/>
  <c r="W9" i="47"/>
  <c r="V9" i="47"/>
  <c r="U9" i="47"/>
  <c r="S9" i="47"/>
  <c r="R9" i="47"/>
  <c r="Q9" i="47"/>
  <c r="P9" i="47"/>
  <c r="O9" i="47"/>
  <c r="X8" i="47"/>
  <c r="W8" i="47"/>
  <c r="V8" i="47"/>
  <c r="U8" i="47"/>
  <c r="T8" i="47"/>
  <c r="S8" i="47"/>
  <c r="R8" i="47"/>
  <c r="Q8" i="47"/>
  <c r="P8" i="47"/>
  <c r="O8" i="47"/>
  <c r="O7" i="47"/>
  <c r="X6" i="47"/>
  <c r="W6" i="47"/>
  <c r="V6" i="47"/>
  <c r="U6" i="47"/>
  <c r="T6" i="47"/>
  <c r="S6" i="47"/>
  <c r="R6" i="47"/>
  <c r="Q6" i="47"/>
  <c r="P6" i="47"/>
  <c r="O6" i="47"/>
  <c r="X5" i="47"/>
  <c r="W5" i="47"/>
  <c r="V5" i="47"/>
  <c r="U5" i="47"/>
  <c r="T5" i="47"/>
  <c r="S5" i="47"/>
  <c r="R5" i="47"/>
  <c r="Q5" i="47"/>
  <c r="P5" i="47"/>
  <c r="O5" i="47"/>
  <c r="O84" i="46"/>
  <c r="L84" i="46"/>
  <c r="O83" i="46"/>
  <c r="L83" i="46"/>
  <c r="O30" i="46"/>
  <c r="O23" i="46"/>
  <c r="P23" i="46" s="1"/>
  <c r="R16" i="46"/>
  <c r="R15" i="46"/>
  <c r="X9" i="46"/>
  <c r="W9" i="46"/>
  <c r="V9" i="46"/>
  <c r="U9" i="46"/>
  <c r="S9" i="46"/>
  <c r="R9" i="46"/>
  <c r="Q9" i="46"/>
  <c r="P9" i="46"/>
  <c r="O9" i="46"/>
  <c r="X8" i="46"/>
  <c r="W8" i="46"/>
  <c r="V8" i="46"/>
  <c r="U8" i="46"/>
  <c r="T8" i="46"/>
  <c r="S8" i="46"/>
  <c r="R8" i="46"/>
  <c r="Q8" i="46"/>
  <c r="P8" i="46"/>
  <c r="O8" i="46"/>
  <c r="O7" i="46"/>
  <c r="X6" i="46"/>
  <c r="W6" i="46"/>
  <c r="V6" i="46"/>
  <c r="U6" i="46"/>
  <c r="T6" i="46"/>
  <c r="S6" i="46"/>
  <c r="R6" i="46"/>
  <c r="Q6" i="46"/>
  <c r="P6" i="46"/>
  <c r="O6" i="46"/>
  <c r="X5" i="46"/>
  <c r="W5" i="46"/>
  <c r="V5" i="46"/>
  <c r="U5" i="46"/>
  <c r="T5" i="46"/>
  <c r="S5" i="46"/>
  <c r="R5" i="46"/>
  <c r="Q5" i="46"/>
  <c r="P5" i="46"/>
  <c r="O5" i="46"/>
  <c r="O84" i="45"/>
  <c r="L84" i="45"/>
  <c r="O83" i="45"/>
  <c r="L83" i="45"/>
  <c r="O30" i="45"/>
  <c r="O23" i="45"/>
  <c r="P23" i="45" s="1"/>
  <c r="R16" i="45"/>
  <c r="R15" i="45"/>
  <c r="X9" i="45"/>
  <c r="W9" i="45"/>
  <c r="V9" i="45"/>
  <c r="U9" i="45"/>
  <c r="S9" i="45"/>
  <c r="R9" i="45"/>
  <c r="Q9" i="45"/>
  <c r="P9" i="45"/>
  <c r="O9" i="45"/>
  <c r="X8" i="45"/>
  <c r="W8" i="45"/>
  <c r="V8" i="45"/>
  <c r="U8" i="45"/>
  <c r="T8" i="45"/>
  <c r="S8" i="45"/>
  <c r="R8" i="45"/>
  <c r="Q8" i="45"/>
  <c r="P8" i="45"/>
  <c r="O8" i="45"/>
  <c r="O7" i="45"/>
  <c r="X6" i="45"/>
  <c r="W6" i="45"/>
  <c r="V6" i="45"/>
  <c r="U6" i="45"/>
  <c r="T6" i="45"/>
  <c r="S6" i="45"/>
  <c r="R6" i="45"/>
  <c r="Q6" i="45"/>
  <c r="P6" i="45"/>
  <c r="O6" i="45"/>
  <c r="X5" i="45"/>
  <c r="W5" i="45"/>
  <c r="V5" i="45"/>
  <c r="U5" i="45"/>
  <c r="T5" i="45"/>
  <c r="S5" i="45"/>
  <c r="R5" i="45"/>
  <c r="Q5" i="45"/>
  <c r="P5" i="45"/>
  <c r="O5" i="45"/>
  <c r="O84" i="44"/>
  <c r="L84" i="44"/>
  <c r="O83" i="44"/>
  <c r="L83" i="44"/>
  <c r="O30" i="44"/>
  <c r="O23" i="44"/>
  <c r="P23" i="44" s="1"/>
  <c r="R16" i="44"/>
  <c r="R15" i="44"/>
  <c r="X9" i="44"/>
  <c r="W9" i="44"/>
  <c r="V9" i="44"/>
  <c r="U9" i="44"/>
  <c r="S9" i="44"/>
  <c r="R9" i="44"/>
  <c r="Q9" i="44"/>
  <c r="P9" i="44"/>
  <c r="O9" i="44"/>
  <c r="X8" i="44"/>
  <c r="W8" i="44"/>
  <c r="V8" i="44"/>
  <c r="U8" i="44"/>
  <c r="T8" i="44"/>
  <c r="S8" i="44"/>
  <c r="R8" i="44"/>
  <c r="Q8" i="44"/>
  <c r="P8" i="44"/>
  <c r="O8" i="44"/>
  <c r="O7" i="44"/>
  <c r="X6" i="44"/>
  <c r="W6" i="44"/>
  <c r="V6" i="44"/>
  <c r="U6" i="44"/>
  <c r="T6" i="44"/>
  <c r="S6" i="44"/>
  <c r="R6" i="44"/>
  <c r="Q6" i="44"/>
  <c r="P6" i="44"/>
  <c r="O6" i="44"/>
  <c r="X5" i="44"/>
  <c r="W5" i="44"/>
  <c r="V5" i="44"/>
  <c r="U5" i="44"/>
  <c r="T5" i="44"/>
  <c r="S5" i="44"/>
  <c r="R5" i="44"/>
  <c r="Q5" i="44"/>
  <c r="P5" i="44"/>
  <c r="O5" i="44"/>
  <c r="O84" i="43"/>
  <c r="L84" i="43"/>
  <c r="O83" i="43"/>
  <c r="L83" i="43"/>
  <c r="O30" i="43"/>
  <c r="O23" i="43"/>
  <c r="P23" i="43" s="1"/>
  <c r="R16" i="43"/>
  <c r="R15" i="43"/>
  <c r="X9" i="43"/>
  <c r="W9" i="43"/>
  <c r="V9" i="43"/>
  <c r="U9" i="43"/>
  <c r="S9" i="43"/>
  <c r="R9" i="43"/>
  <c r="Q9" i="43"/>
  <c r="P9" i="43"/>
  <c r="O9" i="43"/>
  <c r="X8" i="43"/>
  <c r="W8" i="43"/>
  <c r="V8" i="43"/>
  <c r="U8" i="43"/>
  <c r="T8" i="43"/>
  <c r="S8" i="43"/>
  <c r="R8" i="43"/>
  <c r="Q8" i="43"/>
  <c r="P8" i="43"/>
  <c r="O8" i="43"/>
  <c r="O7" i="43"/>
  <c r="X6" i="43"/>
  <c r="W6" i="43"/>
  <c r="V6" i="43"/>
  <c r="U6" i="43"/>
  <c r="T6" i="43"/>
  <c r="S6" i="43"/>
  <c r="R6" i="43"/>
  <c r="Q6" i="43"/>
  <c r="P6" i="43"/>
  <c r="O6" i="43"/>
  <c r="X5" i="43"/>
  <c r="W5" i="43"/>
  <c r="V5" i="43"/>
  <c r="U5" i="43"/>
  <c r="T5" i="43"/>
  <c r="S5" i="43"/>
  <c r="R5" i="43"/>
  <c r="Q5" i="43"/>
  <c r="P5" i="43"/>
  <c r="O5" i="43"/>
  <c r="O84" i="42"/>
  <c r="L84" i="42"/>
  <c r="O83" i="42"/>
  <c r="L83" i="42"/>
  <c r="O30" i="42"/>
  <c r="O23" i="42"/>
  <c r="P23" i="42" s="1"/>
  <c r="R16" i="42"/>
  <c r="R15" i="42"/>
  <c r="X9" i="42"/>
  <c r="W9" i="42"/>
  <c r="V9" i="42"/>
  <c r="U9" i="42"/>
  <c r="S9" i="42"/>
  <c r="R9" i="42"/>
  <c r="Q9" i="42"/>
  <c r="P9" i="42"/>
  <c r="O9" i="42"/>
  <c r="X8" i="42"/>
  <c r="W8" i="42"/>
  <c r="V8" i="42"/>
  <c r="U8" i="42"/>
  <c r="T8" i="42"/>
  <c r="S8" i="42"/>
  <c r="R8" i="42"/>
  <c r="Q8" i="42"/>
  <c r="P8" i="42"/>
  <c r="O8" i="42"/>
  <c r="O7" i="42"/>
  <c r="X6" i="42"/>
  <c r="W6" i="42"/>
  <c r="V6" i="42"/>
  <c r="U6" i="42"/>
  <c r="T6" i="42"/>
  <c r="S6" i="42"/>
  <c r="R6" i="42"/>
  <c r="Q6" i="42"/>
  <c r="P6" i="42"/>
  <c r="O6" i="42"/>
  <c r="X5" i="42"/>
  <c r="W5" i="42"/>
  <c r="V5" i="42"/>
  <c r="U5" i="42"/>
  <c r="T5" i="42"/>
  <c r="S5" i="42"/>
  <c r="R5" i="42"/>
  <c r="Q5" i="42"/>
  <c r="P5" i="42"/>
  <c r="O5" i="42"/>
  <c r="O84" i="41"/>
  <c r="L84" i="41"/>
  <c r="O83" i="41"/>
  <c r="L83" i="41"/>
  <c r="O30" i="41"/>
  <c r="O23" i="41"/>
  <c r="P23" i="41" s="1"/>
  <c r="R16" i="41"/>
  <c r="R15" i="41"/>
  <c r="X9" i="41"/>
  <c r="W9" i="41"/>
  <c r="V9" i="41"/>
  <c r="U9" i="41"/>
  <c r="S9" i="41"/>
  <c r="R9" i="41"/>
  <c r="Q9" i="41"/>
  <c r="P9" i="41"/>
  <c r="O9" i="41"/>
  <c r="X8" i="41"/>
  <c r="W8" i="41"/>
  <c r="V8" i="41"/>
  <c r="U8" i="41"/>
  <c r="T8" i="41"/>
  <c r="S8" i="41"/>
  <c r="R8" i="41"/>
  <c r="Q8" i="41"/>
  <c r="P8" i="41"/>
  <c r="O8" i="41"/>
  <c r="O7" i="41"/>
  <c r="X6" i="41"/>
  <c r="W6" i="41"/>
  <c r="V6" i="41"/>
  <c r="U6" i="41"/>
  <c r="T6" i="41"/>
  <c r="S6" i="41"/>
  <c r="R6" i="41"/>
  <c r="Q6" i="41"/>
  <c r="P6" i="41"/>
  <c r="O6" i="41"/>
  <c r="X5" i="41"/>
  <c r="W5" i="41"/>
  <c r="V5" i="41"/>
  <c r="U5" i="41"/>
  <c r="T5" i="41"/>
  <c r="S5" i="41"/>
  <c r="R5" i="41"/>
  <c r="Q5" i="41"/>
  <c r="P5" i="41"/>
  <c r="O5" i="41"/>
  <c r="O84" i="40"/>
  <c r="L84" i="40"/>
  <c r="O83" i="40"/>
  <c r="L83" i="40"/>
  <c r="O30" i="40"/>
  <c r="O23" i="40"/>
  <c r="P23" i="40" s="1"/>
  <c r="R16" i="40"/>
  <c r="R15" i="40"/>
  <c r="X9" i="40"/>
  <c r="W9" i="40"/>
  <c r="V9" i="40"/>
  <c r="U9" i="40"/>
  <c r="S9" i="40"/>
  <c r="R9" i="40"/>
  <c r="Q9" i="40"/>
  <c r="P9" i="40"/>
  <c r="O9" i="40"/>
  <c r="X8" i="40"/>
  <c r="W8" i="40"/>
  <c r="V8" i="40"/>
  <c r="U8" i="40"/>
  <c r="T8" i="40"/>
  <c r="S8" i="40"/>
  <c r="R8" i="40"/>
  <c r="Q8" i="40"/>
  <c r="P8" i="40"/>
  <c r="O8" i="40"/>
  <c r="O7" i="40"/>
  <c r="X6" i="40"/>
  <c r="W6" i="40"/>
  <c r="V6" i="40"/>
  <c r="U6" i="40"/>
  <c r="T6" i="40"/>
  <c r="S6" i="40"/>
  <c r="R6" i="40"/>
  <c r="Q6" i="40"/>
  <c r="P6" i="40"/>
  <c r="O6" i="40"/>
  <c r="X5" i="40"/>
  <c r="W5" i="40"/>
  <c r="V5" i="40"/>
  <c r="U5" i="40"/>
  <c r="T5" i="40"/>
  <c r="S5" i="40"/>
  <c r="R5" i="40"/>
  <c r="Q5" i="40"/>
  <c r="P5" i="40"/>
  <c r="O5" i="40"/>
  <c r="O84" i="39"/>
  <c r="L84" i="39"/>
  <c r="O83" i="39"/>
  <c r="L83" i="39"/>
  <c r="O30" i="39"/>
  <c r="O23" i="39"/>
  <c r="P23" i="39" s="1"/>
  <c r="R16" i="39"/>
  <c r="R15" i="39"/>
  <c r="X9" i="39"/>
  <c r="W9" i="39"/>
  <c r="V9" i="39"/>
  <c r="U9" i="39"/>
  <c r="S9" i="39"/>
  <c r="R9" i="39"/>
  <c r="Q9" i="39"/>
  <c r="P9" i="39"/>
  <c r="O9" i="39"/>
  <c r="X8" i="39"/>
  <c r="W8" i="39"/>
  <c r="V8" i="39"/>
  <c r="U8" i="39"/>
  <c r="T8" i="39"/>
  <c r="S8" i="39"/>
  <c r="R8" i="39"/>
  <c r="Q8" i="39"/>
  <c r="P8" i="39"/>
  <c r="O8" i="39"/>
  <c r="O7" i="39"/>
  <c r="X6" i="39"/>
  <c r="W6" i="39"/>
  <c r="V6" i="39"/>
  <c r="U6" i="39"/>
  <c r="T6" i="39"/>
  <c r="S6" i="39"/>
  <c r="R6" i="39"/>
  <c r="Q6" i="39"/>
  <c r="P6" i="39"/>
  <c r="O6" i="39"/>
  <c r="X5" i="39"/>
  <c r="W5" i="39"/>
  <c r="V5" i="39"/>
  <c r="U5" i="39"/>
  <c r="T5" i="39"/>
  <c r="S5" i="39"/>
  <c r="R5" i="39"/>
  <c r="Q5" i="39"/>
  <c r="P5" i="39"/>
  <c r="O5" i="39"/>
  <c r="O84" i="38"/>
  <c r="L84" i="38"/>
  <c r="O83" i="38"/>
  <c r="L83" i="38"/>
  <c r="O30" i="38"/>
  <c r="O23" i="38"/>
  <c r="P23" i="38" s="1"/>
  <c r="R16" i="38"/>
  <c r="R15" i="38"/>
  <c r="X9" i="38"/>
  <c r="W9" i="38"/>
  <c r="V9" i="38"/>
  <c r="U9" i="38"/>
  <c r="S9" i="38"/>
  <c r="R9" i="38"/>
  <c r="Q9" i="38"/>
  <c r="P9" i="38"/>
  <c r="O9" i="38"/>
  <c r="X8" i="38"/>
  <c r="W8" i="38"/>
  <c r="V8" i="38"/>
  <c r="U8" i="38"/>
  <c r="T8" i="38"/>
  <c r="S8" i="38"/>
  <c r="R8" i="38"/>
  <c r="Q8" i="38"/>
  <c r="P8" i="38"/>
  <c r="O8" i="38"/>
  <c r="O7" i="38"/>
  <c r="X6" i="38"/>
  <c r="W6" i="38"/>
  <c r="V6" i="38"/>
  <c r="U6" i="38"/>
  <c r="T6" i="38"/>
  <c r="S6" i="38"/>
  <c r="R6" i="38"/>
  <c r="Q6" i="38"/>
  <c r="P6" i="38"/>
  <c r="O6" i="38"/>
  <c r="X5" i="38"/>
  <c r="W5" i="38"/>
  <c r="V5" i="38"/>
  <c r="U5" i="38"/>
  <c r="T5" i="38"/>
  <c r="S5" i="38"/>
  <c r="R5" i="38"/>
  <c r="Q5" i="38"/>
  <c r="P5" i="38"/>
  <c r="O5" i="38"/>
  <c r="O84" i="37"/>
  <c r="L84" i="37"/>
  <c r="O83" i="37"/>
  <c r="L83" i="37"/>
  <c r="O30" i="37"/>
  <c r="O23" i="37"/>
  <c r="P23" i="37" s="1"/>
  <c r="R16" i="37"/>
  <c r="R15" i="37"/>
  <c r="X9" i="37"/>
  <c r="W9" i="37"/>
  <c r="V9" i="37"/>
  <c r="U9" i="37"/>
  <c r="S9" i="37"/>
  <c r="R9" i="37"/>
  <c r="Q9" i="37"/>
  <c r="P9" i="37"/>
  <c r="O9" i="37"/>
  <c r="X8" i="37"/>
  <c r="W8" i="37"/>
  <c r="V8" i="37"/>
  <c r="U8" i="37"/>
  <c r="T8" i="37"/>
  <c r="S8" i="37"/>
  <c r="R8" i="37"/>
  <c r="Q8" i="37"/>
  <c r="P8" i="37"/>
  <c r="O8" i="37"/>
  <c r="O7" i="37"/>
  <c r="X6" i="37"/>
  <c r="W6" i="37"/>
  <c r="V6" i="37"/>
  <c r="U6" i="37"/>
  <c r="T6" i="37"/>
  <c r="S6" i="37"/>
  <c r="R6" i="37"/>
  <c r="Q6" i="37"/>
  <c r="P6" i="37"/>
  <c r="O6" i="37"/>
  <c r="X5" i="37"/>
  <c r="W5" i="37"/>
  <c r="V5" i="37"/>
  <c r="U5" i="37"/>
  <c r="T5" i="37"/>
  <c r="S5" i="37"/>
  <c r="R5" i="37"/>
  <c r="Q5" i="37"/>
  <c r="P5" i="37"/>
  <c r="O5" i="37"/>
  <c r="O84" i="36"/>
  <c r="L84" i="36"/>
  <c r="O83" i="36"/>
  <c r="L83" i="36"/>
  <c r="O30" i="36"/>
  <c r="O23" i="36"/>
  <c r="P23" i="36" s="1"/>
  <c r="R16" i="36"/>
  <c r="R15" i="36"/>
  <c r="X9" i="36"/>
  <c r="W9" i="36"/>
  <c r="V9" i="36"/>
  <c r="U9" i="36"/>
  <c r="S9" i="36"/>
  <c r="R9" i="36"/>
  <c r="Q9" i="36"/>
  <c r="P9" i="36"/>
  <c r="O9" i="36"/>
  <c r="X8" i="36"/>
  <c r="W8" i="36"/>
  <c r="V8" i="36"/>
  <c r="U8" i="36"/>
  <c r="T8" i="36"/>
  <c r="S8" i="36"/>
  <c r="R8" i="36"/>
  <c r="Q8" i="36"/>
  <c r="P8" i="36"/>
  <c r="O8" i="36"/>
  <c r="O7" i="36"/>
  <c r="X6" i="36"/>
  <c r="W6" i="36"/>
  <c r="V6" i="36"/>
  <c r="U6" i="36"/>
  <c r="T6" i="36"/>
  <c r="S6" i="36"/>
  <c r="R6" i="36"/>
  <c r="Q6" i="36"/>
  <c r="P6" i="36"/>
  <c r="O6" i="36"/>
  <c r="X5" i="36"/>
  <c r="W5" i="36"/>
  <c r="V5" i="36"/>
  <c r="U5" i="36"/>
  <c r="T5" i="36"/>
  <c r="S5" i="36"/>
  <c r="R5" i="36"/>
  <c r="Q5" i="36"/>
  <c r="P5" i="36"/>
  <c r="O5" i="36"/>
  <c r="O84" i="35"/>
  <c r="L84" i="35"/>
  <c r="O83" i="35"/>
  <c r="L83" i="35"/>
  <c r="O30" i="35"/>
  <c r="O23" i="35"/>
  <c r="P23" i="35" s="1"/>
  <c r="R16" i="35"/>
  <c r="R15" i="35"/>
  <c r="X9" i="35"/>
  <c r="W9" i="35"/>
  <c r="V9" i="35"/>
  <c r="U9" i="35"/>
  <c r="S9" i="35"/>
  <c r="R9" i="35"/>
  <c r="Q9" i="35"/>
  <c r="P9" i="35"/>
  <c r="O9" i="35"/>
  <c r="X8" i="35"/>
  <c r="W8" i="35"/>
  <c r="V8" i="35"/>
  <c r="U8" i="35"/>
  <c r="T8" i="35"/>
  <c r="S8" i="35"/>
  <c r="R8" i="35"/>
  <c r="Q8" i="35"/>
  <c r="P8" i="35"/>
  <c r="O8" i="35"/>
  <c r="O7" i="35"/>
  <c r="X6" i="35"/>
  <c r="W6" i="35"/>
  <c r="V6" i="35"/>
  <c r="U6" i="35"/>
  <c r="T6" i="35"/>
  <c r="S6" i="35"/>
  <c r="R6" i="35"/>
  <c r="Q6" i="35"/>
  <c r="P6" i="35"/>
  <c r="O6" i="35"/>
  <c r="X5" i="35"/>
  <c r="W5" i="35"/>
  <c r="V5" i="35"/>
  <c r="U5" i="35"/>
  <c r="T5" i="35"/>
  <c r="S5" i="35"/>
  <c r="R5" i="35"/>
  <c r="Q5" i="35"/>
  <c r="P5" i="35"/>
  <c r="O5" i="35"/>
  <c r="O84" i="34"/>
  <c r="L84" i="34"/>
  <c r="O83" i="34"/>
  <c r="L83" i="34"/>
  <c r="O30" i="34"/>
  <c r="O23" i="34"/>
  <c r="P23" i="34" s="1"/>
  <c r="R16" i="34"/>
  <c r="R15" i="34"/>
  <c r="X9" i="34"/>
  <c r="W9" i="34"/>
  <c r="V9" i="34"/>
  <c r="U9" i="34"/>
  <c r="S9" i="34"/>
  <c r="R9" i="34"/>
  <c r="Q9" i="34"/>
  <c r="P9" i="34"/>
  <c r="O9" i="34"/>
  <c r="X8" i="34"/>
  <c r="W8" i="34"/>
  <c r="V8" i="34"/>
  <c r="U8" i="34"/>
  <c r="T8" i="34"/>
  <c r="S8" i="34"/>
  <c r="R8" i="34"/>
  <c r="Q8" i="34"/>
  <c r="P8" i="34"/>
  <c r="O8" i="34"/>
  <c r="O7" i="34"/>
  <c r="X6" i="34"/>
  <c r="W6" i="34"/>
  <c r="V6" i="34"/>
  <c r="U6" i="34"/>
  <c r="T6" i="34"/>
  <c r="S6" i="34"/>
  <c r="R6" i="34"/>
  <c r="Q6" i="34"/>
  <c r="P6" i="34"/>
  <c r="O6" i="34"/>
  <c r="X5" i="34"/>
  <c r="W5" i="34"/>
  <c r="V5" i="34"/>
  <c r="U5" i="34"/>
  <c r="T5" i="34"/>
  <c r="S5" i="34"/>
  <c r="R5" i="34"/>
  <c r="Q5" i="34"/>
  <c r="P5" i="34"/>
  <c r="O5" i="34"/>
  <c r="O84" i="33"/>
  <c r="L84" i="33"/>
  <c r="O83" i="33"/>
  <c r="L83" i="33"/>
  <c r="O30" i="33"/>
  <c r="O23" i="33"/>
  <c r="P23" i="33" s="1"/>
  <c r="R16" i="33"/>
  <c r="R15" i="33"/>
  <c r="X9" i="33"/>
  <c r="W9" i="33"/>
  <c r="V9" i="33"/>
  <c r="U9" i="33"/>
  <c r="S9" i="33"/>
  <c r="R9" i="33"/>
  <c r="Q9" i="33"/>
  <c r="P9" i="33"/>
  <c r="O9" i="33"/>
  <c r="X8" i="33"/>
  <c r="W8" i="33"/>
  <c r="V8" i="33"/>
  <c r="U8" i="33"/>
  <c r="T8" i="33"/>
  <c r="S8" i="33"/>
  <c r="R8" i="33"/>
  <c r="Q8" i="33"/>
  <c r="P8" i="33"/>
  <c r="O8" i="33"/>
  <c r="O7" i="33"/>
  <c r="X6" i="33"/>
  <c r="W6" i="33"/>
  <c r="V6" i="33"/>
  <c r="U6" i="33"/>
  <c r="T6" i="33"/>
  <c r="S6" i="33"/>
  <c r="R6" i="33"/>
  <c r="Q6" i="33"/>
  <c r="P6" i="33"/>
  <c r="O6" i="33"/>
  <c r="X5" i="33"/>
  <c r="W5" i="33"/>
  <c r="V5" i="33"/>
  <c r="U5" i="33"/>
  <c r="T5" i="33"/>
  <c r="S5" i="33"/>
  <c r="R5" i="33"/>
  <c r="Q5" i="33"/>
  <c r="P5" i="33"/>
  <c r="O5" i="33"/>
  <c r="O84" i="32"/>
  <c r="L84" i="32"/>
  <c r="O83" i="32"/>
  <c r="L83" i="32"/>
  <c r="O30" i="32"/>
  <c r="O23" i="32"/>
  <c r="P23" i="32" s="1"/>
  <c r="R16" i="32"/>
  <c r="R15" i="32"/>
  <c r="X9" i="32"/>
  <c r="W9" i="32"/>
  <c r="V9" i="32"/>
  <c r="U9" i="32"/>
  <c r="S9" i="32"/>
  <c r="R9" i="32"/>
  <c r="Q9" i="32"/>
  <c r="P9" i="32"/>
  <c r="O9" i="32"/>
  <c r="X8" i="32"/>
  <c r="W8" i="32"/>
  <c r="V8" i="32"/>
  <c r="U8" i="32"/>
  <c r="T8" i="32"/>
  <c r="S8" i="32"/>
  <c r="R8" i="32"/>
  <c r="Q8" i="32"/>
  <c r="P8" i="32"/>
  <c r="O8" i="32"/>
  <c r="O7" i="32"/>
  <c r="X6" i="32"/>
  <c r="W6" i="32"/>
  <c r="V6" i="32"/>
  <c r="U6" i="32"/>
  <c r="T6" i="32"/>
  <c r="S6" i="32"/>
  <c r="R6" i="32"/>
  <c r="Q6" i="32"/>
  <c r="P6" i="32"/>
  <c r="O6" i="32"/>
  <c r="X5" i="32"/>
  <c r="W5" i="32"/>
  <c r="V5" i="32"/>
  <c r="U5" i="32"/>
  <c r="T5" i="32"/>
  <c r="S5" i="32"/>
  <c r="R5" i="32"/>
  <c r="Q5" i="32"/>
  <c r="P5" i="32"/>
  <c r="O5" i="32"/>
  <c r="O84" i="31"/>
  <c r="L84" i="31"/>
  <c r="O83" i="31"/>
  <c r="L83" i="31"/>
  <c r="O30" i="31"/>
  <c r="O23" i="31"/>
  <c r="P23" i="31" s="1"/>
  <c r="R16" i="31"/>
  <c r="R15" i="31"/>
  <c r="X9" i="31"/>
  <c r="W9" i="31"/>
  <c r="V9" i="31"/>
  <c r="U9" i="31"/>
  <c r="S9" i="31"/>
  <c r="R9" i="31"/>
  <c r="Q9" i="31"/>
  <c r="P9" i="31"/>
  <c r="O9" i="31"/>
  <c r="X8" i="31"/>
  <c r="W8" i="31"/>
  <c r="V8" i="31"/>
  <c r="U8" i="31"/>
  <c r="T8" i="31"/>
  <c r="S8" i="31"/>
  <c r="R8" i="31"/>
  <c r="Q8" i="31"/>
  <c r="P8" i="31"/>
  <c r="O8" i="31"/>
  <c r="O7" i="31"/>
  <c r="X6" i="31"/>
  <c r="W6" i="31"/>
  <c r="V6" i="31"/>
  <c r="U6" i="31"/>
  <c r="T6" i="31"/>
  <c r="S6" i="31"/>
  <c r="R6" i="31"/>
  <c r="Q6" i="31"/>
  <c r="P6" i="31"/>
  <c r="O6" i="31"/>
  <c r="X5" i="31"/>
  <c r="W5" i="31"/>
  <c r="V5" i="31"/>
  <c r="U5" i="31"/>
  <c r="T5" i="31"/>
  <c r="S5" i="31"/>
  <c r="R5" i="31"/>
  <c r="Q5" i="31"/>
  <c r="P5" i="31"/>
  <c r="O5" i="31"/>
  <c r="O84" i="30"/>
  <c r="L84" i="30"/>
  <c r="O83" i="30"/>
  <c r="L83" i="30"/>
  <c r="O30" i="30"/>
  <c r="O23" i="30"/>
  <c r="P23" i="30" s="1"/>
  <c r="R16" i="30"/>
  <c r="R15" i="30"/>
  <c r="X9" i="30"/>
  <c r="W9" i="30"/>
  <c r="V9" i="30"/>
  <c r="U9" i="30"/>
  <c r="S9" i="30"/>
  <c r="R9" i="30"/>
  <c r="Q9" i="30"/>
  <c r="P9" i="30"/>
  <c r="O9" i="30"/>
  <c r="X8" i="30"/>
  <c r="W8" i="30"/>
  <c r="V8" i="30"/>
  <c r="U8" i="30"/>
  <c r="T8" i="30"/>
  <c r="S8" i="30"/>
  <c r="R8" i="30"/>
  <c r="Q8" i="30"/>
  <c r="P8" i="30"/>
  <c r="O8" i="30"/>
  <c r="O7" i="30"/>
  <c r="X6" i="30"/>
  <c r="W6" i="30"/>
  <c r="V6" i="30"/>
  <c r="U6" i="30"/>
  <c r="T6" i="30"/>
  <c r="S6" i="30"/>
  <c r="R6" i="30"/>
  <c r="Q6" i="30"/>
  <c r="P6" i="30"/>
  <c r="O6" i="30"/>
  <c r="X5" i="30"/>
  <c r="W5" i="30"/>
  <c r="V5" i="30"/>
  <c r="U5" i="30"/>
  <c r="T5" i="30"/>
  <c r="S5" i="30"/>
  <c r="R5" i="30"/>
  <c r="Q5" i="30"/>
  <c r="P5" i="30"/>
  <c r="O5" i="30"/>
  <c r="H6" i="9"/>
  <c r="R15" i="8"/>
  <c r="R16" i="8"/>
  <c r="G84" i="70" l="1"/>
  <c r="H84" i="70" s="1"/>
  <c r="G83" i="70"/>
  <c r="H83" i="70" s="1"/>
  <c r="M84" i="70"/>
  <c r="G84" i="69"/>
  <c r="H84" i="69" s="1"/>
  <c r="G83" i="69"/>
  <c r="H83" i="69" s="1"/>
  <c r="M84" i="69"/>
  <c r="G84" i="68"/>
  <c r="H84" i="68" s="1"/>
  <c r="G83" i="68"/>
  <c r="H83" i="68" s="1"/>
  <c r="M84" i="68"/>
  <c r="G84" i="67"/>
  <c r="H84" i="67" s="1"/>
  <c r="G83" i="67"/>
  <c r="H83" i="67" s="1"/>
  <c r="M84" i="67"/>
  <c r="G84" i="66"/>
  <c r="H84" i="66" s="1"/>
  <c r="G83" i="66"/>
  <c r="H83" i="66" s="1"/>
  <c r="M84" i="66"/>
  <c r="G84" i="65"/>
  <c r="H84" i="65" s="1"/>
  <c r="G83" i="65"/>
  <c r="H83" i="65" s="1"/>
  <c r="M84" i="65"/>
  <c r="G84" i="64"/>
  <c r="H84" i="64" s="1"/>
  <c r="G83" i="64"/>
  <c r="H83" i="64" s="1"/>
  <c r="M84" i="64"/>
  <c r="G84" i="63"/>
  <c r="H84" i="63" s="1"/>
  <c r="G83" i="63"/>
  <c r="H83" i="63" s="1"/>
  <c r="M84" i="63"/>
  <c r="G84" i="62"/>
  <c r="H84" i="62" s="1"/>
  <c r="G83" i="62"/>
  <c r="H83" i="62" s="1"/>
  <c r="M84" i="62"/>
  <c r="G84" i="61"/>
  <c r="H84" i="61" s="1"/>
  <c r="G83" i="61"/>
  <c r="H83" i="61" s="1"/>
  <c r="M84" i="61"/>
  <c r="G84" i="60"/>
  <c r="H84" i="60" s="1"/>
  <c r="G83" i="60"/>
  <c r="H83" i="60" s="1"/>
  <c r="M84" i="60"/>
  <c r="G84" i="59"/>
  <c r="H84" i="59" s="1"/>
  <c r="G83" i="59"/>
  <c r="H83" i="59" s="1"/>
  <c r="M84" i="59"/>
  <c r="G84" i="58"/>
  <c r="H84" i="58" s="1"/>
  <c r="G83" i="58"/>
  <c r="H83" i="58" s="1"/>
  <c r="M84" i="58"/>
  <c r="G84" i="57"/>
  <c r="H84" i="57" s="1"/>
  <c r="G83" i="57"/>
  <c r="H83" i="57" s="1"/>
  <c r="M84" i="57"/>
  <c r="G84" i="56"/>
  <c r="H84" i="56" s="1"/>
  <c r="G83" i="56"/>
  <c r="H83" i="56" s="1"/>
  <c r="M84" i="56"/>
  <c r="G84" i="55"/>
  <c r="H84" i="55" s="1"/>
  <c r="G83" i="55"/>
  <c r="H83" i="55" s="1"/>
  <c r="M84" i="55"/>
  <c r="G84" i="54"/>
  <c r="H84" i="54" s="1"/>
  <c r="G83" i="54"/>
  <c r="H83" i="54" s="1"/>
  <c r="M84" i="54"/>
  <c r="G84" i="53"/>
  <c r="H84" i="53" s="1"/>
  <c r="G83" i="53"/>
  <c r="H83" i="53" s="1"/>
  <c r="M84" i="53"/>
  <c r="G84" i="52"/>
  <c r="H84" i="52" s="1"/>
  <c r="G83" i="52"/>
  <c r="H83" i="52" s="1"/>
  <c r="M84" i="52"/>
  <c r="G84" i="51"/>
  <c r="H84" i="51" s="1"/>
  <c r="G83" i="51"/>
  <c r="H83" i="51" s="1"/>
  <c r="M84" i="51"/>
  <c r="G84" i="50"/>
  <c r="H84" i="50" s="1"/>
  <c r="G83" i="50"/>
  <c r="H83" i="50" s="1"/>
  <c r="M84" i="50"/>
  <c r="T9" i="49"/>
  <c r="T9" i="48"/>
  <c r="T9" i="47"/>
  <c r="T9" i="46"/>
  <c r="T9" i="45"/>
  <c r="T9" i="44"/>
  <c r="T9" i="43"/>
  <c r="T9" i="42"/>
  <c r="T9" i="41"/>
  <c r="T9" i="40"/>
  <c r="T9" i="39"/>
  <c r="T9" i="38"/>
  <c r="T9" i="37"/>
  <c r="T9" i="36"/>
  <c r="T9" i="35"/>
  <c r="T9" i="34"/>
  <c r="T9" i="33"/>
  <c r="T9" i="32"/>
  <c r="T9" i="31"/>
  <c r="T9" i="30"/>
  <c r="G84" i="49"/>
  <c r="H84" i="49" s="1"/>
  <c r="G83" i="49"/>
  <c r="H83" i="49" s="1"/>
  <c r="M84" i="49"/>
  <c r="G84" i="48"/>
  <c r="H84" i="48" s="1"/>
  <c r="G83" i="48"/>
  <c r="H83" i="48" s="1"/>
  <c r="M84" i="48"/>
  <c r="G84" i="47"/>
  <c r="H84" i="47" s="1"/>
  <c r="G83" i="47"/>
  <c r="H83" i="47" s="1"/>
  <c r="M84" i="47"/>
  <c r="G84" i="46"/>
  <c r="H84" i="46" s="1"/>
  <c r="G83" i="46"/>
  <c r="H83" i="46" s="1"/>
  <c r="M84" i="46"/>
  <c r="G84" i="45"/>
  <c r="H84" i="45" s="1"/>
  <c r="G83" i="45"/>
  <c r="H83" i="45" s="1"/>
  <c r="M84" i="45"/>
  <c r="G84" i="44"/>
  <c r="H84" i="44" s="1"/>
  <c r="G83" i="44"/>
  <c r="H83" i="44" s="1"/>
  <c r="M84" i="44"/>
  <c r="G84" i="43"/>
  <c r="H84" i="43" s="1"/>
  <c r="G83" i="43"/>
  <c r="H83" i="43" s="1"/>
  <c r="M84" i="43"/>
  <c r="G84" i="42"/>
  <c r="H84" i="42" s="1"/>
  <c r="G83" i="42"/>
  <c r="H83" i="42" s="1"/>
  <c r="M84" i="42"/>
  <c r="G84" i="41"/>
  <c r="H84" i="41" s="1"/>
  <c r="G83" i="41"/>
  <c r="H83" i="41" s="1"/>
  <c r="M84" i="41"/>
  <c r="G84" i="40"/>
  <c r="H84" i="40" s="1"/>
  <c r="G83" i="40"/>
  <c r="H83" i="40" s="1"/>
  <c r="M84" i="40"/>
  <c r="G84" i="39"/>
  <c r="H84" i="39" s="1"/>
  <c r="G83" i="39"/>
  <c r="H83" i="39" s="1"/>
  <c r="M84" i="39"/>
  <c r="G84" i="38"/>
  <c r="H84" i="38" s="1"/>
  <c r="G83" i="38"/>
  <c r="H83" i="38" s="1"/>
  <c r="M84" i="38"/>
  <c r="G84" i="37"/>
  <c r="H84" i="37" s="1"/>
  <c r="G83" i="37"/>
  <c r="H83" i="37" s="1"/>
  <c r="M84" i="37"/>
  <c r="G84" i="36"/>
  <c r="H84" i="36" s="1"/>
  <c r="G83" i="36"/>
  <c r="H83" i="36" s="1"/>
  <c r="M84" i="36"/>
  <c r="G84" i="35"/>
  <c r="H84" i="35" s="1"/>
  <c r="G83" i="35"/>
  <c r="H83" i="35" s="1"/>
  <c r="M84" i="35"/>
  <c r="G84" i="34"/>
  <c r="H84" i="34" s="1"/>
  <c r="G83" i="34"/>
  <c r="H83" i="34" s="1"/>
  <c r="M84" i="34"/>
  <c r="G84" i="33"/>
  <c r="H84" i="33" s="1"/>
  <c r="G83" i="33"/>
  <c r="H83" i="33" s="1"/>
  <c r="M84" i="33"/>
  <c r="G84" i="32"/>
  <c r="H84" i="32" s="1"/>
  <c r="G83" i="32"/>
  <c r="H83" i="32" s="1"/>
  <c r="M84" i="32"/>
  <c r="G84" i="31"/>
  <c r="H84" i="31" s="1"/>
  <c r="G83" i="31"/>
  <c r="H83" i="31" s="1"/>
  <c r="M84" i="31"/>
  <c r="G84" i="30"/>
  <c r="H84" i="30" s="1"/>
  <c r="G83" i="30"/>
  <c r="H83" i="30" s="1"/>
  <c r="M84" i="30"/>
  <c r="J11" i="28"/>
  <c r="L8" i="28"/>
  <c r="L10" i="28"/>
  <c r="G10" i="28"/>
  <c r="J10" i="28"/>
  <c r="K10" i="28" s="1"/>
  <c r="J83" i="70" l="1"/>
  <c r="I83" i="70"/>
  <c r="J84" i="70"/>
  <c r="I84" i="70"/>
  <c r="J83" i="69"/>
  <c r="I83" i="69"/>
  <c r="J84" i="69"/>
  <c r="I84" i="69"/>
  <c r="J83" i="68"/>
  <c r="I83" i="68"/>
  <c r="J84" i="68"/>
  <c r="I84" i="68"/>
  <c r="J83" i="67"/>
  <c r="I83" i="67"/>
  <c r="J84" i="67"/>
  <c r="I84" i="67"/>
  <c r="J83" i="66"/>
  <c r="I83" i="66"/>
  <c r="J84" i="66"/>
  <c r="I84" i="66"/>
  <c r="J83" i="65"/>
  <c r="I83" i="65"/>
  <c r="J84" i="65"/>
  <c r="I84" i="65"/>
  <c r="J83" i="64"/>
  <c r="I83" i="64"/>
  <c r="J84" i="64"/>
  <c r="I84" i="64"/>
  <c r="J83" i="63"/>
  <c r="I83" i="63"/>
  <c r="J84" i="63"/>
  <c r="I84" i="63"/>
  <c r="J83" i="62"/>
  <c r="I83" i="62"/>
  <c r="J84" i="62"/>
  <c r="I84" i="62"/>
  <c r="J83" i="61"/>
  <c r="I83" i="61"/>
  <c r="J84" i="61"/>
  <c r="I84" i="61"/>
  <c r="J83" i="60"/>
  <c r="I83" i="60"/>
  <c r="J84" i="60"/>
  <c r="I84" i="60"/>
  <c r="J83" i="59"/>
  <c r="I83" i="59"/>
  <c r="J84" i="59"/>
  <c r="I84" i="59"/>
  <c r="J83" i="58"/>
  <c r="I83" i="58"/>
  <c r="J84" i="58"/>
  <c r="I84" i="58"/>
  <c r="J83" i="57"/>
  <c r="I83" i="57"/>
  <c r="J84" i="57"/>
  <c r="I84" i="57"/>
  <c r="J83" i="56"/>
  <c r="I83" i="56"/>
  <c r="J84" i="56"/>
  <c r="I84" i="56"/>
  <c r="J83" i="55"/>
  <c r="I83" i="55"/>
  <c r="J84" i="55"/>
  <c r="I84" i="55"/>
  <c r="J83" i="54"/>
  <c r="I83" i="54"/>
  <c r="J84" i="54"/>
  <c r="I84" i="54"/>
  <c r="J83" i="53"/>
  <c r="I83" i="53"/>
  <c r="J84" i="53"/>
  <c r="I84" i="53"/>
  <c r="J83" i="52"/>
  <c r="I83" i="52"/>
  <c r="J84" i="52"/>
  <c r="I84" i="52"/>
  <c r="J83" i="51"/>
  <c r="I83" i="51"/>
  <c r="J84" i="51"/>
  <c r="I84" i="51"/>
  <c r="J83" i="50"/>
  <c r="I83" i="50"/>
  <c r="J84" i="50"/>
  <c r="I84" i="50"/>
  <c r="J83" i="49"/>
  <c r="I83" i="49"/>
  <c r="J84" i="49"/>
  <c r="I84" i="49"/>
  <c r="J83" i="48"/>
  <c r="I83" i="48"/>
  <c r="J84" i="48"/>
  <c r="I84" i="48"/>
  <c r="J83" i="47"/>
  <c r="I83" i="47"/>
  <c r="J84" i="47"/>
  <c r="I84" i="47"/>
  <c r="J83" i="46"/>
  <c r="I83" i="46"/>
  <c r="J84" i="46"/>
  <c r="I84" i="46"/>
  <c r="J83" i="45"/>
  <c r="I83" i="45"/>
  <c r="J84" i="45"/>
  <c r="I84" i="45"/>
  <c r="J83" i="44"/>
  <c r="I83" i="44"/>
  <c r="J84" i="44"/>
  <c r="I84" i="44"/>
  <c r="J83" i="43"/>
  <c r="I83" i="43"/>
  <c r="J84" i="43"/>
  <c r="I84" i="43"/>
  <c r="J83" i="42"/>
  <c r="I83" i="42"/>
  <c r="J84" i="42"/>
  <c r="I84" i="42"/>
  <c r="J83" i="41"/>
  <c r="I83" i="41"/>
  <c r="J84" i="41"/>
  <c r="I84" i="41"/>
  <c r="J83" i="40"/>
  <c r="I83" i="40"/>
  <c r="J84" i="40"/>
  <c r="I84" i="40"/>
  <c r="J83" i="39"/>
  <c r="I83" i="39"/>
  <c r="J84" i="39"/>
  <c r="I84" i="39"/>
  <c r="J83" i="38"/>
  <c r="I83" i="38"/>
  <c r="J84" i="38"/>
  <c r="I84" i="38"/>
  <c r="J83" i="37"/>
  <c r="I83" i="37"/>
  <c r="J84" i="37"/>
  <c r="I84" i="37"/>
  <c r="J83" i="36"/>
  <c r="I83" i="36"/>
  <c r="J84" i="36"/>
  <c r="I84" i="36"/>
  <c r="J83" i="35"/>
  <c r="I83" i="35"/>
  <c r="J84" i="35"/>
  <c r="I84" i="35"/>
  <c r="J83" i="34"/>
  <c r="I83" i="34"/>
  <c r="J84" i="34"/>
  <c r="I84" i="34"/>
  <c r="J83" i="33"/>
  <c r="I83" i="33"/>
  <c r="J84" i="33"/>
  <c r="I84" i="33"/>
  <c r="J83" i="32"/>
  <c r="I83" i="32"/>
  <c r="J84" i="32"/>
  <c r="I84" i="32"/>
  <c r="J83" i="31"/>
  <c r="I83" i="31"/>
  <c r="J84" i="31"/>
  <c r="I84" i="31"/>
  <c r="J83" i="30"/>
  <c r="I83" i="30"/>
  <c r="J84" i="30"/>
  <c r="I84" i="30"/>
  <c r="G41" i="28"/>
  <c r="D11" i="28" s="1"/>
  <c r="F69" i="28"/>
  <c r="G69" i="28"/>
  <c r="H69" i="28"/>
  <c r="I69" i="28"/>
  <c r="J69" i="28"/>
  <c r="K69" i="28"/>
  <c r="L69" i="28"/>
  <c r="M69" i="28"/>
  <c r="N69" i="28"/>
  <c r="O69" i="28"/>
  <c r="F70" i="28"/>
  <c r="G48" i="28" s="1"/>
  <c r="G70" i="28"/>
  <c r="H70" i="28"/>
  <c r="I70" i="28"/>
  <c r="J70" i="28"/>
  <c r="K70" i="28"/>
  <c r="F71" i="28"/>
  <c r="F72" i="28"/>
  <c r="G72" i="28"/>
  <c r="H72" i="28"/>
  <c r="I72" i="28"/>
  <c r="J72" i="28"/>
  <c r="K72" i="28"/>
  <c r="L72" i="28"/>
  <c r="M72" i="28"/>
  <c r="N72" i="28"/>
  <c r="O72" i="28"/>
  <c r="F73" i="28"/>
  <c r="G57" i="28" s="1"/>
  <c r="G73" i="28"/>
  <c r="G53" i="28" s="1"/>
  <c r="H73" i="28"/>
  <c r="I73" i="28"/>
  <c r="J73" i="28"/>
  <c r="K73" i="28"/>
  <c r="L73" i="28"/>
  <c r="G54" i="28" s="1"/>
  <c r="M73" i="28"/>
  <c r="G55" i="28" s="1"/>
  <c r="N73" i="28"/>
  <c r="O73" i="28"/>
  <c r="F68" i="28"/>
  <c r="C4" i="28"/>
  <c r="C3" i="28"/>
  <c r="C19" i="28"/>
  <c r="E15" i="28"/>
  <c r="C15" i="28"/>
  <c r="L13" i="28"/>
  <c r="J12" i="28"/>
  <c r="G12" i="28"/>
  <c r="L9" i="28"/>
  <c r="J9" i="28"/>
  <c r="K9" i="28" s="1"/>
  <c r="G9" i="28"/>
  <c r="J8" i="28"/>
  <c r="G8" i="28"/>
  <c r="G37" i="28" l="1"/>
  <c r="G58" i="28"/>
  <c r="G52" i="28" s="1"/>
  <c r="D8" i="28" s="1"/>
  <c r="G35" i="28"/>
  <c r="G36" i="28" l="1"/>
  <c r="G62" i="28" s="1"/>
  <c r="H8" i="28" s="1"/>
  <c r="L3" i="9"/>
  <c r="K3" i="9"/>
  <c r="J3" i="9"/>
  <c r="I3" i="9"/>
  <c r="O30" i="8"/>
  <c r="M70" i="28" l="1"/>
  <c r="G46" i="28" s="1"/>
  <c r="N70" i="28"/>
  <c r="G49" i="28" s="1"/>
  <c r="G44" i="28" s="1"/>
  <c r="G34" i="28" s="1"/>
  <c r="L70" i="28"/>
  <c r="G45" i="28" s="1"/>
  <c r="O70" i="28"/>
  <c r="K8" i="28"/>
  <c r="U5" i="8"/>
  <c r="V5" i="8"/>
  <c r="W5" i="8"/>
  <c r="X5" i="8"/>
  <c r="U6" i="8"/>
  <c r="V6" i="8"/>
  <c r="W6" i="8"/>
  <c r="X6" i="8"/>
  <c r="U8" i="8"/>
  <c r="V8" i="8"/>
  <c r="W8" i="8"/>
  <c r="X8" i="8"/>
  <c r="U9" i="8"/>
  <c r="V9" i="8"/>
  <c r="W9" i="8"/>
  <c r="X9" i="8"/>
  <c r="B17" i="9" l="1"/>
  <c r="B18" i="9"/>
  <c r="B19" i="9"/>
  <c r="B15" i="9" l="1"/>
  <c r="B16" i="9"/>
  <c r="B14" i="9"/>
  <c r="B13" i="9"/>
  <c r="B12" i="9"/>
  <c r="F17" i="9"/>
  <c r="K17" i="9"/>
  <c r="C18" i="9"/>
  <c r="F18" i="9"/>
  <c r="C19" i="9"/>
  <c r="I19" i="9"/>
  <c r="J14" i="9"/>
  <c r="F14" i="9"/>
  <c r="J13" i="9"/>
  <c r="C14" i="9"/>
  <c r="G13" i="9"/>
  <c r="C17" i="9"/>
  <c r="J17" i="9"/>
  <c r="I18" i="9"/>
  <c r="E18" i="9"/>
  <c r="J19" i="9"/>
  <c r="E19" i="9"/>
  <c r="J12" i="9"/>
  <c r="C12" i="9"/>
  <c r="G14" i="9"/>
  <c r="C13" i="9"/>
  <c r="G17" i="9"/>
  <c r="D17" i="9"/>
  <c r="J18" i="9"/>
  <c r="K18" i="9"/>
  <c r="F19" i="9"/>
  <c r="K19" i="9"/>
  <c r="I17" i="9"/>
  <c r="E17" i="9"/>
  <c r="G18" i="9"/>
  <c r="D18" i="9"/>
  <c r="G19" i="9"/>
  <c r="D19" i="9"/>
  <c r="L19" i="9" l="1"/>
  <c r="H19" i="9" s="1"/>
  <c r="L18" i="9"/>
  <c r="H18" i="9" s="1"/>
  <c r="L17" i="9"/>
  <c r="H17" i="9" s="1"/>
  <c r="H11" i="28"/>
  <c r="K11" i="28" s="1"/>
  <c r="S9" i="8"/>
  <c r="R9" i="8"/>
  <c r="Q9" i="8"/>
  <c r="P9" i="8"/>
  <c r="O9" i="8"/>
  <c r="T8" i="8"/>
  <c r="S8" i="8"/>
  <c r="R8" i="8"/>
  <c r="Q8" i="8"/>
  <c r="P8" i="8"/>
  <c r="O8" i="8"/>
  <c r="O7" i="8"/>
  <c r="T6" i="8"/>
  <c r="S6" i="8"/>
  <c r="R6" i="8"/>
  <c r="Q6" i="8"/>
  <c r="P6" i="8"/>
  <c r="O6" i="8"/>
  <c r="T5" i="8"/>
  <c r="S5" i="8"/>
  <c r="R5" i="8"/>
  <c r="Q5" i="8"/>
  <c r="P5" i="8"/>
  <c r="O5" i="8"/>
  <c r="C15" i="9"/>
  <c r="K15" i="9"/>
  <c r="F13" i="9"/>
  <c r="I13" i="9"/>
  <c r="F16" i="9"/>
  <c r="K16" i="9"/>
  <c r="K14" i="9"/>
  <c r="F15" i="9"/>
  <c r="I12" i="9"/>
  <c r="J16" i="9"/>
  <c r="G12" i="9"/>
  <c r="G16" i="9"/>
  <c r="I15" i="9"/>
  <c r="D15" i="9"/>
  <c r="F12" i="9"/>
  <c r="I14" i="9"/>
  <c r="C16" i="9"/>
  <c r="D16" i="9"/>
  <c r="E15" i="9"/>
  <c r="E16" i="9"/>
  <c r="K12" i="9"/>
  <c r="J15" i="9"/>
  <c r="G15" i="9"/>
  <c r="I16" i="9"/>
  <c r="K13" i="9"/>
  <c r="L16" i="9" l="1"/>
  <c r="H16" i="9" s="1"/>
  <c r="L15" i="9"/>
  <c r="H15" i="9" s="1"/>
  <c r="G50" i="28"/>
  <c r="G59" i="28"/>
  <c r="D9" i="28" s="1"/>
  <c r="G83" i="8"/>
  <c r="H83" i="8" s="1"/>
  <c r="G84" i="8"/>
  <c r="H84" i="8" s="1"/>
  <c r="T9" i="8"/>
  <c r="D14" i="9"/>
  <c r="G56" i="28" l="1"/>
  <c r="G33" i="28" s="1"/>
  <c r="N10" i="28" s="1"/>
  <c r="P10" i="28" s="1"/>
  <c r="Q10" i="28" s="1"/>
  <c r="D10" i="28"/>
  <c r="G32" i="28"/>
  <c r="N9" i="28" s="1"/>
  <c r="P9" i="28" s="1"/>
  <c r="Q9" i="28" s="1"/>
  <c r="L14" i="9"/>
  <c r="J84" i="8"/>
  <c r="I83" i="8"/>
  <c r="D13" i="9"/>
  <c r="E14" i="9"/>
  <c r="G30" i="28" l="1"/>
  <c r="N11" i="28" s="1"/>
  <c r="P11" i="28" s="1"/>
  <c r="Q11" i="28" s="1"/>
  <c r="H14" i="9"/>
  <c r="L13" i="9"/>
  <c r="O23" i="8"/>
  <c r="L84" i="8"/>
  <c r="J83" i="8"/>
  <c r="O84" i="8"/>
  <c r="L83" i="8"/>
  <c r="O83" i="8"/>
  <c r="I84" i="8"/>
  <c r="D12" i="9"/>
  <c r="E13" i="9"/>
  <c r="M12" i="28" l="1"/>
  <c r="G47" i="28"/>
  <c r="H13" i="9"/>
  <c r="L12" i="9"/>
  <c r="G43" i="28" s="1"/>
  <c r="G31" i="28" s="1"/>
  <c r="N8" i="28" s="1"/>
  <c r="P8" i="28" s="1"/>
  <c r="Q8" i="28" s="1"/>
  <c r="P23" i="8"/>
  <c r="M84" i="8"/>
  <c r="E12" i="9"/>
  <c r="H12" i="9" l="1"/>
  <c r="D22" i="9"/>
  <c r="D13" i="28" s="1"/>
  <c r="D15" i="28" s="1"/>
  <c r="D20" i="9"/>
  <c r="D25" i="9" l="1"/>
  <c r="D21" i="9"/>
  <c r="K12" i="28" l="1"/>
  <c r="P12" i="28" s="1"/>
  <c r="Q12" i="28" l="1"/>
  <c r="K13" i="28"/>
  <c r="R10" i="28" s="1"/>
  <c r="M13" i="28" l="1"/>
  <c r="C20" i="28" s="1"/>
  <c r="R8" i="28"/>
  <c r="R9" i="28"/>
  <c r="R12" i="28"/>
  <c r="R11" i="28"/>
  <c r="R13" i="28" l="1"/>
  <c r="J13" i="28"/>
  <c r="H13" i="28" s="1"/>
  <c r="G15" i="28" s="1"/>
  <c r="C18" i="28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<sst xmlns="http://schemas.openxmlformats.org/spreadsheetml/2006/main" count="5358" uniqueCount="239">
  <si>
    <t>Notas</t>
  </si>
  <si>
    <t>BALANCE DE INCERTIDUMBRES</t>
  </si>
  <si>
    <t>Procedimiento:</t>
  </si>
  <si>
    <t xml:space="preserve">PEE XX - DCCB + RE </t>
  </si>
  <si>
    <t>Calibración de:</t>
  </si>
  <si>
    <t>Corriente de calibración</t>
  </si>
  <si>
    <t>A</t>
  </si>
  <si>
    <t>Fuente de incertidumbre</t>
  </si>
  <si>
    <t>Símbolo</t>
  </si>
  <si>
    <t>Valor</t>
  </si>
  <si>
    <t>Tipo</t>
  </si>
  <si>
    <t>Distrib</t>
  </si>
  <si>
    <t>Intervalo (±)</t>
  </si>
  <si>
    <t>Factor</t>
  </si>
  <si>
    <r>
      <t>u</t>
    </r>
    <r>
      <rPr>
        <b/>
        <vertAlign val="subscript"/>
        <sz val="14"/>
        <color indexed="8"/>
        <rFont val="Arial"/>
        <family val="2"/>
      </rPr>
      <t>i</t>
    </r>
  </si>
  <si>
    <r>
      <t>n</t>
    </r>
    <r>
      <rPr>
        <b/>
        <vertAlign val="subscript"/>
        <sz val="13.5"/>
        <color indexed="8"/>
        <rFont val="Arial"/>
        <family val="2"/>
      </rPr>
      <t>i</t>
    </r>
    <r>
      <rPr>
        <b/>
        <vertAlign val="superscript"/>
        <sz val="13.5"/>
        <color indexed="8"/>
        <rFont val="Arial"/>
        <family val="2"/>
      </rPr>
      <t xml:space="preserve"> </t>
    </r>
  </si>
  <si>
    <r>
      <t>c</t>
    </r>
    <r>
      <rPr>
        <b/>
        <vertAlign val="subscript"/>
        <sz val="14"/>
        <color indexed="8"/>
        <rFont val="Arial"/>
        <family val="2"/>
      </rPr>
      <t>i</t>
    </r>
  </si>
  <si>
    <r>
      <t>(c</t>
    </r>
    <r>
      <rPr>
        <b/>
        <vertAlign val="subscript"/>
        <sz val="14"/>
        <color indexed="8"/>
        <rFont val="Arial"/>
        <family val="2"/>
      </rPr>
      <t>i</t>
    </r>
    <r>
      <rPr>
        <b/>
        <sz val="12"/>
        <color indexed="8"/>
        <rFont val="Arial"/>
        <family val="2"/>
      </rPr>
      <t>u</t>
    </r>
    <r>
      <rPr>
        <b/>
        <vertAlign val="subscript"/>
        <sz val="14"/>
        <color indexed="8"/>
        <rFont val="Arial"/>
        <family val="2"/>
      </rPr>
      <t>i</t>
    </r>
    <r>
      <rPr>
        <b/>
        <sz val="12"/>
        <color indexed="8"/>
        <rFont val="Arial"/>
        <family val="2"/>
      </rPr>
      <t>)</t>
    </r>
    <r>
      <rPr>
        <b/>
        <vertAlign val="superscript"/>
        <sz val="12"/>
        <color indexed="8"/>
        <rFont val="Arial"/>
        <family val="2"/>
      </rPr>
      <t>2</t>
    </r>
  </si>
  <si>
    <t>W-S</t>
  </si>
  <si>
    <t>% contrib</t>
  </si>
  <si>
    <t>Calibración del patrón</t>
  </si>
  <si>
    <t>Rs(To)</t>
  </si>
  <si>
    <t>Ω</t>
  </si>
  <si>
    <t>BN</t>
  </si>
  <si>
    <t>Ω/K</t>
  </si>
  <si>
    <t>Temperatura Rs</t>
  </si>
  <si>
    <t>ts</t>
  </si>
  <si>
    <t>K</t>
  </si>
  <si>
    <t>BR</t>
  </si>
  <si>
    <t>Temperatura Rx</t>
  </si>
  <si>
    <t>tx</t>
  </si>
  <si>
    <t>γ (DCCB+RE)</t>
  </si>
  <si>
    <t>gamma</t>
  </si>
  <si>
    <t>R</t>
  </si>
  <si>
    <t>Tipo A</t>
  </si>
  <si>
    <t>Ω</t>
  </si>
  <si>
    <t>Rx (20)</t>
  </si>
  <si>
    <t xml:space="preserve">     </t>
  </si>
  <si>
    <t xml:space="preserve">N </t>
  </si>
  <si>
    <t>±</t>
  </si>
  <si>
    <t>ppm</t>
  </si>
  <si>
    <t>"La incertidumbre de medición expandida informada fue calculada multiplicando</t>
  </si>
  <si>
    <t xml:space="preserve"> </t>
  </si>
  <si>
    <t>Modelo y coeficientes</t>
  </si>
  <si>
    <t>coef</t>
  </si>
  <si>
    <t>valor</t>
  </si>
  <si>
    <t>cγ</t>
  </si>
  <si>
    <t>c_Rx(To)</t>
  </si>
  <si>
    <t>c_ts</t>
  </si>
  <si>
    <t>c_tx</t>
  </si>
  <si>
    <t>c_Dx</t>
  </si>
  <si>
    <t>c_Ds</t>
  </si>
  <si>
    <t>c_Rso</t>
  </si>
  <si>
    <t>variable</t>
  </si>
  <si>
    <t>d</t>
  </si>
  <si>
    <t>R_x(To) (ohm)</t>
  </si>
  <si>
    <t>R_xo (ohm)</t>
  </si>
  <si>
    <t>alpha_x (1/K)</t>
  </si>
  <si>
    <t>beta_x (1/K^2)</t>
  </si>
  <si>
    <t>R_x(tx) (ohm)</t>
  </si>
  <si>
    <t>d - d_cal x</t>
  </si>
  <si>
    <t>Dx (ohm/año)</t>
  </si>
  <si>
    <t>t_x (K)</t>
  </si>
  <si>
    <t>R_s(To) (ohm)</t>
  </si>
  <si>
    <t>R_so (ohm)</t>
  </si>
  <si>
    <t>alpha_s (1/K)</t>
  </si>
  <si>
    <t>beta_s (1/K^2)</t>
  </si>
  <si>
    <t>R_s(ts) (ohm)</t>
  </si>
  <si>
    <t>d - d_cal s</t>
  </si>
  <si>
    <t>Ds (ohm/año)</t>
  </si>
  <si>
    <t>t_s (K)</t>
  </si>
  <si>
    <t>incert standard</t>
  </si>
  <si>
    <t>u_Rx(To) (ohm)</t>
  </si>
  <si>
    <t>Rx</t>
  </si>
  <si>
    <t>Fits90</t>
  </si>
  <si>
    <t xml:space="preserve">Resistor L&amp;N 4224B </t>
  </si>
  <si>
    <t>Fecha</t>
  </si>
  <si>
    <t>R (20 °C) [mΩ]</t>
  </si>
  <si>
    <t>U [μΩ/Ω]</t>
  </si>
  <si>
    <t>Diff [μΩ/Ω]</t>
  </si>
  <si>
    <t>T [°C]</t>
  </si>
  <si>
    <t>Obs</t>
  </si>
  <si>
    <t>a (20 °C) (1/K)</t>
  </si>
  <si>
    <t>b (20 °C) (1/K)</t>
  </si>
  <si>
    <t>drift (uohm/ohm / año)</t>
  </si>
  <si>
    <t>U_drift (uohm/ohm / año)</t>
  </si>
  <si>
    <t>No. 1870797</t>
  </si>
  <si>
    <t>Pat: 142y688 , I = 10 A</t>
  </si>
  <si>
    <t>Valor nominal [Ω]</t>
  </si>
  <si>
    <t>Rs</t>
  </si>
  <si>
    <t>a (20 °C)</t>
  </si>
  <si>
    <t>1/K</t>
  </si>
  <si>
    <r>
      <t xml:space="preserve">R(20 </t>
    </r>
    <r>
      <rPr>
        <sz val="11"/>
        <color theme="0"/>
        <rFont val="Calibri"/>
        <family val="2"/>
      </rPr>
      <t>°</t>
    </r>
    <r>
      <rPr>
        <sz val="11"/>
        <color theme="0"/>
        <rFont val="Calibri"/>
        <family val="2"/>
        <scheme val="minor"/>
      </rPr>
      <t>C) (Ω)</t>
    </r>
  </si>
  <si>
    <t>Observaciones</t>
  </si>
  <si>
    <t>Nombre del resistor</t>
  </si>
  <si>
    <t>b (20 °C)</t>
  </si>
  <si>
    <t>1/K2</t>
  </si>
  <si>
    <t>DCC - Pat 052-121</t>
  </si>
  <si>
    <t>drift</t>
  </si>
  <si>
    <t>μΩ/(Ω año)</t>
  </si>
  <si>
    <t>U drift</t>
  </si>
  <si>
    <t>!C14</t>
  </si>
  <si>
    <t>!o23</t>
  </si>
  <si>
    <t>!P23</t>
  </si>
  <si>
    <t>!C15</t>
  </si>
  <si>
    <t>!C17</t>
  </si>
  <si>
    <t>!C23</t>
  </si>
  <si>
    <t>!C285</t>
  </si>
  <si>
    <t>!r15</t>
  </si>
  <si>
    <t>Rx (ohm)</t>
  </si>
  <si>
    <t>STD (uohm/ohm)</t>
  </si>
  <si>
    <r>
      <t>Temperatura ambiente (</t>
    </r>
    <r>
      <rPr>
        <sz val="11"/>
        <color theme="0"/>
        <rFont val="Calibri"/>
        <family val="2"/>
      </rPr>
      <t>°C)</t>
    </r>
  </si>
  <si>
    <t>Humedad (%)</t>
  </si>
  <si>
    <t>diferencia ultima cal (uohm/ohm)</t>
  </si>
  <si>
    <t>I (A)</t>
  </si>
  <si>
    <t>incert ratio</t>
  </si>
  <si>
    <r>
      <t>Temperatura baño - 20 °C (</t>
    </r>
    <r>
      <rPr>
        <sz val="11"/>
        <color theme="0"/>
        <rFont val="Calibri"/>
        <family val="2"/>
      </rPr>
      <t>°C)</t>
    </r>
  </si>
  <si>
    <t>Rx(20 °C) (ohm)</t>
  </si>
  <si>
    <t>average (ohm)</t>
  </si>
  <si>
    <t>std (uohm/ohm)</t>
  </si>
  <si>
    <t>diferencia entre días</t>
  </si>
  <si>
    <t>uohm/ohm</t>
  </si>
  <si>
    <t>MI 6010SW Software - Version 1.8.4</t>
  </si>
  <si>
    <t>filename</t>
  </si>
  <si>
    <t>Measurement Report</t>
  </si>
  <si>
    <t>20170803_0827_100 uohm (797) - 100 mohm (539).mea</t>
  </si>
  <si>
    <t>6010 S/N:</t>
  </si>
  <si>
    <t>Ratio:</t>
  </si>
  <si>
    <t>Scanner #1 S/N:</t>
  </si>
  <si>
    <t>Ratio Uncertainty [95%](ppm):</t>
  </si>
  <si>
    <t>Ultima Calibración</t>
  </si>
  <si>
    <t>Sc #1 4220-1R S/N:</t>
  </si>
  <si>
    <t>Resistance (Ohms):</t>
  </si>
  <si>
    <t>Scanner #2 S/N:</t>
  </si>
  <si>
    <t>Temperature (C):</t>
  </si>
  <si>
    <t>Sc #2 4220-1R S/N:</t>
  </si>
  <si>
    <t>Resistance Uncertainty [95%](ppm):</t>
  </si>
  <si>
    <t>6011 S/N:</t>
  </si>
  <si>
    <t>Temperature - Rs(C) &amp; Diff:</t>
  </si>
  <si>
    <t>P.S. S/N:</t>
  </si>
  <si>
    <t>Temperature - Rx(C) &amp; Diff:</t>
  </si>
  <si>
    <t>Extender S/N:</t>
  </si>
  <si>
    <t>Adjusted Resistance (Ohms):</t>
  </si>
  <si>
    <t>Ratio puete (*)</t>
  </si>
  <si>
    <t>Switch S/N:</t>
  </si>
  <si>
    <t>Adjusted Uncertainty [95%](ppm):</t>
  </si>
  <si>
    <t>(*) depende de la proporción de resistencia</t>
  </si>
  <si>
    <t>Chub-E4 S/N:</t>
  </si>
  <si>
    <t>Chub-E4 Average (C):</t>
  </si>
  <si>
    <t xml:space="preserve">NOTA: en todos los casos los valores indicados en la sección inicial del archivo B3:C81 indican valores no necesariamente correctos de los resistores. </t>
  </si>
  <si>
    <t>FLUKE 5700A S/N:</t>
  </si>
  <si>
    <t>Chub-E4 Uncertainty [95%](ppm):</t>
  </si>
  <si>
    <t>Se realiza la cuenta en la hoja de cálculo no se le deja hacer la cuenta al programa.</t>
  </si>
  <si>
    <t>Start Time:</t>
  </si>
  <si>
    <t>End Time:</t>
  </si>
  <si>
    <t>Temperatura Baño</t>
  </si>
  <si>
    <t>ohm</t>
  </si>
  <si>
    <t>C</t>
  </si>
  <si>
    <t>Pressure (kPa):</t>
  </si>
  <si>
    <t>STD</t>
  </si>
  <si>
    <t>Humidity (% RH):</t>
  </si>
  <si>
    <t>N</t>
  </si>
  <si>
    <t>Bath Temperature (C):</t>
  </si>
  <si>
    <t>Instrumento</t>
  </si>
  <si>
    <t>TRP 25 Rosemount</t>
  </si>
  <si>
    <t>V Bath Temperature (C):</t>
  </si>
  <si>
    <t xml:space="preserve">Multímetro </t>
  </si>
  <si>
    <t>Agilent 34420A</t>
  </si>
  <si>
    <t>Program:</t>
  </si>
  <si>
    <t>fecha cal trp</t>
  </si>
  <si>
    <t>Task:</t>
  </si>
  <si>
    <t>Element:</t>
  </si>
  <si>
    <t>Current (A):</t>
  </si>
  <si>
    <t>Settle Time (s):</t>
  </si>
  <si>
    <t>Para el promedio y el desvío se tomaron los puntos a partir de la medición 30 (estabilización)</t>
  </si>
  <si>
    <t>Filter:</t>
  </si>
  <si>
    <t>Measurements:</t>
  </si>
  <si>
    <t>Statistics:</t>
  </si>
  <si>
    <t>Rx As Standard:</t>
  </si>
  <si>
    <t>Rs Designator:</t>
  </si>
  <si>
    <t>Rs Cal. Value (Ohms):</t>
  </si>
  <si>
    <t>Rs Actual Value (Ohms):</t>
  </si>
  <si>
    <t>Rs Cal. Date:</t>
  </si>
  <si>
    <t>Rs Drift (ppm):</t>
  </si>
  <si>
    <t>Rs Uncertainty (ppm):</t>
  </si>
  <si>
    <t>Rs Scanner Channel:</t>
  </si>
  <si>
    <t>Rs Serial Number:</t>
  </si>
  <si>
    <t>Rs ID Number:</t>
  </si>
  <si>
    <t>Rs Auto Update:</t>
  </si>
  <si>
    <t>Rs Max Current (A):</t>
  </si>
  <si>
    <t>Rs Type:</t>
  </si>
  <si>
    <t>Rs Model:</t>
  </si>
  <si>
    <t>Rs Coeff Temp. (C):</t>
  </si>
  <si>
    <t>Rs PRT Range:</t>
  </si>
  <si>
    <t>Rs THERM/1K Designator:</t>
  </si>
  <si>
    <t>Rs a:</t>
  </si>
  <si>
    <t>Rs b:</t>
  </si>
  <si>
    <t>Rs c:</t>
  </si>
  <si>
    <t>Rs d:</t>
  </si>
  <si>
    <t>Rs c1:</t>
  </si>
  <si>
    <t>Rs c2:</t>
  </si>
  <si>
    <t>Rs c3:</t>
  </si>
  <si>
    <t>Rs c4:</t>
  </si>
  <si>
    <t>Rs c5:</t>
  </si>
  <si>
    <t>Rx Designator:</t>
  </si>
  <si>
    <t>Rx Cal. Value (Ohms):</t>
  </si>
  <si>
    <t>Rx Actual Value (Ohms):</t>
  </si>
  <si>
    <t>Rx Cal. Date:</t>
  </si>
  <si>
    <t>Rx Drift (ppm):</t>
  </si>
  <si>
    <t>Rx Uncertainty (ppm):</t>
  </si>
  <si>
    <t>Rx Scanner Channel:</t>
  </si>
  <si>
    <t>Rx Serial Number:</t>
  </si>
  <si>
    <t>Rx ID Number:</t>
  </si>
  <si>
    <t>Rx Auto Update:</t>
  </si>
  <si>
    <t>Rx Max Current (A):</t>
  </si>
  <si>
    <t>Rx Type:</t>
  </si>
  <si>
    <t>Rx Model:</t>
  </si>
  <si>
    <t>Rx Coeff Temp. (C):</t>
  </si>
  <si>
    <t>Rx PRT Range:</t>
  </si>
  <si>
    <t>Rx THERM/1K Designator:</t>
  </si>
  <si>
    <t>Rx a:</t>
  </si>
  <si>
    <t>Rx b:</t>
  </si>
  <si>
    <t>Rx c:</t>
  </si>
  <si>
    <t>Rx d:</t>
  </si>
  <si>
    <t>Rx c1:</t>
  </si>
  <si>
    <t>Rx c2:</t>
  </si>
  <si>
    <t>Rx c3:</t>
  </si>
  <si>
    <t>Rx c4:</t>
  </si>
  <si>
    <t>Rx c5:</t>
  </si>
  <si>
    <t># meas</t>
  </si>
  <si>
    <t>RATIO == r</t>
  </si>
  <si>
    <t>RESISTANCE</t>
  </si>
  <si>
    <t>TIME</t>
  </si>
  <si>
    <t>Rs(ts)</t>
  </si>
  <si>
    <t>Rx = gamma*Rs</t>
  </si>
  <si>
    <t>Rx-Rx(last cal)</t>
  </si>
  <si>
    <r>
      <t>Rx-Rx(last cal) (</t>
    </r>
    <r>
      <rPr>
        <b/>
        <sz val="15"/>
        <color theme="3"/>
        <rFont val="Calibri"/>
        <family val="2"/>
      </rPr>
      <t>µΩ</t>
    </r>
    <r>
      <rPr>
        <b/>
        <sz val="15"/>
        <color theme="3"/>
        <rFont val="Arial"/>
        <family val="2"/>
      </rPr>
      <t>/</t>
    </r>
    <r>
      <rPr>
        <b/>
        <sz val="15"/>
        <color theme="3"/>
        <rFont val="Calibri"/>
        <family val="2"/>
      </rPr>
      <t>Ω)</t>
    </r>
  </si>
  <si>
    <t>Avrg Rx (ohm)</t>
  </si>
  <si>
    <t>STD Rx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</si>
</sst>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0.00000000"/>
    <numFmt numFmtId="166" formatCode="0.000000000"/>
    <numFmt numFmtId="167" formatCode="0.0000000000000"/>
    <numFmt numFmtId="168" formatCode="0.000000000000000000"/>
    <numFmt numFmtId="169" formatCode="0.000000"/>
    <numFmt numFmtId="170" formatCode="0.000000000000000"/>
    <numFmt numFmtId="171" formatCode="0.0000"/>
    <numFmt numFmtId="172" formatCode="0.000000000000E+00"/>
    <numFmt numFmtId="173" formatCode="0.0000000000"/>
    <numFmt numFmtId="174" formatCode="0.0E+00"/>
    <numFmt numFmtId="175" formatCode="0.0"/>
    <numFmt numFmtId="176" formatCode="0E+00"/>
    <numFmt numFmtId="177" formatCode="_-* #,##0.00\ _P_t_s_-;\-* #,##0.00\ _P_t_s_-;_-* &quot;-&quot;??\ _P_t_s_-;_-@_-"/>
    <numFmt numFmtId="178" formatCode="0.000E+00"/>
    <numFmt numFmtId="179" formatCode="0.0000000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1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</font>
    <font>
      <b/>
      <sz val="15"/>
      <color theme="3"/>
      <name val="Arial"/>
      <family val="2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vertAlign val="subscript"/>
      <sz val="14"/>
      <color indexed="8"/>
      <name val="Arial"/>
      <family val="2"/>
    </font>
    <font>
      <b/>
      <sz val="13.5"/>
      <color indexed="8"/>
      <name val="Symbol"/>
      <family val="1"/>
      <charset val="2"/>
    </font>
    <font>
      <b/>
      <vertAlign val="subscript"/>
      <sz val="13.5"/>
      <color indexed="8"/>
      <name val="Arial"/>
      <family val="2"/>
    </font>
    <font>
      <b/>
      <vertAlign val="superscript"/>
      <sz val="13.5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sz val="11"/>
      <color indexed="8"/>
      <name val="Arial"/>
      <family val="2"/>
    </font>
    <font>
      <sz val="11"/>
      <color indexed="8"/>
      <name val="Times New Roman"/>
      <family val="1"/>
    </font>
    <font>
      <sz val="12"/>
      <color indexed="8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b/>
      <i/>
      <sz val="10"/>
      <name val="Arial"/>
      <family val="2"/>
    </font>
    <font>
      <sz val="10"/>
      <name val="Arial1"/>
    </font>
    <font>
      <sz val="10"/>
      <name val="Arial"/>
    </font>
    <font>
      <b/>
      <sz val="11"/>
      <color indexed="8"/>
      <name val="Arial"/>
      <family val="2"/>
    </font>
    <font>
      <b/>
      <sz val="28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/>
      <top style="medium">
        <color indexed="25"/>
      </top>
      <bottom style="medium">
        <color indexed="25"/>
      </bottom>
      <diagonal/>
    </border>
    <border>
      <left/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25"/>
      </left>
      <right style="dashed">
        <color indexed="25"/>
      </right>
      <top style="medium">
        <color indexed="25"/>
      </top>
      <bottom/>
      <diagonal/>
    </border>
    <border>
      <left/>
      <right style="medium">
        <color indexed="25"/>
      </right>
      <top style="medium">
        <color indexed="25"/>
      </top>
      <bottom/>
      <diagonal/>
    </border>
    <border>
      <left style="medium">
        <color indexed="25"/>
      </left>
      <right style="dotted">
        <color indexed="25"/>
      </right>
      <top style="medium">
        <color indexed="25"/>
      </top>
      <bottom/>
      <diagonal/>
    </border>
    <border>
      <left/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dashed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dotted">
        <color indexed="25"/>
      </right>
      <top style="thin">
        <color indexed="25"/>
      </top>
      <bottom/>
      <diagonal/>
    </border>
    <border>
      <left/>
      <right style="dotted">
        <color indexed="25"/>
      </right>
      <top style="thin">
        <color indexed="25"/>
      </top>
      <bottom/>
      <diagonal/>
    </border>
    <border>
      <left style="medium">
        <color indexed="25"/>
      </left>
      <right style="dotted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/>
      <top style="thin">
        <color indexed="25"/>
      </top>
      <bottom style="thin">
        <color indexed="25"/>
      </bottom>
      <diagonal/>
    </border>
    <border>
      <left/>
      <right style="dotted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dashed">
        <color indexed="25"/>
      </right>
      <top style="medium">
        <color indexed="25"/>
      </top>
      <bottom style="medium">
        <color indexed="25"/>
      </bottom>
      <diagonal/>
    </border>
    <border>
      <left style="dashed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dotted">
        <color indexed="25"/>
      </right>
      <top style="medium">
        <color indexed="25"/>
      </top>
      <bottom style="medium">
        <color indexed="25"/>
      </bottom>
      <diagonal/>
    </border>
    <border>
      <left style="dotted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/>
      <bottom/>
      <diagonal/>
    </border>
    <border>
      <left style="thick">
        <color indexed="25"/>
      </left>
      <right/>
      <top style="thick">
        <color indexed="25"/>
      </top>
      <bottom style="thick">
        <color indexed="25"/>
      </bottom>
      <diagonal/>
    </border>
    <border>
      <left/>
      <right/>
      <top style="thick">
        <color indexed="25"/>
      </top>
      <bottom style="thick">
        <color indexed="25"/>
      </bottom>
      <diagonal/>
    </border>
    <border>
      <left/>
      <right style="thick">
        <color indexed="25"/>
      </right>
      <top style="thick">
        <color indexed="25"/>
      </top>
      <bottom style="thick">
        <color indexed="25"/>
      </bottom>
      <diagonal/>
    </border>
    <border>
      <left style="medium">
        <color indexed="53"/>
      </left>
      <right/>
      <top style="medium">
        <color indexed="53"/>
      </top>
      <bottom/>
      <diagonal/>
    </border>
    <border>
      <left/>
      <right/>
      <top style="medium">
        <color indexed="53"/>
      </top>
      <bottom/>
      <diagonal/>
    </border>
    <border>
      <left/>
      <right style="medium">
        <color indexed="53"/>
      </right>
      <top style="medium">
        <color indexed="53"/>
      </top>
      <bottom/>
      <diagonal/>
    </border>
    <border>
      <left style="medium">
        <color indexed="53"/>
      </left>
      <right/>
      <top/>
      <bottom/>
      <diagonal/>
    </border>
    <border>
      <left/>
      <right style="medium">
        <color indexed="53"/>
      </right>
      <top/>
      <bottom/>
      <diagonal/>
    </border>
    <border>
      <left style="medium">
        <color indexed="53"/>
      </left>
      <right/>
      <top/>
      <bottom style="medium">
        <color indexed="53"/>
      </bottom>
      <diagonal/>
    </border>
    <border>
      <left/>
      <right/>
      <top/>
      <bottom style="medium">
        <color indexed="53"/>
      </bottom>
      <diagonal/>
    </border>
    <border>
      <left/>
      <right style="medium">
        <color indexed="53"/>
      </right>
      <top/>
      <bottom style="medium">
        <color indexed="5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4" fillId="0" borderId="0"/>
    <xf numFmtId="0" fontId="42" fillId="0" borderId="0" applyNumberFormat="0" applyFill="0" applyBorder="0" applyAlignment="0" applyProtection="0"/>
    <xf numFmtId="0" fontId="43" fillId="0" borderId="0"/>
    <xf numFmtId="177" fontId="24" fillId="0" borderId="0" applyFont="0" applyFill="0" applyBorder="0" applyAlignment="0" applyProtection="0"/>
    <xf numFmtId="177" fontId="24" fillId="0" borderId="0" applyFont="0" applyFill="0" applyBorder="0" applyAlignment="0" applyProtection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8">
    <xf numFmtId="0" fontId="0" fillId="0" borderId="0" xfId="0"/>
    <xf numFmtId="11" fontId="0" fillId="0" borderId="0" xfId="0" applyNumberFormat="1"/>
    <xf numFmtId="19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1" xfId="2"/>
    <xf numFmtId="0" fontId="17" fillId="29" borderId="0" xfId="38" applyBorder="1" applyAlignment="1">
      <alignment horizontal="center"/>
    </xf>
    <xf numFmtId="165" fontId="17" fillId="29" borderId="0" xfId="38" applyNumberFormat="1" applyBorder="1" applyAlignment="1">
      <alignment horizontal="center"/>
    </xf>
    <xf numFmtId="166" fontId="17" fillId="29" borderId="0" xfId="38" applyNumberFormat="1" applyBorder="1" applyAlignment="1">
      <alignment horizontal="left"/>
    </xf>
    <xf numFmtId="0" fontId="1" fillId="30" borderId="0" xfId="39" applyBorder="1" applyAlignment="1">
      <alignment horizontal="left" indent="1"/>
    </xf>
    <xf numFmtId="2" fontId="1" fillId="30" borderId="0" xfId="39" applyNumberFormat="1" applyBorder="1" applyAlignment="1">
      <alignment horizontal="left" indent="2"/>
    </xf>
    <xf numFmtId="0" fontId="1" fillId="30" borderId="0" xfId="39" applyBorder="1"/>
    <xf numFmtId="0" fontId="17" fillId="25" borderId="0" xfId="34" applyBorder="1" applyAlignment="1">
      <alignment horizontal="center"/>
    </xf>
    <xf numFmtId="165" fontId="17" fillId="25" borderId="0" xfId="34" applyNumberFormat="1" applyBorder="1" applyAlignment="1">
      <alignment horizontal="center"/>
    </xf>
    <xf numFmtId="166" fontId="17" fillId="25" borderId="0" xfId="34" applyNumberFormat="1" applyBorder="1" applyAlignment="1">
      <alignment horizontal="center"/>
    </xf>
    <xf numFmtId="166" fontId="17" fillId="25" borderId="0" xfId="34" applyNumberFormat="1" applyBorder="1" applyAlignment="1">
      <alignment horizontal="left"/>
    </xf>
    <xf numFmtId="0" fontId="1" fillId="26" borderId="0" xfId="35"/>
    <xf numFmtId="2" fontId="0" fillId="0" borderId="0" xfId="0" applyNumberFormat="1"/>
    <xf numFmtId="14" fontId="1" fillId="30" borderId="0" xfId="39" applyNumberFormat="1" applyBorder="1" applyAlignment="1">
      <alignment horizontal="right" indent="1"/>
    </xf>
    <xf numFmtId="14" fontId="1" fillId="26" borderId="0" xfId="35" applyNumberFormat="1"/>
    <xf numFmtId="0" fontId="17" fillId="33" borderId="0" xfId="0" applyFont="1" applyFill="1"/>
    <xf numFmtId="0" fontId="17" fillId="21" borderId="0" xfId="30"/>
    <xf numFmtId="0" fontId="1" fillId="22" borderId="0" xfId="31"/>
    <xf numFmtId="0" fontId="10" fillId="6" borderId="5" xfId="10"/>
    <xf numFmtId="167" fontId="10" fillId="6" borderId="5" xfId="10" applyNumberFormat="1"/>
    <xf numFmtId="169" fontId="10" fillId="6" borderId="5" xfId="10" applyNumberFormat="1"/>
    <xf numFmtId="0" fontId="16" fillId="0" borderId="9" xfId="17"/>
    <xf numFmtId="170" fontId="16" fillId="0" borderId="9" xfId="17" applyNumberFormat="1"/>
    <xf numFmtId="172" fontId="0" fillId="0" borderId="0" xfId="0" applyNumberFormat="1"/>
    <xf numFmtId="0" fontId="17" fillId="25" borderId="0" xfId="34"/>
    <xf numFmtId="0" fontId="17" fillId="29" borderId="0" xfId="38"/>
    <xf numFmtId="14" fontId="13" fillId="29" borderId="0" xfId="38" applyNumberFormat="1" applyFont="1"/>
    <xf numFmtId="0" fontId="23" fillId="25" borderId="0" xfId="34" applyFont="1"/>
    <xf numFmtId="14" fontId="23" fillId="29" borderId="0" xfId="38" applyNumberFormat="1" applyFont="1"/>
    <xf numFmtId="0" fontId="1" fillId="10" borderId="0" xfId="19"/>
    <xf numFmtId="167" fontId="1" fillId="10" borderId="0" xfId="19" applyNumberFormat="1"/>
    <xf numFmtId="171" fontId="1" fillId="10" borderId="0" xfId="19" applyNumberFormat="1"/>
    <xf numFmtId="2" fontId="1" fillId="10" borderId="0" xfId="19" applyNumberFormat="1"/>
    <xf numFmtId="0" fontId="17" fillId="9" borderId="0" xfId="18" applyAlignment="1">
      <alignment horizontal="center" vertical="center"/>
    </xf>
    <xf numFmtId="0" fontId="17" fillId="9" borderId="0" xfId="18" applyAlignment="1">
      <alignment horizontal="center" vertical="center" wrapText="1"/>
    </xf>
    <xf numFmtId="0" fontId="1" fillId="30" borderId="0" xfId="39"/>
    <xf numFmtId="0" fontId="17" fillId="13" borderId="0" xfId="22"/>
    <xf numFmtId="0" fontId="17" fillId="25" borderId="0" xfId="34" applyAlignment="1">
      <alignment vertical="center"/>
    </xf>
    <xf numFmtId="0" fontId="1" fillId="26" borderId="0" xfId="35" applyAlignment="1">
      <alignment vertical="center"/>
    </xf>
    <xf numFmtId="0" fontId="1" fillId="26" borderId="0" xfId="35" applyAlignment="1">
      <alignment horizontal="left" vertical="center"/>
    </xf>
    <xf numFmtId="11" fontId="1" fillId="26" borderId="0" xfId="35" applyNumberFormat="1" applyAlignment="1">
      <alignment horizontal="right" vertical="center"/>
    </xf>
    <xf numFmtId="2" fontId="1" fillId="26" borderId="0" xfId="35" applyNumberFormat="1" applyAlignment="1">
      <alignment vertical="center"/>
    </xf>
    <xf numFmtId="2" fontId="1" fillId="26" borderId="0" xfId="35" applyNumberFormat="1" applyAlignment="1">
      <alignment horizontal="right"/>
    </xf>
    <xf numFmtId="0" fontId="13" fillId="25" borderId="0" xfId="34" applyFont="1" applyAlignment="1">
      <alignment vertical="center"/>
    </xf>
    <xf numFmtId="0" fontId="17" fillId="29" borderId="0" xfId="38" applyBorder="1" applyAlignment="1">
      <alignment horizontal="center" vertical="center"/>
    </xf>
    <xf numFmtId="165" fontId="17" fillId="29" borderId="0" xfId="38" applyNumberFormat="1" applyBorder="1" applyAlignment="1">
      <alignment horizontal="center" vertical="center"/>
    </xf>
    <xf numFmtId="166" fontId="17" fillId="29" borderId="0" xfId="38" applyNumberFormat="1" applyBorder="1" applyAlignment="1">
      <alignment horizontal="left" vertical="center"/>
    </xf>
    <xf numFmtId="0" fontId="17" fillId="29" borderId="0" xfId="38" applyBorder="1" applyAlignment="1">
      <alignment horizontal="center" vertical="center" wrapText="1"/>
    </xf>
    <xf numFmtId="171" fontId="1" fillId="22" borderId="0" xfId="31" applyNumberFormat="1"/>
    <xf numFmtId="0" fontId="1" fillId="23" borderId="0" xfId="32"/>
    <xf numFmtId="11" fontId="1" fillId="23" borderId="0" xfId="32" applyNumberFormat="1"/>
    <xf numFmtId="0" fontId="0" fillId="0" borderId="0" xfId="19" applyFont="1" applyFill="1"/>
    <xf numFmtId="0" fontId="1" fillId="11" borderId="0" xfId="20" applyBorder="1"/>
    <xf numFmtId="0" fontId="13" fillId="25" borderId="0" xfId="34" applyFont="1"/>
    <xf numFmtId="11" fontId="1" fillId="27" borderId="0" xfId="36" applyNumberFormat="1"/>
    <xf numFmtId="2" fontId="1" fillId="27" borderId="0" xfId="36" applyNumberFormat="1"/>
    <xf numFmtId="0" fontId="25" fillId="0" borderId="0" xfId="42" applyFont="1"/>
    <xf numFmtId="0" fontId="26" fillId="0" borderId="0" xfId="42" applyFont="1"/>
    <xf numFmtId="0" fontId="26" fillId="0" borderId="0" xfId="42" applyFont="1" applyAlignment="1">
      <alignment horizontal="center"/>
    </xf>
    <xf numFmtId="0" fontId="26" fillId="0" borderId="0" xfId="42" applyFont="1" applyBorder="1" applyAlignment="1">
      <alignment horizontal="center"/>
    </xf>
    <xf numFmtId="0" fontId="26" fillId="0" borderId="0" xfId="42" applyFont="1" applyBorder="1"/>
    <xf numFmtId="0" fontId="24" fillId="0" borderId="0" xfId="42"/>
    <xf numFmtId="0" fontId="24" fillId="0" borderId="0" xfId="42" applyAlignment="1">
      <alignment horizontal="center"/>
    </xf>
    <xf numFmtId="0" fontId="28" fillId="34" borderId="13" xfId="42" applyFont="1" applyFill="1" applyBorder="1" applyAlignment="1">
      <alignment horizontal="left" vertical="center"/>
    </xf>
    <xf numFmtId="0" fontId="28" fillId="34" borderId="13" xfId="42" applyFont="1" applyFill="1" applyBorder="1" applyAlignment="1">
      <alignment horizontal="center" vertical="center"/>
    </xf>
    <xf numFmtId="0" fontId="31" fillId="34" borderId="13" xfId="42" applyFont="1" applyFill="1" applyBorder="1" applyAlignment="1">
      <alignment horizontal="center" vertical="center"/>
    </xf>
    <xf numFmtId="0" fontId="29" fillId="0" borderId="0" xfId="42" applyFont="1" applyAlignment="1">
      <alignment horizontal="center" vertical="center"/>
    </xf>
    <xf numFmtId="0" fontId="27" fillId="0" borderId="16" xfId="42" applyFont="1" applyBorder="1" applyProtection="1">
      <protection locked="0"/>
    </xf>
    <xf numFmtId="0" fontId="26" fillId="0" borderId="17" xfId="42" applyFont="1" applyBorder="1" applyAlignment="1" applyProtection="1">
      <alignment horizontal="center" vertical="center"/>
      <protection locked="0"/>
    </xf>
    <xf numFmtId="173" fontId="26" fillId="0" borderId="18" xfId="42" applyNumberFormat="1" applyFont="1" applyBorder="1" applyAlignment="1" applyProtection="1">
      <alignment horizontal="center"/>
      <protection locked="0"/>
    </xf>
    <xf numFmtId="0" fontId="26" fillId="0" borderId="19" xfId="42" applyFont="1" applyBorder="1" applyAlignment="1" applyProtection="1">
      <alignment horizontal="center"/>
      <protection locked="0"/>
    </xf>
    <xf numFmtId="0" fontId="26" fillId="0" borderId="17" xfId="42" applyFont="1" applyBorder="1" applyAlignment="1" applyProtection="1">
      <alignment horizontal="center"/>
      <protection locked="0"/>
    </xf>
    <xf numFmtId="0" fontId="26" fillId="35" borderId="17" xfId="42" applyFont="1" applyFill="1" applyBorder="1" applyAlignment="1">
      <alignment horizontal="center"/>
    </xf>
    <xf numFmtId="174" fontId="26" fillId="0" borderId="20" xfId="42" applyNumberFormat="1" applyFont="1" applyBorder="1" applyAlignment="1" applyProtection="1">
      <alignment horizontal="center"/>
      <protection locked="0"/>
    </xf>
    <xf numFmtId="175" fontId="26" fillId="0" borderId="17" xfId="42" applyNumberFormat="1" applyFont="1" applyBorder="1" applyAlignment="1">
      <alignment horizontal="center"/>
    </xf>
    <xf numFmtId="1" fontId="26" fillId="35" borderId="21" xfId="42" applyNumberFormat="1" applyFont="1" applyFill="1" applyBorder="1" applyAlignment="1" applyProtection="1">
      <alignment horizontal="center"/>
      <protection locked="0"/>
    </xf>
    <xf numFmtId="1" fontId="26" fillId="35" borderId="22" xfId="42" applyNumberFormat="1" applyFont="1" applyFill="1" applyBorder="1" applyAlignment="1" applyProtection="1">
      <alignment horizontal="center"/>
      <protection locked="0"/>
    </xf>
    <xf numFmtId="0" fontId="35" fillId="0" borderId="22" xfId="42" applyFont="1" applyBorder="1" applyAlignment="1" applyProtection="1">
      <alignment horizontal="center" vertical="center"/>
      <protection locked="0"/>
    </xf>
    <xf numFmtId="0" fontId="26" fillId="0" borderId="21" xfId="42" applyFont="1" applyBorder="1" applyAlignment="1" applyProtection="1">
      <alignment horizontal="center"/>
      <protection locked="0"/>
    </xf>
    <xf numFmtId="0" fontId="26" fillId="0" borderId="22" xfId="42" applyFont="1" applyBorder="1" applyAlignment="1" applyProtection="1">
      <alignment horizontal="center"/>
      <protection locked="0"/>
    </xf>
    <xf numFmtId="0" fontId="26" fillId="35" borderId="22" xfId="42" applyFont="1" applyFill="1" applyBorder="1" applyAlignment="1">
      <alignment horizontal="center"/>
    </xf>
    <xf numFmtId="174" fontId="26" fillId="0" borderId="24" xfId="42" applyNumberFormat="1" applyFont="1" applyBorder="1" applyAlignment="1" applyProtection="1">
      <alignment horizontal="center"/>
      <protection locked="0"/>
    </xf>
    <xf numFmtId="0" fontId="26" fillId="0" borderId="25" xfId="42" applyFont="1" applyBorder="1" applyAlignment="1" applyProtection="1">
      <alignment horizontal="center"/>
      <protection locked="0"/>
    </xf>
    <xf numFmtId="174" fontId="26" fillId="35" borderId="26" xfId="42" applyNumberFormat="1" applyFont="1" applyFill="1" applyBorder="1" applyAlignment="1" applyProtection="1">
      <alignment horizontal="center"/>
      <protection locked="0"/>
    </xf>
    <xf numFmtId="11" fontId="26" fillId="0" borderId="26" xfId="42" applyNumberFormat="1" applyFont="1" applyBorder="1" applyAlignment="1" applyProtection="1">
      <alignment horizontal="center"/>
      <protection locked="0"/>
    </xf>
    <xf numFmtId="174" fontId="26" fillId="35" borderId="22" xfId="42" applyNumberFormat="1" applyFont="1" applyFill="1" applyBorder="1" applyAlignment="1">
      <alignment horizontal="center"/>
    </xf>
    <xf numFmtId="176" fontId="26" fillId="35" borderId="22" xfId="42" applyNumberFormat="1" applyFont="1" applyFill="1" applyBorder="1" applyAlignment="1">
      <alignment horizontal="center"/>
    </xf>
    <xf numFmtId="9" fontId="26" fillId="35" borderId="22" xfId="42" applyNumberFormat="1" applyFont="1" applyFill="1" applyBorder="1" applyAlignment="1">
      <alignment horizontal="center"/>
    </xf>
    <xf numFmtId="0" fontId="36" fillId="0" borderId="27" xfId="42" applyFont="1" applyBorder="1" applyAlignment="1" applyProtection="1">
      <alignment horizontal="center" vertical="center"/>
      <protection locked="0"/>
    </xf>
    <xf numFmtId="175" fontId="26" fillId="0" borderId="22" xfId="42" applyNumberFormat="1" applyFont="1" applyBorder="1" applyAlignment="1">
      <alignment horizontal="center"/>
    </xf>
    <xf numFmtId="0" fontId="24" fillId="0" borderId="23" xfId="42" applyFont="1" applyBorder="1" applyAlignment="1" applyProtection="1">
      <alignment horizontal="center"/>
      <protection locked="0"/>
    </xf>
    <xf numFmtId="0" fontId="26" fillId="0" borderId="26" xfId="42" applyFont="1" applyBorder="1" applyAlignment="1" applyProtection="1">
      <alignment horizontal="center"/>
      <protection locked="0"/>
    </xf>
    <xf numFmtId="0" fontId="26" fillId="0" borderId="28" xfId="42" applyFont="1" applyBorder="1" applyAlignment="1" applyProtection="1">
      <alignment horizontal="center"/>
      <protection locked="0"/>
    </xf>
    <xf numFmtId="0" fontId="28" fillId="36" borderId="13" xfId="42" applyFont="1" applyFill="1" applyBorder="1" applyProtection="1">
      <protection locked="0"/>
    </xf>
    <xf numFmtId="0" fontId="28" fillId="36" borderId="13" xfId="42" applyFont="1" applyFill="1" applyBorder="1" applyAlignment="1" applyProtection="1">
      <alignment horizontal="center"/>
      <protection locked="0"/>
    </xf>
    <xf numFmtId="166" fontId="28" fillId="36" borderId="29" xfId="42" applyNumberFormat="1" applyFont="1" applyFill="1" applyBorder="1" applyAlignment="1" applyProtection="1">
      <alignment horizontal="center"/>
      <protection locked="0"/>
    </xf>
    <xf numFmtId="0" fontId="27" fillId="0" borderId="30" xfId="42" applyFont="1" applyBorder="1" applyAlignment="1" applyProtection="1">
      <alignment horizontal="center"/>
      <protection locked="0"/>
    </xf>
    <xf numFmtId="0" fontId="28" fillId="37" borderId="13" xfId="42" applyFont="1" applyFill="1" applyBorder="1" applyAlignment="1">
      <alignment horizontal="center"/>
    </xf>
    <xf numFmtId="2" fontId="28" fillId="34" borderId="13" xfId="42" applyNumberFormat="1" applyFont="1" applyFill="1" applyBorder="1" applyAlignment="1">
      <alignment horizontal="center"/>
    </xf>
    <xf numFmtId="174" fontId="28" fillId="34" borderId="31" xfId="42" applyNumberFormat="1" applyFont="1" applyFill="1" applyBorder="1" applyAlignment="1">
      <alignment horizontal="center"/>
    </xf>
    <xf numFmtId="164" fontId="28" fillId="34" borderId="15" xfId="42" applyNumberFormat="1" applyFont="1" applyFill="1" applyBorder="1" applyAlignment="1">
      <alignment horizontal="center"/>
    </xf>
    <xf numFmtId="175" fontId="28" fillId="34" borderId="13" xfId="42" applyNumberFormat="1" applyFont="1" applyFill="1" applyBorder="1" applyAlignment="1">
      <alignment horizontal="center"/>
    </xf>
    <xf numFmtId="1" fontId="27" fillId="34" borderId="32" xfId="42" applyNumberFormat="1" applyFont="1" applyFill="1" applyBorder="1" applyAlignment="1" applyProtection="1">
      <alignment horizontal="center"/>
      <protection locked="0"/>
    </xf>
    <xf numFmtId="1" fontId="28" fillId="34" borderId="13" xfId="42" applyNumberFormat="1" applyFont="1" applyFill="1" applyBorder="1" applyAlignment="1">
      <alignment horizontal="center"/>
    </xf>
    <xf numFmtId="9" fontId="28" fillId="34" borderId="13" xfId="42" applyNumberFormat="1" applyFont="1" applyFill="1" applyBorder="1" applyAlignment="1">
      <alignment horizontal="center"/>
    </xf>
    <xf numFmtId="0" fontId="37" fillId="0" borderId="0" xfId="42" applyFont="1"/>
    <xf numFmtId="0" fontId="27" fillId="0" borderId="33" xfId="42" applyFont="1" applyFill="1" applyBorder="1" applyProtection="1">
      <protection locked="0"/>
    </xf>
    <xf numFmtId="2" fontId="38" fillId="38" borderId="34" xfId="42" applyNumberFormat="1" applyFont="1" applyFill="1" applyBorder="1" applyAlignment="1">
      <alignment horizontal="right"/>
    </xf>
    <xf numFmtId="0" fontId="38" fillId="38" borderId="35" xfId="42" applyFont="1" applyFill="1" applyBorder="1"/>
    <xf numFmtId="0" fontId="38" fillId="38" borderId="35" xfId="42" applyFont="1" applyFill="1" applyBorder="1" applyAlignment="1">
      <alignment horizontal="center"/>
    </xf>
    <xf numFmtId="0" fontId="38" fillId="38" borderId="36" xfId="42" applyFont="1" applyFill="1" applyBorder="1"/>
    <xf numFmtId="0" fontId="39" fillId="36" borderId="0" xfId="42" applyFont="1" applyFill="1" applyBorder="1"/>
    <xf numFmtId="0" fontId="40" fillId="0" borderId="0" xfId="42" applyFont="1" applyBorder="1"/>
    <xf numFmtId="0" fontId="41" fillId="34" borderId="37" xfId="42" applyFont="1" applyFill="1" applyBorder="1"/>
    <xf numFmtId="0" fontId="41" fillId="34" borderId="38" xfId="42" applyFont="1" applyFill="1" applyBorder="1"/>
    <xf numFmtId="0" fontId="41" fillId="34" borderId="38" xfId="42" applyFont="1" applyFill="1" applyBorder="1" applyAlignment="1">
      <alignment horizontal="center"/>
    </xf>
    <xf numFmtId="0" fontId="40" fillId="34" borderId="39" xfId="42" applyFont="1" applyFill="1" applyBorder="1" applyAlignment="1">
      <alignment horizontal="center"/>
    </xf>
    <xf numFmtId="0" fontId="40" fillId="0" borderId="0" xfId="42" applyFont="1" applyBorder="1" applyAlignment="1">
      <alignment horizontal="center"/>
    </xf>
    <xf numFmtId="0" fontId="41" fillId="34" borderId="40" xfId="42" applyFont="1" applyFill="1" applyBorder="1"/>
    <xf numFmtId="0" fontId="41" fillId="34" borderId="0" xfId="42" applyFont="1" applyFill="1" applyBorder="1"/>
    <xf numFmtId="0" fontId="41" fillId="34" borderId="0" xfId="42" applyFont="1" applyFill="1" applyBorder="1" applyAlignment="1">
      <alignment horizontal="center"/>
    </xf>
    <xf numFmtId="0" fontId="24" fillId="34" borderId="0" xfId="42" applyFont="1" applyFill="1" applyBorder="1"/>
    <xf numFmtId="0" fontId="24" fillId="34" borderId="0" xfId="42" applyFill="1" applyBorder="1"/>
    <xf numFmtId="0" fontId="24" fillId="34" borderId="41" xfId="42" applyFill="1" applyBorder="1"/>
    <xf numFmtId="0" fontId="24" fillId="0" borderId="0" xfId="42" applyBorder="1" applyAlignment="1">
      <alignment horizontal="center"/>
    </xf>
    <xf numFmtId="0" fontId="40" fillId="0" borderId="0" xfId="42" applyFont="1" applyBorder="1" applyAlignment="1">
      <alignment horizontal="right"/>
    </xf>
    <xf numFmtId="0" fontId="41" fillId="34" borderId="42" xfId="42" applyFont="1" applyFill="1" applyBorder="1" applyAlignment="1">
      <alignment horizontal="left"/>
    </xf>
    <xf numFmtId="0" fontId="24" fillId="34" borderId="43" xfId="42" applyFill="1" applyBorder="1"/>
    <xf numFmtId="0" fontId="41" fillId="34" borderId="43" xfId="42" applyFont="1" applyFill="1" applyBorder="1"/>
    <xf numFmtId="0" fontId="41" fillId="34" borderId="43" xfId="42" applyFont="1" applyFill="1" applyBorder="1" applyAlignment="1">
      <alignment horizontal="center"/>
    </xf>
    <xf numFmtId="0" fontId="40" fillId="34" borderId="44" xfId="42" applyFont="1" applyFill="1" applyBorder="1" applyAlignment="1">
      <alignment horizontal="center"/>
    </xf>
    <xf numFmtId="0" fontId="43" fillId="0" borderId="0" xfId="44"/>
    <xf numFmtId="0" fontId="43" fillId="0" borderId="0" xfId="44" applyAlignment="1">
      <alignment wrapText="1"/>
    </xf>
    <xf numFmtId="0" fontId="35" fillId="0" borderId="10" xfId="42" applyFont="1" applyBorder="1" applyAlignment="1">
      <alignment horizontal="left"/>
    </xf>
    <xf numFmtId="0" fontId="35" fillId="0" borderId="12" xfId="42" applyFont="1" applyBorder="1" applyAlignment="1">
      <alignment horizontal="center"/>
    </xf>
    <xf numFmtId="0" fontId="35" fillId="0" borderId="11" xfId="42" applyFont="1" applyBorder="1" applyAlignment="1">
      <alignment horizontal="center"/>
    </xf>
    <xf numFmtId="0" fontId="35" fillId="0" borderId="10" xfId="42" applyFont="1" applyBorder="1"/>
    <xf numFmtId="0" fontId="44" fillId="0" borderId="45" xfId="42" applyFont="1" applyBorder="1" applyAlignment="1" applyProtection="1">
      <alignment horizontal="left"/>
      <protection locked="0"/>
    </xf>
    <xf numFmtId="0" fontId="35" fillId="0" borderId="46" xfId="42" applyFont="1" applyBorder="1" applyAlignment="1">
      <alignment horizontal="center"/>
    </xf>
    <xf numFmtId="0" fontId="35" fillId="0" borderId="47" xfId="42" applyFont="1" applyBorder="1" applyAlignment="1">
      <alignment horizontal="center"/>
    </xf>
    <xf numFmtId="0" fontId="35" fillId="0" borderId="11" xfId="42" applyFont="1" applyBorder="1"/>
    <xf numFmtId="0" fontId="35" fillId="0" borderId="46" xfId="42" applyFont="1" applyBorder="1"/>
    <xf numFmtId="0" fontId="35" fillId="0" borderId="10" xfId="42" applyFont="1" applyBorder="1" applyAlignment="1">
      <alignment horizontal="center"/>
    </xf>
    <xf numFmtId="0" fontId="45" fillId="21" borderId="0" xfId="30" applyFont="1" applyBorder="1"/>
    <xf numFmtId="173" fontId="0" fillId="0" borderId="0" xfId="0" applyNumberFormat="1"/>
    <xf numFmtId="0" fontId="17" fillId="21" borderId="0" xfId="30" applyAlignment="1">
      <alignment horizontal="left" vertical="center"/>
    </xf>
    <xf numFmtId="0" fontId="1" fillId="22" borderId="0" xfId="31" applyAlignment="1">
      <alignment horizontal="left" vertical="center"/>
    </xf>
    <xf numFmtId="14" fontId="1" fillId="22" borderId="0" xfId="31" applyNumberFormat="1" applyAlignment="1">
      <alignment horizontal="right"/>
    </xf>
    <xf numFmtId="0" fontId="1" fillId="22" borderId="0" xfId="31" applyAlignment="1">
      <alignment horizontal="right"/>
    </xf>
    <xf numFmtId="0" fontId="1" fillId="22" borderId="0" xfId="31" applyAlignment="1">
      <alignment horizontal="right" vertical="center"/>
    </xf>
    <xf numFmtId="166" fontId="1" fillId="22" borderId="0" xfId="31" applyNumberFormat="1" applyAlignment="1">
      <alignment horizontal="right" vertical="center"/>
    </xf>
    <xf numFmtId="174" fontId="1" fillId="22" borderId="0" xfId="31" applyNumberFormat="1" applyAlignment="1">
      <alignment horizontal="right" vertical="center"/>
    </xf>
    <xf numFmtId="174" fontId="1" fillId="22" borderId="0" xfId="31" applyNumberFormat="1" applyAlignment="1">
      <alignment horizontal="right"/>
    </xf>
    <xf numFmtId="1" fontId="1" fillId="22" borderId="0" xfId="31" applyNumberFormat="1" applyAlignment="1">
      <alignment horizontal="right"/>
    </xf>
    <xf numFmtId="11" fontId="1" fillId="22" borderId="0" xfId="31" applyNumberFormat="1" applyAlignment="1">
      <alignment horizontal="right" vertical="center"/>
    </xf>
    <xf numFmtId="0" fontId="1" fillId="22" borderId="0" xfId="31" applyAlignment="1">
      <alignment horizontal="center"/>
    </xf>
    <xf numFmtId="165" fontId="1" fillId="22" borderId="0" xfId="31" applyNumberFormat="1" applyAlignment="1">
      <alignment horizontal="right" vertical="center"/>
    </xf>
    <xf numFmtId="11" fontId="24" fillId="0" borderId="23" xfId="42" applyNumberFormat="1" applyFont="1" applyBorder="1" applyAlignment="1" applyProtection="1">
      <alignment horizontal="center"/>
      <protection locked="0"/>
    </xf>
    <xf numFmtId="178" fontId="1" fillId="22" borderId="0" xfId="31" applyNumberFormat="1" applyAlignment="1">
      <alignment horizontal="right" vertical="center"/>
    </xf>
    <xf numFmtId="166" fontId="1" fillId="22" borderId="0" xfId="31" applyNumberFormat="1" applyAlignment="1">
      <alignment horizontal="right"/>
    </xf>
    <xf numFmtId="175" fontId="38" fillId="38" borderId="35" xfId="42" applyNumberFormat="1" applyFont="1" applyFill="1" applyBorder="1"/>
    <xf numFmtId="179" fontId="38" fillId="38" borderId="35" xfId="42" applyNumberFormat="1" applyFont="1" applyFill="1" applyBorder="1"/>
    <xf numFmtId="0" fontId="1" fillId="10" borderId="0" xfId="19" applyNumberFormat="1"/>
    <xf numFmtId="0" fontId="18" fillId="0" borderId="0" xfId="0" applyFont="1" applyAlignment="1"/>
    <xf numFmtId="0" fontId="19" fillId="0" borderId="0" xfId="0" applyFont="1" applyAlignment="1"/>
    <xf numFmtId="0" fontId="8" fillId="4" borderId="0" xfId="8"/>
    <xf numFmtId="0" fontId="28" fillId="34" borderId="14" xfId="42" applyFont="1" applyFill="1" applyBorder="1" applyAlignment="1">
      <alignment horizontal="center" vertical="center"/>
    </xf>
    <xf numFmtId="0" fontId="29" fillId="0" borderId="15" xfId="42" applyFont="1" applyBorder="1" applyAlignment="1">
      <alignment horizontal="center" vertical="center"/>
    </xf>
    <xf numFmtId="0" fontId="28" fillId="34" borderId="15" xfId="42" applyFont="1" applyFill="1" applyBorder="1" applyAlignment="1">
      <alignment horizontal="center" vertical="center"/>
    </xf>
    <xf numFmtId="0" fontId="45" fillId="21" borderId="0" xfId="30" applyFont="1" applyBorder="1" applyAlignment="1">
      <alignment horizontal="center"/>
    </xf>
    <xf numFmtId="0" fontId="17" fillId="13" borderId="0" xfId="22" applyAlignment="1">
      <alignment horizontal="center"/>
    </xf>
    <xf numFmtId="0" fontId="17" fillId="16" borderId="0" xfId="25" applyAlignment="1">
      <alignment horizontal="center"/>
    </xf>
  </cellXfs>
  <cellStyles count="5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Comma 2" xfId="45" xr:uid="{00000000-0005-0000-0000-000016000000}"/>
    <cellStyle name="Comma 2 2" xfId="46" xr:uid="{00000000-0005-0000-0000-000017000000}"/>
    <cellStyle name="Default" xfId="43" xr:uid="{00000000-0005-0000-0000-000018000000}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4" xr:uid="{00000000-0005-0000-0000-000025000000}"/>
    <cellStyle name="Normal 2 2" xfId="47" xr:uid="{00000000-0005-0000-0000-000026000000}"/>
    <cellStyle name="Normal 2 2 2" xfId="48" xr:uid="{00000000-0005-0000-0000-000027000000}"/>
    <cellStyle name="Normal 2 2 2 2" xfId="42" xr:uid="{00000000-0005-0000-0000-000028000000}"/>
    <cellStyle name="Normal 3" xfId="49" xr:uid="{00000000-0005-0000-0000-000029000000}"/>
    <cellStyle name="Normal 3 2" xfId="50" xr:uid="{00000000-0005-0000-0000-00002A000000}"/>
    <cellStyle name="Normal 4" xfId="51" xr:uid="{00000000-0005-0000-0000-00002B000000}"/>
    <cellStyle name="Normal 5" xfId="52" xr:uid="{00000000-0005-0000-0000-00002C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0"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font>
        <condense val="0"/>
        <extend val="0"/>
        <color indexed="25"/>
      </font>
      <fill>
        <patternFill>
          <bgColor indexed="61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microsoft.com/office/2017/06/relationships/rdRichValueStructure" Target="richData/rdrichvaluestructure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budget!$B$8:$B$12</c:f>
              <c:strCache>
                <c:ptCount val="5"/>
                <c:pt idx="0">
                  <c:v>Calibración del patrón</c:v>
                </c:pt>
                <c:pt idx="1">
                  <c:v>Temperatura Rs</c:v>
                </c:pt>
                <c:pt idx="2">
                  <c:v>Temperatura Rx</c:v>
                </c:pt>
                <c:pt idx="3">
                  <c:v>γ (DCCB+RE)</c:v>
                </c:pt>
                <c:pt idx="4">
                  <c:v>Tipo A</c:v>
                </c:pt>
              </c:strCache>
            </c:strRef>
          </c:cat>
          <c:val>
            <c:numRef>
              <c:f>budget!$R$8:$R$12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8-4E87-887B-CCD39FE8C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zero"/>
    <c:showDLblsOverMax val="0"/>
  </c:chart>
  <c:printSettings>
    <c:headerFooter alignWithMargins="0"/>
    <c:pageMargins b="1" l="0.75000000000001066" r="0.75000000000001066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B-4A6D-9E1B-F4ED17F9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'(32)'!$J$82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'(32)'!$J$87:$J$282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7-4F05-88E4-BBFCC0FC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'(32)'!$O$82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'(32)'!$O$83:$O$240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E-424E-BE7E-2E936A47A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'(33)'!$H$82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'(33)'!$H$86:$H$282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D-49F0-867F-7DF1D2AF0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'(33)'!$J$82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'(33)'!$J$87:$J$282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DAE-AA53-BAB12D89C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'(33)'!$O$82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'(33)'!$O$83:$O$240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DBB-B025-1AD40B64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'(34)'!$H$82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'(34)'!$H$86:$H$282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C-4E36-BB1B-E673EA60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'(34)'!$J$82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'(34)'!$J$87:$J$282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46B4-AD39-220A60BA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'(34)'!$O$82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'(34)'!$O$83:$O$240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E-42CD-BA4A-3C334B98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'(35)'!$H$82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'(35)'!$H$86:$H$282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A-4A7B-AD00-654BB15B5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'(35)'!$J$82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'(35)'!$J$87:$J$282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5D3-A648-A032F1050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3-4853-8379-4302A4FB8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'(35)'!$O$82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'(35)'!$O$83:$O$240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6-4486-BEC9-D12099DB5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'(36)'!$H$82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'(36)'!$H$86:$H$282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6-428D-B614-44572165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'(36)'!$J$82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'(36)'!$J$87:$J$282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9-4E60-9581-5F37A204F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'(36)'!$O$82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'(36)'!$O$83:$O$240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606-BDF5-5B85319C6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'(37)'!$H$82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'(37)'!$H$86:$H$282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3-4E81-AF43-FAEF66879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'(37)'!$J$82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'(37)'!$J$87:$J$282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5-BC0E-7405E5611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'(37)'!$O$82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'(37)'!$O$83:$O$240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C-45D9-A067-B0FC832B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'(38)'!$H$82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'(38)'!$H$86:$H$282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1-4BC5-AF90-9C33136E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'(38)'!$J$82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'(38)'!$J$87:$J$282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4CA-A3C3-840327BE2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'(38)'!$O$82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'(38)'!$O$83:$O$240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F-4B43-B2B8-7AFCC72CE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3-40A9-8271-A97890F4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'(39)'!$H$82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'(39)'!$H$86:$H$282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4-47E2-B5AF-A3A39360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'(39)'!$J$82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'(39)'!$J$87:$J$282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0-47F8-9971-8820E93B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'(39)'!$O$82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'(39)'!$O$83:$O$240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E-4EF2-9B95-94845066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'(40)'!$H$82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'(40)'!$H$86:$H$282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A-4DDB-92A5-114096D6B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'(40)'!$J$82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'(40)'!$J$87:$J$282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2-4E3D-9E43-A7584330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'(40)'!$O$82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'(40)'!$O$83:$O$240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0F0-AE59-BDBAC26CC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'(41)'!$H$82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'(41)'!$H$86:$H$282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0-45B1-A692-E34D153F2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'(41)'!$J$82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'(41)'!$J$87:$J$282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36B-A575-FEFFF0F8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'(41)'!$O$82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'(41)'!$O$83:$O$240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B-4AB0-8648-C37156065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A9B-8BF6-C38510F90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0-46FE-B3A8-48C1F3E4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'(4)'!$H$86:$H$282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1-46BB-B31C-C9CF24AFF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'(4)'!$J$87:$J$282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1-4D2C-85DF-BFD00EAF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'(4)'!$O$82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'(4)'!$O$83:$O$240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435E-8F6C-13AE0102C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'(5)'!$H$86:$H$282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3-4CFC-8652-215E0272F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'(5)'!$J$87:$J$282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D-4F43-8626-B674877CE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resume!$D$12:$D$19</c:f>
              <c:numCache>
                <c:formatCode>0.0000000000000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2-4E65-A706-DC264CF2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86976"/>
        <c:axId val="136288896"/>
      </c:lineChart>
      <c:catAx>
        <c:axId val="136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88896"/>
        <c:crosses val="autoZero"/>
        <c:auto val="1"/>
        <c:lblAlgn val="ctr"/>
        <c:lblOffset val="100"/>
        <c:noMultiLvlLbl val="0"/>
      </c:catAx>
      <c:valAx>
        <c:axId val="136288896"/>
        <c:scaling>
          <c:orientation val="minMax"/>
        </c:scaling>
        <c:delete val="0"/>
        <c:axPos val="l"/>
        <c:majorGridlines/>
        <c:numFmt formatCode="0.00000000000" sourceLinked="0"/>
        <c:majorTickMark val="out"/>
        <c:minorTickMark val="none"/>
        <c:tickLblPos val="nextTo"/>
        <c:crossAx val="13628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'(5)'!$O$82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'(5)'!$O$83:$O$240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5-45D1-A5C4-AFC3D979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'(6)'!$H$86:$H$282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2-4001-9059-0B7ED8144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'(6)'!$J$87:$J$282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F-4119-90FD-E3DE842D5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'(6)'!$O$82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'(6)'!$O$83:$O$240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F-4897-B9FA-2CFCF8C7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'(7)'!$H$82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'(7)'!$H$86:$H$282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8-4A08-B983-996847E3A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'(7)'!$J$82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'(7)'!$J$87:$J$282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1-4493-AAEF-C62F923B3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'(7)'!$O$82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'(7)'!$O$83:$O$240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1-4246-BD5C-6898D27D0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'(8)'!$H$82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'(8)'!$H$86:$H$282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23F-AAB5-94FE4EFAE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'(8)'!$J$82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'(8)'!$J$87:$J$282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B-4F48-8BE0-11D27924D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'(8)'!$O$82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'(8)'!$O$83:$O$240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9-4CCE-8FED-85BADC55A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'(0)'!$H$82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'(0)'!$H$86:$H$282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A-4A8C-9C45-3C138D0D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'(9)'!$H$86:$H$282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A-435B-AFC2-5D5FB2965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'(9)'!$J$87:$J$282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C-47E1-80BA-D14FDFB53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'(9)'!$O$82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'(9)'!$O$83:$O$240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7-48B4-AA58-D3130BE1A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'(10)'!$H$86:$H$282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A2A-BFD2-786A6F52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'(10)'!$J$87:$J$282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6E6-9D63-DB1B92DF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'(10)'!$O$82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'(10)'!$O$83:$O$240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6-4BC9-B811-10CC6E811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'(11)'!$H$82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'(11)'!$H$86:$H$282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7-4495-96A0-0D1B165F9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'(11)'!$J$82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'(11)'!$J$87:$J$282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A-4727-8992-C1C9662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'(11)'!$O$82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'(11)'!$O$83:$O$240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4-4C94-B22D-15175827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'(12)'!$H$82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'(12)'!$H$86:$H$282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7-425B-BC30-A22D475B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'(0)'!$J$82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'(0)'!$J$87:$J$282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7BB-B915-35EA99D3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'(12)'!$J$82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'(12)'!$J$87:$J$282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7-4601-9033-703086BA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'(12)'!$O$82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'(12)'!$O$83:$O$240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6-48A8-8DEB-A3ABB8B7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'(13)'!$H$82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'(13)'!$H$86:$H$282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6-4998-93A3-071BB2C2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'(13)'!$J$82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'(13)'!$J$87:$J$282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1-4802-B206-0E3EC525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'(13)'!$O$82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'(13)'!$O$83:$O$240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F-4F96-8310-5D12171AF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'(14)'!$H$82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'(14)'!$H$86:$H$282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8-4097-9E74-314B83C6A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'(14)'!$J$82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'(14)'!$J$87:$J$282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B-4CE4-A3F3-9B158653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'(14)'!$O$82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'(14)'!$O$83:$O$240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F-4B83-B1F6-566E806EF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'(15)'!$H$82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'(15)'!$H$86:$H$282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F-499D-9507-530A59FC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'(15)'!$J$82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'(15)'!$J$87:$J$282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D-4EE6-8695-CB0231E7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'(0)'!$O$82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'(0)'!$O$83:$O$240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9-46E7-B185-9EE2E9C03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'(15)'!$O$82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'(15)'!$O$83:$O$240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0-4572-B833-19D397D23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'(16)'!$H$82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'(16)'!$H$86:$H$282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8-4D05-8CD5-1F8F8C89F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'(16)'!$J$82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'(16)'!$J$87:$J$282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D-4ED0-8885-208DA175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'(16)'!$O$82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'(16)'!$O$83:$O$240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0-4AFE-93E5-FDAF9971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'(17)'!$H$82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'(17)'!$H$86:$H$282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C-414E-9746-20677B315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'(17)'!$J$82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'(17)'!$J$87:$J$282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8-46FA-9519-A3DFBF9C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'(17)'!$O$82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'(17)'!$O$83:$O$240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1-43ED-B784-40E4D3C1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'(18)'!$H$82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'(18)'!$H$86:$H$282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D-434D-877A-2A18AD4A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'(18)'!$J$82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'(18)'!$J$87:$J$282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F-4FB6-AFD1-DA8E49920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'(18)'!$O$82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'(18)'!$O$83:$O$240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4-49CC-8CEE-C9DF28A4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C-4B6A-BBEB-60E8FC25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'(19)'!$H$82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'(19)'!$H$86:$H$282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A-44A4-9FD4-B9072B8D7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'(19)'!$J$82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'(19)'!$J$87:$J$282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8-4568-A20D-F16A36459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'(19)'!$O$82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'(19)'!$O$83:$O$240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A-47A3-892F-9AC5A2E0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'(20)'!$H$82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'(20)'!$H$86:$H$282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F-47BA-A621-23E18380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'(20)'!$J$82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'(20)'!$J$87:$J$282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D-4B9B-989C-B2C41F5A6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'(20)'!$O$82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'(20)'!$O$83:$O$240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BDF-9897-F07EF971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'(21)'!$H$82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'(21)'!$H$86:$H$282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C-4445-AAAF-3DA71B14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'(21)'!$J$82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'(21)'!$J$87:$J$282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0-4395-9B1D-BC415E5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'(21)'!$O$82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'(21)'!$O$83:$O$240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9-466A-B09F-83B5F54C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'(22)'!$H$82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'(22)'!$H$86:$H$282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9-4A29-BD6C-C66A21C10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'(1)'!$J$87:$J$282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1-4C4D-8AF2-59C508F57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'(22)'!$J$82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'(22)'!$J$87:$J$282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B-4F4B-99FC-8D1D1904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'(22)'!$O$82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'(22)'!$O$83:$O$240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44-483E-ABDC-63455BCD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'(23)'!$H$82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'(23)'!$H$86:$H$282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D-4AA1-88D6-3A8B0FD1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'(23)'!$J$82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'(23)'!$J$87:$J$282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3-402F-A07C-440D3C4DD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'(23)'!$O$82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'(23)'!$O$83:$O$240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0-44AE-9BEA-D857D17F3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'(24)'!$H$82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'(24)'!$H$86:$H$282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B-41C8-97E8-618D5511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'(24)'!$J$82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'(24)'!$J$87:$J$282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A-43DF-BA6B-95D4056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'(24)'!$O$82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'(24)'!$O$83:$O$240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D-49D7-A76C-B2423D191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'(25)'!$H$82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'(25)'!$H$86:$H$282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A-4C5C-9605-FDFF18AA2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'(25)'!$J$82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'(25)'!$J$87:$J$282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7-4E09-A5D1-22DD791F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'(1)'!$O$82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'(1)'!$O$83:$O$240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0-4602-8EBA-0F0381F6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'(25)'!$O$82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'(25)'!$O$83:$O$240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0-48E8-A433-FE2A983F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'(26)'!$H$82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'(26)'!$H$86:$H$282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AF6-8E0A-6083E075F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'(26)'!$J$82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'(26)'!$J$87:$J$282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7-4A7E-ADF7-113DE4AF1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'(26)'!$O$82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'(26)'!$O$83:$O$240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2-4B15-80AF-3269499A1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'(27)'!$H$82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'(27)'!$H$86:$H$282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9-4408-8C87-106A65BD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'(27)'!$J$82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'(27)'!$J$87:$J$282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0-4BD8-8612-0479FD0A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'(27)'!$O$82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'(27)'!$O$83:$O$240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1-4D9B-941A-BE7138919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'(28)'!$H$82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'(28)'!$H$86:$H$282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F-4E24-A6E5-74E125A6E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'(28)'!$J$82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'(28)'!$J$87:$J$282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5-4AA6-BB12-D2197CFCA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'(28)'!$O$82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'(28)'!$O$83:$O$240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1-4CBB-B9E9-F02C810EB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9-48DA-8053-D07B26583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'(29)'!$H$82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'(29)'!$H$86:$H$282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A-4F87-A795-CFB0A3E0A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'(29)'!$J$82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'(29)'!$J$87:$J$282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5-4455-A2A7-7E9220DC0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'(29)'!$O$82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'(29)'!$O$83:$O$240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E-4FE1-B2A0-1F7FCE02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'(30)'!$H$82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'(30)'!$H$86:$H$282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B-4040-9226-55401E31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'(30)'!$J$82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'(30)'!$J$87:$J$282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7-4310-927A-68CEBE3B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'(30)'!$O$82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'(30)'!$O$83:$O$240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D-4319-9FE1-179B7E286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'(31)'!$H$82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'(31)'!$H$86:$H$282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9-41C1-9663-E7CD1EE7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'(31)'!$J$82</c:f>
              <c:strCache>
                <c:ptCount val="1"/>
                <c:pt idx="0">
                  <c:v>Rx-Rx(last cal) (µΩ/Ω)</c:v>
                </c:pt>
              </c:strCache>
            </c:strRef>
          </c:tx>
          <c:val>
            <c:numRef>
              <c:f>'(31)'!$J$87:$J$282</c:f>
              <c:numCache>
                <c:formatCode>0.00</c:formatCode>
                <c:ptCount val="1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6-4785-87DD-E09D77EBE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2672"/>
        <c:axId val="42014208"/>
      </c:lineChart>
      <c:catAx>
        <c:axId val="42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42014208"/>
        <c:crosses val="autoZero"/>
        <c:auto val="1"/>
        <c:lblAlgn val="ctr"/>
        <c:lblOffset val="100"/>
        <c:noMultiLvlLbl val="0"/>
      </c:catAx>
      <c:valAx>
        <c:axId val="4201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01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'(31)'!$O$82</c:f>
              <c:strCache>
                <c:ptCount val="1"/>
                <c:pt idx="0">
                  <c:v>STD Rx (ohm)</c:v>
                </c:pt>
              </c:strCache>
            </c:strRef>
          </c:tx>
          <c:val>
            <c:numRef>
              <c:f>'(31)'!$O$83:$O$240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F-487C-8222-756FB3BAB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2496"/>
        <c:axId val="42044032"/>
      </c:lineChart>
      <c:catAx>
        <c:axId val="42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2044032"/>
        <c:crosses val="autoZero"/>
        <c:auto val="1"/>
        <c:lblAlgn val="ctr"/>
        <c:lblOffset val="100"/>
        <c:noMultiLvlLbl val="0"/>
      </c:catAx>
      <c:valAx>
        <c:axId val="420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'(32)'!$H$82</c:f>
              <c:strCache>
                <c:ptCount val="1"/>
                <c:pt idx="0">
                  <c:v>Rx = gamma*Rs</c:v>
                </c:pt>
              </c:strCache>
            </c:strRef>
          </c:tx>
          <c:val>
            <c:numRef>
              <c:f>'(32)'!$H$86:$H$282</c:f>
              <c:numCache>
                <c:formatCode>0.0000000000000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6-4D27-9DED-BF41EB23E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19168"/>
        <c:axId val="137320704"/>
      </c:lineChart>
      <c:catAx>
        <c:axId val="13731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0704"/>
        <c:crosses val="autoZero"/>
        <c:auto val="1"/>
        <c:lblAlgn val="ctr"/>
        <c:lblOffset val="100"/>
        <c:tickMarkSkip val="5"/>
        <c:noMultiLvlLbl val="0"/>
      </c:catAx>
      <c:valAx>
        <c:axId val="137320704"/>
        <c:scaling>
          <c:orientation val="minMax"/>
        </c:scaling>
        <c:delete val="0"/>
        <c:axPos val="l"/>
        <c:majorGridlines/>
        <c:numFmt formatCode="0.0000000000" sourceLinked="0"/>
        <c:majorTickMark val="out"/>
        <c:minorTickMark val="none"/>
        <c:tickLblPos val="nextTo"/>
        <c:crossAx val="137319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0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4.xml"/><Relationship Id="rId2" Type="http://schemas.openxmlformats.org/officeDocument/2006/relationships/chart" Target="../charts/chart103.xml"/><Relationship Id="rId1" Type="http://schemas.openxmlformats.org/officeDocument/2006/relationships/chart" Target="../charts/chart102.xml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6.xml"/><Relationship Id="rId2" Type="http://schemas.openxmlformats.org/officeDocument/2006/relationships/chart" Target="../charts/chart115.xml"/><Relationship Id="rId1" Type="http://schemas.openxmlformats.org/officeDocument/2006/relationships/chart" Target="../charts/chart114.xml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9.xml"/><Relationship Id="rId2" Type="http://schemas.openxmlformats.org/officeDocument/2006/relationships/chart" Target="../charts/chart118.xml"/><Relationship Id="rId1" Type="http://schemas.openxmlformats.org/officeDocument/2006/relationships/chart" Target="../charts/chart117.xml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8.xml"/><Relationship Id="rId2" Type="http://schemas.openxmlformats.org/officeDocument/2006/relationships/chart" Target="../charts/chart127.xml"/><Relationship Id="rId1" Type="http://schemas.openxmlformats.org/officeDocument/2006/relationships/chart" Target="../charts/chart1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22</xdr:row>
      <xdr:rowOff>95250</xdr:rowOff>
    </xdr:from>
    <xdr:to>
      <xdr:col>3</xdr:col>
      <xdr:colOff>695325</xdr:colOff>
      <xdr:row>46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828675</xdr:colOff>
      <xdr:row>27</xdr:row>
      <xdr:rowOff>9525</xdr:rowOff>
    </xdr:from>
    <xdr:to>
      <xdr:col>13</xdr:col>
      <xdr:colOff>22269</xdr:colOff>
      <xdr:row>57</xdr:row>
      <xdr:rowOff>145033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4950" y="5019675"/>
          <a:ext cx="4060869" cy="579335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D5A24-BC92-463E-BFBF-C4D973B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DC07DB-C4CB-4144-9206-2DA04F94A62C}"/>
            </a:ext>
            <a:ext uri="{147F2762-F138-4A5C-976F-8EAC2B608ADB}">
              <a16:predDERef xmlns:a16="http://schemas.microsoft.com/office/drawing/2014/main" pred="{F9ED5A24-BC92-463E-BFBF-C4D973B57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2EFE2-FFA0-4496-B7F4-B1F048CE8589}"/>
            </a:ext>
            <a:ext uri="{147F2762-F138-4A5C-976F-8EAC2B608ADB}">
              <a16:predDERef xmlns:a16="http://schemas.microsoft.com/office/drawing/2014/main" pred="{75DC07DB-C4CB-4144-9206-2DA04F94A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5E4D4-0BE1-4614-8503-133AC4FD1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5048E-F501-4A12-9A53-5D7C6099CBAC}"/>
            </a:ext>
            <a:ext uri="{147F2762-F138-4A5C-976F-8EAC2B608ADB}">
              <a16:predDERef xmlns:a16="http://schemas.microsoft.com/office/drawing/2014/main" pred="{FBD5E4D4-0BE1-4614-8503-133AC4FD1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65A2FD-C43A-40B4-B917-A76DDCED104B}"/>
            </a:ext>
            <a:ext uri="{147F2762-F138-4A5C-976F-8EAC2B608ADB}">
              <a16:predDERef xmlns:a16="http://schemas.microsoft.com/office/drawing/2014/main" pred="{C9D5048E-F501-4A12-9A53-5D7C6099C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B87211-42C7-4442-976D-6C43443D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16FE76-4B4B-4A9C-83AB-954D86E6FB59}"/>
            </a:ext>
            <a:ext uri="{147F2762-F138-4A5C-976F-8EAC2B608ADB}">
              <a16:predDERef xmlns:a16="http://schemas.microsoft.com/office/drawing/2014/main" pred="{14B87211-42C7-4442-976D-6C43443D7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40B82-7CB6-45F8-BF42-780AB6DC2E28}"/>
            </a:ext>
            <a:ext uri="{147F2762-F138-4A5C-976F-8EAC2B608ADB}">
              <a16:predDERef xmlns:a16="http://schemas.microsoft.com/office/drawing/2014/main" pred="{F516FE76-4B4B-4A9C-83AB-954D86E6F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57C49-1B6F-494D-ABE3-F7446B4C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CAA6-E87C-4FAC-9B6D-ADCC71B0191E}"/>
            </a:ext>
            <a:ext uri="{147F2762-F138-4A5C-976F-8EAC2B608ADB}">
              <a16:predDERef xmlns:a16="http://schemas.microsoft.com/office/drawing/2014/main" pred="{30357C49-1B6F-494D-ABE3-F7446B4C0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0BF855-8046-495D-9F5F-A49C1BA962AC}"/>
            </a:ext>
            <a:ext uri="{147F2762-F138-4A5C-976F-8EAC2B608ADB}">
              <a16:predDERef xmlns:a16="http://schemas.microsoft.com/office/drawing/2014/main" pred="{BA75CAA6-E87C-4FAC-9B6D-ADCC71B0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7B026-F658-452F-973E-885A6F0E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A3C25-D25A-4863-8245-B91ED49B4C73}"/>
            </a:ext>
            <a:ext uri="{147F2762-F138-4A5C-976F-8EAC2B608ADB}">
              <a16:predDERef xmlns:a16="http://schemas.microsoft.com/office/drawing/2014/main" pred="{2247B026-F658-452F-973E-885A6F0EC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6E45E-D42A-4966-8571-8F35775EB0F8}"/>
            </a:ext>
            <a:ext uri="{147F2762-F138-4A5C-976F-8EAC2B608ADB}">
              <a16:predDERef xmlns:a16="http://schemas.microsoft.com/office/drawing/2014/main" pred="{1B4A3C25-D25A-4863-8245-B91ED49B4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BEB82-6600-4C34-B663-796220C0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5AE28-3111-443C-A6B0-9A6E007298C8}"/>
            </a:ext>
            <a:ext uri="{147F2762-F138-4A5C-976F-8EAC2B608ADB}">
              <a16:predDERef xmlns:a16="http://schemas.microsoft.com/office/drawing/2014/main" pred="{96EBEB82-6600-4C34-B663-796220C0D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AC9B0F-91F2-4418-BE47-03271D7CCFE2}"/>
            </a:ext>
            <a:ext uri="{147F2762-F138-4A5C-976F-8EAC2B608ADB}">
              <a16:predDERef xmlns:a16="http://schemas.microsoft.com/office/drawing/2014/main" pred="{C585AE28-3111-443C-A6B0-9A6E00729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748C3-1C68-4F72-A480-D5E35FFE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BA792-A5CA-45D8-BBC7-4D8E0613079F}"/>
            </a:ext>
            <a:ext uri="{147F2762-F138-4A5C-976F-8EAC2B608ADB}">
              <a16:predDERef xmlns:a16="http://schemas.microsoft.com/office/drawing/2014/main" pred="{991748C3-1C68-4F72-A480-D5E35FFE7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09D85-B1C2-4E03-9EBE-72ED67728604}"/>
            </a:ext>
            <a:ext uri="{147F2762-F138-4A5C-976F-8EAC2B608ADB}">
              <a16:predDERef xmlns:a16="http://schemas.microsoft.com/office/drawing/2014/main" pred="{159BA792-A5CA-45D8-BBC7-4D8E06130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3DF5-8998-410B-8A62-1B3DB6A9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B1252-D72A-49AB-8970-D308206AA323}"/>
            </a:ext>
            <a:ext uri="{147F2762-F138-4A5C-976F-8EAC2B608ADB}">
              <a16:predDERef xmlns:a16="http://schemas.microsoft.com/office/drawing/2014/main" pred="{0A533DF5-8998-410B-8A62-1B3DB6A9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1BFBD-801F-42B4-8089-0FAEFE07E751}"/>
            </a:ext>
            <a:ext uri="{147F2762-F138-4A5C-976F-8EAC2B608ADB}">
              <a16:predDERef xmlns:a16="http://schemas.microsoft.com/office/drawing/2014/main" pred="{A4FB1252-D72A-49AB-8970-D308206AA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A175F-1DE5-4851-B9CD-B8972BD3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FCB17-7FA0-4A48-BBB4-25A378BB5D23}"/>
            </a:ext>
            <a:ext uri="{147F2762-F138-4A5C-976F-8EAC2B608ADB}">
              <a16:predDERef xmlns:a16="http://schemas.microsoft.com/office/drawing/2014/main" pred="{B05A175F-1DE5-4851-B9CD-B8972BD36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ED181-D60F-4A79-86A2-CF4F26C966FB}"/>
            </a:ext>
            <a:ext uri="{147F2762-F138-4A5C-976F-8EAC2B608ADB}">
              <a16:predDERef xmlns:a16="http://schemas.microsoft.com/office/drawing/2014/main" pred="{A85FCB17-7FA0-4A48-BBB4-25A378BB5D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37786-8DA4-4EA3-88F3-9689F0A94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27EC2-D366-4035-A092-FEB3B379AF5C}"/>
            </a:ext>
            <a:ext uri="{147F2762-F138-4A5C-976F-8EAC2B608ADB}">
              <a16:predDERef xmlns:a16="http://schemas.microsoft.com/office/drawing/2014/main" pred="{79F37786-8DA4-4EA3-88F3-9689F0A94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32A56B-F069-4C6D-B517-54726787F9A0}"/>
            </a:ext>
            <a:ext uri="{147F2762-F138-4A5C-976F-8EAC2B608ADB}">
              <a16:predDERef xmlns:a16="http://schemas.microsoft.com/office/drawing/2014/main" pred="{CCB27EC2-D366-4035-A092-FEB3B379A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619125</xdr:colOff>
      <xdr:row>20</xdr:row>
      <xdr:rowOff>23812</xdr:rowOff>
    </xdr:from>
    <xdr:to>
      <xdr:col>13</xdr:col>
      <xdr:colOff>1428750</xdr:colOff>
      <xdr:row>34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43C04-0438-45E4-A4C0-BA7E9E79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D93CDE-9C6B-4E63-B605-1CB702091849}"/>
            </a:ext>
            <a:ext uri="{147F2762-F138-4A5C-976F-8EAC2B608ADB}">
              <a16:predDERef xmlns:a16="http://schemas.microsoft.com/office/drawing/2014/main" pred="{EE743C04-0438-45E4-A4C0-BA7E9E799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0E102-58A8-4CB8-8BC5-F374D8B07938}"/>
            </a:ext>
            <a:ext uri="{147F2762-F138-4A5C-976F-8EAC2B608ADB}">
              <a16:predDERef xmlns:a16="http://schemas.microsoft.com/office/drawing/2014/main" pred="{9DD93CDE-9C6B-4E63-B605-1CB70209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922DE-E949-4EE3-A854-151492A6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9F113-4940-4F6B-9B32-E54B318C9104}"/>
            </a:ext>
            <a:ext uri="{147F2762-F138-4A5C-976F-8EAC2B608ADB}">
              <a16:predDERef xmlns:a16="http://schemas.microsoft.com/office/drawing/2014/main" pred="{E3A922DE-E949-4EE3-A854-151492A6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4CB9EB-65D4-4D0E-8CE0-52E48F1E8E3A}"/>
            </a:ext>
            <a:ext uri="{147F2762-F138-4A5C-976F-8EAC2B608ADB}">
              <a16:predDERef xmlns:a16="http://schemas.microsoft.com/office/drawing/2014/main" pred="{8C39F113-4940-4F6B-9B32-E54B318C9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5463-F49E-45E2-90AB-0166F3C6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18546C-B7A5-40BE-8E04-B7115ED9284B}"/>
            </a:ext>
            <a:ext uri="{147F2762-F138-4A5C-976F-8EAC2B608ADB}">
              <a16:predDERef xmlns:a16="http://schemas.microsoft.com/office/drawing/2014/main" pred="{37FB5463-F49E-45E2-90AB-0166F3C6E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E7FD0D-FD79-481F-B3D1-F262D8D02357}"/>
            </a:ext>
            <a:ext uri="{147F2762-F138-4A5C-976F-8EAC2B608ADB}">
              <a16:predDERef xmlns:a16="http://schemas.microsoft.com/office/drawing/2014/main" pred="{FA18546C-B7A5-40BE-8E04-B7115ED92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3D0C53-FC7C-49D5-B365-E5C22858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20830-EAB4-4293-ADCC-D902186A1B7E}"/>
            </a:ext>
            <a:ext uri="{147F2762-F138-4A5C-976F-8EAC2B608ADB}">
              <a16:predDERef xmlns:a16="http://schemas.microsoft.com/office/drawing/2014/main" pred="{AB3D0C53-FC7C-49D5-B365-E5C228588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C5B5B8-0F7B-417F-B388-17EB936EED45}"/>
            </a:ext>
            <a:ext uri="{147F2762-F138-4A5C-976F-8EAC2B608ADB}">
              <a16:predDERef xmlns:a16="http://schemas.microsoft.com/office/drawing/2014/main" pred="{6C920830-EAB4-4293-ADCC-D902186A1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ECC61C-E7FB-4AA2-A6A1-7203BD43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6E0A53-C235-4040-87FC-6A9DE9661F9A}"/>
            </a:ext>
            <a:ext uri="{147F2762-F138-4A5C-976F-8EAC2B608ADB}">
              <a16:predDERef xmlns:a16="http://schemas.microsoft.com/office/drawing/2014/main" pred="{41ECC61C-E7FB-4AA2-A6A1-7203BD43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25E3C-ABF1-49F0-9ED2-C6C1E0F7CF1F}"/>
            </a:ext>
            <a:ext uri="{147F2762-F138-4A5C-976F-8EAC2B608ADB}">
              <a16:predDERef xmlns:a16="http://schemas.microsoft.com/office/drawing/2014/main" pred="{626E0A53-C235-4040-87FC-6A9DE9661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6767B-FAC2-4FAC-B804-21FE42AD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816CBE-A369-4714-B004-B3AE670148AA}"/>
            </a:ext>
            <a:ext uri="{147F2762-F138-4A5C-976F-8EAC2B608ADB}">
              <a16:predDERef xmlns:a16="http://schemas.microsoft.com/office/drawing/2014/main" pred="{5536767B-FAC2-4FAC-B804-21FE42AD9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FEE223-B03D-4FF6-81C7-F14C849062AA}"/>
            </a:ext>
            <a:ext uri="{147F2762-F138-4A5C-976F-8EAC2B608ADB}">
              <a16:predDERef xmlns:a16="http://schemas.microsoft.com/office/drawing/2014/main" pred="{FA816CBE-A369-4714-B004-B3AE67014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94599-EE55-4613-A897-B0982CEC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B36B-DADD-4B01-A2EE-5B1062FDE176}"/>
            </a:ext>
            <a:ext uri="{147F2762-F138-4A5C-976F-8EAC2B608ADB}">
              <a16:predDERef xmlns:a16="http://schemas.microsoft.com/office/drawing/2014/main" pred="{A5594599-EE55-4613-A897-B0982CEC5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CADC51-FBEA-4BA4-A6EA-3F484F5E4F9A}"/>
            </a:ext>
            <a:ext uri="{147F2762-F138-4A5C-976F-8EAC2B608ADB}">
              <a16:predDERef xmlns:a16="http://schemas.microsoft.com/office/drawing/2014/main" pred="{25DEB36B-DADD-4B01-A2EE-5B1062FDE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CA78-B941-40FC-9BD0-8122C3DD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4D51E5-71CA-47CC-B8ED-11B1EDFF00FB}"/>
            </a:ext>
            <a:ext uri="{147F2762-F138-4A5C-976F-8EAC2B608ADB}">
              <a16:predDERef xmlns:a16="http://schemas.microsoft.com/office/drawing/2014/main" pred="{A2EECA78-B941-40FC-9BD0-8122C3DD9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D5205-26DD-4BDF-8704-0A616EC6BD0D}"/>
            </a:ext>
            <a:ext uri="{147F2762-F138-4A5C-976F-8EAC2B608ADB}">
              <a16:predDERef xmlns:a16="http://schemas.microsoft.com/office/drawing/2014/main" pred="{CB4D51E5-71CA-47CC-B8ED-11B1EDFF0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1F060-2A3B-4525-934E-1F83D69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743CC-D476-49D1-85FD-9E11594DEFB5}"/>
            </a:ext>
            <a:ext uri="{147F2762-F138-4A5C-976F-8EAC2B608ADB}">
              <a16:predDERef xmlns:a16="http://schemas.microsoft.com/office/drawing/2014/main" pred="{7D21F060-2A3B-4525-934E-1F83D69E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797BF-1F61-4FC4-A5AD-6A9500233D06}"/>
            </a:ext>
            <a:ext uri="{147F2762-F138-4A5C-976F-8EAC2B608ADB}">
              <a16:predDERef xmlns:a16="http://schemas.microsoft.com/office/drawing/2014/main" pred="{0E9743CC-D476-49D1-85FD-9E11594DE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F3224-6574-43E5-9C1E-D26B68202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EA1C2A-6FE0-496C-BF3B-2CCD74487CA2}"/>
            </a:ext>
            <a:ext uri="{147F2762-F138-4A5C-976F-8EAC2B608ADB}">
              <a16:predDERef xmlns:a16="http://schemas.microsoft.com/office/drawing/2014/main" pred="{2DAF3224-6574-43E5-9C1E-D26B68202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C7BF38-C88F-44CD-B4C5-1DF8D1532E50}"/>
            </a:ext>
            <a:ext uri="{147F2762-F138-4A5C-976F-8EAC2B608ADB}">
              <a16:predDERef xmlns:a16="http://schemas.microsoft.com/office/drawing/2014/main" pred="{76EA1C2A-6FE0-496C-BF3B-2CCD74487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6FDE0-834E-48E2-B534-4E0DF3F4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76355-33F4-42DE-98D1-DAA6362E1309}"/>
            </a:ext>
            <a:ext uri="{147F2762-F138-4A5C-976F-8EAC2B608ADB}">
              <a16:predDERef xmlns:a16="http://schemas.microsoft.com/office/drawing/2014/main" pred="{5506FDE0-834E-48E2-B534-4E0DF3F4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6657C6-9638-41B2-BC3E-DAE54D7EA550}"/>
            </a:ext>
            <a:ext uri="{147F2762-F138-4A5C-976F-8EAC2B608ADB}">
              <a16:predDERef xmlns:a16="http://schemas.microsoft.com/office/drawing/2014/main" pred="{C5576355-33F4-42DE-98D1-DAA6362E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418A1-CF86-4AAD-BE13-690C02E28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07012-4AE4-423A-9976-8B6F4321C22B}"/>
            </a:ext>
            <a:ext uri="{147F2762-F138-4A5C-976F-8EAC2B608ADB}">
              <a16:predDERef xmlns:a16="http://schemas.microsoft.com/office/drawing/2014/main" pred="{D90418A1-CF86-4AAD-BE13-690C02E28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9B0786-8E1D-4E87-AEAF-806698DD66A3}"/>
            </a:ext>
            <a:ext uri="{147F2762-F138-4A5C-976F-8EAC2B608ADB}">
              <a16:predDERef xmlns:a16="http://schemas.microsoft.com/office/drawing/2014/main" pred="{17907012-4AE4-423A-9976-8B6F4321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615AF-C51B-4398-AE22-41133799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EAF40-8864-45FC-9FF2-77B03270BD5B}"/>
            </a:ext>
            <a:ext uri="{147F2762-F138-4A5C-976F-8EAC2B608ADB}">
              <a16:predDERef xmlns:a16="http://schemas.microsoft.com/office/drawing/2014/main" pred="{4D2615AF-C51B-4398-AE22-41133799A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EF1F3-6BF4-4033-8EE4-4970201B317D}"/>
            </a:ext>
            <a:ext uri="{147F2762-F138-4A5C-976F-8EAC2B608ADB}">
              <a16:predDERef xmlns:a16="http://schemas.microsoft.com/office/drawing/2014/main" pred="{A70EAF40-8864-45FC-9FF2-77B03270B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705A5-7730-4425-8205-F5BD04DD4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6A029-51CB-4ED1-B76C-723F870FF6CF}"/>
            </a:ext>
            <a:ext uri="{147F2762-F138-4A5C-976F-8EAC2B608ADB}">
              <a16:predDERef xmlns:a16="http://schemas.microsoft.com/office/drawing/2014/main" pred="{1ED705A5-7730-4425-8205-F5BD04DD4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9270D7-F902-4498-90C2-369A69BC5546}"/>
            </a:ext>
            <a:ext uri="{147F2762-F138-4A5C-976F-8EAC2B608ADB}">
              <a16:predDERef xmlns:a16="http://schemas.microsoft.com/office/drawing/2014/main" pred="{C046A029-51CB-4ED1-B76C-723F870F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D3956-67E0-42C5-9CBC-C1C0D2527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4B608-10C1-4A58-9F36-D1672C37B3C0}"/>
            </a:ext>
            <a:ext uri="{147F2762-F138-4A5C-976F-8EAC2B608ADB}">
              <a16:predDERef xmlns:a16="http://schemas.microsoft.com/office/drawing/2014/main" pred="{E64D3956-67E0-42C5-9CBC-C1C0D2527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0CD18-05E2-4C5A-88FC-6911111847AB}"/>
            </a:ext>
            <a:ext uri="{147F2762-F138-4A5C-976F-8EAC2B608ADB}">
              <a16:predDERef xmlns:a16="http://schemas.microsoft.com/office/drawing/2014/main" pred="{5AB4B608-10C1-4A58-9F36-D1672C37B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E6471-EF0B-4B45-9742-DCF736DF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BD4AD-8098-4715-88DF-D29610C56C4F}"/>
            </a:ext>
            <a:ext uri="{147F2762-F138-4A5C-976F-8EAC2B608ADB}">
              <a16:predDERef xmlns:a16="http://schemas.microsoft.com/office/drawing/2014/main" pred="{EB1E6471-EF0B-4B45-9742-DCF736DF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4078D4-BCCA-43A5-A1DA-AA5147BD0AAD}"/>
            </a:ext>
            <a:ext uri="{147F2762-F138-4A5C-976F-8EAC2B608ADB}">
              <a16:predDERef xmlns:a16="http://schemas.microsoft.com/office/drawing/2014/main" pred="{247BD4AD-8098-4715-88DF-D29610C56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21047-23B5-4E66-A7C1-CD4C59C0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31C489-6148-4BAE-891C-ACDE6134AF6F}"/>
            </a:ext>
            <a:ext uri="{147F2762-F138-4A5C-976F-8EAC2B608ADB}">
              <a16:predDERef xmlns:a16="http://schemas.microsoft.com/office/drawing/2014/main" pred="{5E121047-23B5-4E66-A7C1-CD4C59C08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C88989-84F5-41F6-B82E-E4003F3AED6C}"/>
            </a:ext>
            <a:ext uri="{147F2762-F138-4A5C-976F-8EAC2B608ADB}">
              <a16:predDERef xmlns:a16="http://schemas.microsoft.com/office/drawing/2014/main" pred="{2E31C489-6148-4BAE-891C-ACDE6134A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A8589-6162-4D26-9719-1AC6E324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D1AC88-DFB4-40AD-97B1-07A59887F171}"/>
            </a:ext>
            <a:ext uri="{147F2762-F138-4A5C-976F-8EAC2B608ADB}">
              <a16:predDERef xmlns:a16="http://schemas.microsoft.com/office/drawing/2014/main" pred="{649A8589-6162-4D26-9719-1AC6E324A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27AADB-8199-4D8B-8339-DBBF3EE3D791}"/>
            </a:ext>
            <a:ext uri="{147F2762-F138-4A5C-976F-8EAC2B608ADB}">
              <a16:predDERef xmlns:a16="http://schemas.microsoft.com/office/drawing/2014/main" pred="{55D1AC88-DFB4-40AD-97B1-07A59887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F0B43-6E4D-4AF9-B85E-B61C1E0FC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B6C9B-5222-452C-8DD9-D95A32797CB2}"/>
            </a:ext>
            <a:ext uri="{147F2762-F138-4A5C-976F-8EAC2B608ADB}">
              <a16:predDERef xmlns:a16="http://schemas.microsoft.com/office/drawing/2014/main" pred="{F50F0B43-6E4D-4AF9-B85E-B61C1E0FC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E7FA5-3BDB-419B-B011-E26C0A531271}"/>
            </a:ext>
            <a:ext uri="{147F2762-F138-4A5C-976F-8EAC2B608ADB}">
              <a16:predDERef xmlns:a16="http://schemas.microsoft.com/office/drawing/2014/main" pred="{8F9B6C9B-5222-452C-8DD9-D95A32797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F883F-D7BB-4928-8F8D-3F9D3CB4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875184-D476-45BF-92CE-47B946A843E9}"/>
            </a:ext>
            <a:ext uri="{147F2762-F138-4A5C-976F-8EAC2B608ADB}">
              <a16:predDERef xmlns:a16="http://schemas.microsoft.com/office/drawing/2014/main" pred="{ACDF883F-D7BB-4928-8F8D-3F9D3CB42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D3AFD-F589-470E-A656-80B703C9F904}"/>
            </a:ext>
            <a:ext uri="{147F2762-F138-4A5C-976F-8EAC2B608ADB}">
              <a16:predDERef xmlns:a16="http://schemas.microsoft.com/office/drawing/2014/main" pred="{02875184-D476-45BF-92CE-47B946A8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06306-D8C3-47EA-B6E2-BC4BAF0A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5736F-25C7-4B10-B530-07A1BD902FB3}"/>
            </a:ext>
            <a:ext uri="{147F2762-F138-4A5C-976F-8EAC2B608ADB}">
              <a16:predDERef xmlns:a16="http://schemas.microsoft.com/office/drawing/2014/main" pred="{9F006306-D8C3-47EA-B6E2-BC4BAF0A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EB6B2-F5B6-45C2-B88B-B4C32FBF3B65}"/>
            </a:ext>
            <a:ext uri="{147F2762-F138-4A5C-976F-8EAC2B608ADB}">
              <a16:predDERef xmlns:a16="http://schemas.microsoft.com/office/drawing/2014/main" pred="{6165736F-25C7-4B10-B530-07A1BD902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1CCB5-33CE-44E7-A9F9-7AC6E47CD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ADB2C-5402-4D72-B77C-01C21C53E9CC}"/>
            </a:ext>
            <a:ext uri="{147F2762-F138-4A5C-976F-8EAC2B608ADB}">
              <a16:predDERef xmlns:a16="http://schemas.microsoft.com/office/drawing/2014/main" pred="{E511CCB5-33CE-44E7-A9F9-7AC6E47CD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4DC5A-A915-493B-8E77-230551DEB6D5}"/>
            </a:ext>
            <a:ext uri="{147F2762-F138-4A5C-976F-8EAC2B608ADB}">
              <a16:predDERef xmlns:a16="http://schemas.microsoft.com/office/drawing/2014/main" pred="{AC3ADB2C-5402-4D72-B77C-01C21C53E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AE754-3849-49AB-829C-D05D3D70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80BA14-65A9-419E-A771-DAC58E18B6A6}"/>
            </a:ext>
            <a:ext uri="{147F2762-F138-4A5C-976F-8EAC2B608ADB}">
              <a16:predDERef xmlns:a16="http://schemas.microsoft.com/office/drawing/2014/main" pred="{ABEAE754-3849-49AB-829C-D05D3D70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B00244-318E-49EE-9499-D8EAD85CF066}"/>
            </a:ext>
            <a:ext uri="{147F2762-F138-4A5C-976F-8EAC2B608ADB}">
              <a16:predDERef xmlns:a16="http://schemas.microsoft.com/office/drawing/2014/main" pred="{9B80BA14-65A9-419E-A771-DAC58E18B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4BBD0-DBC6-40C1-A123-4ADDD7E12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F0BEB-F638-4F23-8729-D58AA95E7781}"/>
            </a:ext>
            <a:ext uri="{147F2762-F138-4A5C-976F-8EAC2B608ADB}">
              <a16:predDERef xmlns:a16="http://schemas.microsoft.com/office/drawing/2014/main" pred="{5914BBD0-DBC6-40C1-A123-4ADDD7E12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DD6EC-3D08-4781-A1B9-0222BFECEB33}"/>
            </a:ext>
            <a:ext uri="{147F2762-F138-4A5C-976F-8EAC2B608ADB}">
              <a16:predDERef xmlns:a16="http://schemas.microsoft.com/office/drawing/2014/main" pred="{160F0BEB-F638-4F23-8729-D58AA95E7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1651C-13DB-4B94-9C64-CA1A441F2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DF40F-6A28-4C4A-A676-57D637E807FE}"/>
            </a:ext>
            <a:ext uri="{147F2762-F138-4A5C-976F-8EAC2B608ADB}">
              <a16:predDERef xmlns:a16="http://schemas.microsoft.com/office/drawing/2014/main" pred="{8651651C-13DB-4B94-9C64-CA1A441F2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709759-F8FF-480D-B585-D9058895C4B6}"/>
            </a:ext>
            <a:ext uri="{147F2762-F138-4A5C-976F-8EAC2B608ADB}">
              <a16:predDERef xmlns:a16="http://schemas.microsoft.com/office/drawing/2014/main" pred="{4EFDF40F-6A28-4C4A-A676-57D637E80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ADDD-6EE5-49D0-8360-CFA92CA54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F3723-9566-41C0-B0A0-3B804CAD39E8}"/>
            </a:ext>
            <a:ext uri="{147F2762-F138-4A5C-976F-8EAC2B608ADB}">
              <a16:predDERef xmlns:a16="http://schemas.microsoft.com/office/drawing/2014/main" pred="{7F3AADDD-6EE5-49D0-8360-CFA92CA54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BF4C8E-0E07-4423-8443-ED7C19E1035D}"/>
            </a:ext>
            <a:ext uri="{147F2762-F138-4A5C-976F-8EAC2B608ADB}">
              <a16:predDERef xmlns:a16="http://schemas.microsoft.com/office/drawing/2014/main" pred="{E6AF3723-9566-41C0-B0A0-3B804CAD3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587DF-24AB-4CC4-A662-38DEB4B4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3F5F1-E478-406C-AB1A-A02DCDCF7901}"/>
            </a:ext>
            <a:ext uri="{147F2762-F138-4A5C-976F-8EAC2B608ADB}">
              <a16:predDERef xmlns:a16="http://schemas.microsoft.com/office/drawing/2014/main" pred="{EC3587DF-24AB-4CC4-A662-38DEB4B48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E693BA-6142-42DA-9228-1C816B7BF1F1}"/>
            </a:ext>
            <a:ext uri="{147F2762-F138-4A5C-976F-8EAC2B608ADB}">
              <a16:predDERef xmlns:a16="http://schemas.microsoft.com/office/drawing/2014/main" pred="{D183F5F1-E478-406C-AB1A-A02DCDCF7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ED78B-A363-4720-83F1-587FC655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4D1D7-F5C6-4080-B26B-7F1C0198AA6A}"/>
            </a:ext>
            <a:ext uri="{147F2762-F138-4A5C-976F-8EAC2B608ADB}">
              <a16:predDERef xmlns:a16="http://schemas.microsoft.com/office/drawing/2014/main" pred="{648ED78B-A363-4720-83F1-587FC6559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84587D-2B14-4415-A285-900951F808D9}"/>
            </a:ext>
            <a:ext uri="{147F2762-F138-4A5C-976F-8EAC2B608ADB}">
              <a16:predDERef xmlns:a16="http://schemas.microsoft.com/office/drawing/2014/main" pred="{9B04D1D7-F5C6-4080-B26B-7F1C0198A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AAC3C4-D002-4CCD-906C-B6E1660D7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C1B0F4-2E2E-4BD3-9B91-D26C6724DE8C}"/>
            </a:ext>
            <a:ext uri="{147F2762-F138-4A5C-976F-8EAC2B608ADB}">
              <a16:predDERef xmlns:a16="http://schemas.microsoft.com/office/drawing/2014/main" pred="{FFAAC3C4-D002-4CCD-906C-B6E1660D7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0439F-E7E7-408F-A399-0520FA616A77}"/>
            </a:ext>
            <a:ext uri="{147F2762-F138-4A5C-976F-8EAC2B608ADB}">
              <a16:predDERef xmlns:a16="http://schemas.microsoft.com/office/drawing/2014/main" pred="{36C1B0F4-2E2E-4BD3-9B91-D26C6724D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59ACB-B110-4209-AB20-D492CC21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2626F-A6C5-4069-A9DA-2AD6FBA36D4E}"/>
            </a:ext>
            <a:ext uri="{147F2762-F138-4A5C-976F-8EAC2B608ADB}">
              <a16:predDERef xmlns:a16="http://schemas.microsoft.com/office/drawing/2014/main" pred="{C9F59ACB-B110-4209-AB20-D492CC213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EFF74-ED47-4D82-B96B-B33A120149F7}"/>
            </a:ext>
            <a:ext uri="{147F2762-F138-4A5C-976F-8EAC2B608ADB}">
              <a16:predDERef xmlns:a16="http://schemas.microsoft.com/office/drawing/2014/main" pred="{7292626F-A6C5-4069-A9DA-2AD6FBA3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698368</xdr:colOff>
      <xdr:row>82</xdr:row>
      <xdr:rowOff>4562</xdr:rowOff>
    </xdr:from>
    <xdr:to>
      <xdr:col>19</xdr:col>
      <xdr:colOff>1335422</xdr:colOff>
      <xdr:row>96</xdr:row>
      <xdr:rowOff>72597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66060-A541-466C-93CD-7E1E5C4F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689963</xdr:colOff>
      <xdr:row>97</xdr:row>
      <xdr:rowOff>11523</xdr:rowOff>
    </xdr:from>
    <xdr:to>
      <xdr:col>19</xdr:col>
      <xdr:colOff>1700894</xdr:colOff>
      <xdr:row>112</xdr:row>
      <xdr:rowOff>116858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33C23-67F7-45BE-9ADD-F5BD9EEFD540}"/>
            </a:ext>
            <a:ext uri="{147F2762-F138-4A5C-976F-8EAC2B608ADB}">
              <a16:predDERef xmlns:a16="http://schemas.microsoft.com/office/drawing/2014/main" pred="{25566060-A541-466C-93CD-7E1E5C4F6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678757</xdr:colOff>
      <xdr:row>114</xdr:row>
      <xdr:rowOff>33937</xdr:rowOff>
    </xdr:from>
    <xdr:to>
      <xdr:col>19</xdr:col>
      <xdr:colOff>1328698</xdr:colOff>
      <xdr:row>128</xdr:row>
      <xdr:rowOff>110137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2E402-14C6-4118-9DEA-9A54B16A1AD2}"/>
            </a:ext>
            <a:ext uri="{147F2762-F138-4A5C-976F-8EAC2B608ADB}">
              <a16:predDERef xmlns:a16="http://schemas.microsoft.com/office/drawing/2014/main" pred="{19E33C23-67F7-45BE-9ADD-F5BD9EEFD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menes%20y%20mediciones/Internas/banco%20bajo%20valor/2017/2017_RBV_0.0001ohm(797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ano%20real%20@%20INTI/ITS90/Its9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(0)"/>
      <sheetName val="(1)"/>
      <sheetName val="(2)"/>
      <sheetName val="(3)"/>
      <sheetName val="(4)"/>
      <sheetName val="(5)"/>
      <sheetName val="(6)"/>
      <sheetName val="(7)"/>
    </sheetNames>
    <sheetDataSet>
      <sheetData sheetId="0"/>
      <sheetData sheetId="1">
        <row r="39">
          <cell r="C39">
            <v>1865539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Its90"/>
    </sheetNames>
    <definedNames>
      <definedName name="fits90"/>
    </definedNames>
    <sheetDataSet>
      <sheetData sheetId="0"/>
      <sheetData sheetId="1"/>
    </sheetDataSet>
  </externalBook>
</externalLink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10</v>
    <v>1</v>
  </rv>
  <rv s="1">
    <v>10</v>
    <v>2</v>
  </rv>
</rvData>
</file>

<file path=xl/richData/rdrichvaluestructure.xml><?xml version="1.0" encoding="utf-8"?>
<rvStructures xmlns="http://schemas.microsoft.com/office/spreadsheetml/2017/richdata" count="2">
  <s t="_error">
    <k n="errorType" t="i"/>
    <k n="propagated" t="b"/>
  </s>
  <s t="_error">
    <k n="errorType" t="i"/>
    <k n="subType" t="i"/>
  </s>
</rvStructur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6" totalsRowShown="0" dataDxfId="9">
  <autoFilter ref="B2:B6" xr:uid="{00000000-0009-0000-0100-000001000000}"/>
  <tableColumns count="1">
    <tableColumn id="1" xr3:uid="{00000000-0010-0000-0000-000001000000}" name="Notas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zoomScale="130" zoomScaleNormal="130" workbookViewId="0">
      <selection activeCell="B13" sqref="B13"/>
    </sheetView>
  </sheetViews>
  <sheetFormatPr defaultColWidth="9.140625" defaultRowHeight="12.75"/>
  <cols>
    <col min="1" max="1" width="9.140625" style="137"/>
    <col min="2" max="2" width="110.42578125" style="137" bestFit="1" customWidth="1"/>
    <col min="3" max="16384" width="9.140625" style="137"/>
  </cols>
  <sheetData>
    <row r="2" spans="2:2">
      <c r="B2" s="137" t="s">
        <v>0</v>
      </c>
    </row>
    <row r="3" spans="2:2" ht="33.75" customHeight="1">
      <c r="B3" s="138"/>
    </row>
    <row r="4" spans="2:2">
      <c r="B4" s="138"/>
    </row>
    <row r="5" spans="2:2">
      <c r="B5" s="138"/>
    </row>
    <row r="6" spans="2:2">
      <c r="B6" s="13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1C3A-2ED0-4D3F-A42F-94E4DE92CDE5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414D2-521F-45CF-B7C3-C78396DBAECE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2F90-21D0-48B6-AD6E-C231F9275EE0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F1A93-46C7-4968-B903-9E6C151241E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657E-ED74-4895-B41A-B8C6243EA49D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30E30-0A23-4C18-AEF3-B7FCCFC6D52B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77F3-08E7-4543-B5F2-77B672CA0005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FE6D-39FA-4352-9B67-5D5817EE6B5F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A11B-A904-49BB-8936-BED433957A1F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D90D-0E51-42CF-82EC-196F795691B4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2"/>
  <sheetViews>
    <sheetView showGridLines="0" defaultGridColor="0" colorId="8" zoomScaleNormal="100" workbookViewId="0">
      <selection activeCell="D15" sqref="D15"/>
    </sheetView>
  </sheetViews>
  <sheetFormatPr defaultColWidth="11.42578125" defaultRowHeight="12.75"/>
  <cols>
    <col min="1" max="1" width="1.42578125" style="67" customWidth="1"/>
    <col min="2" max="2" width="30" style="67" customWidth="1"/>
    <col min="3" max="3" width="16.42578125" style="67" customWidth="1"/>
    <col min="4" max="4" width="21.140625" style="67" bestFit="1" customWidth="1"/>
    <col min="5" max="5" width="10.140625" style="67" customWidth="1"/>
    <col min="6" max="6" width="15.5703125" style="67" customWidth="1"/>
    <col min="7" max="7" width="13.42578125" style="67" customWidth="1"/>
    <col min="8" max="8" width="9" style="67" bestFit="1" customWidth="1"/>
    <col min="9" max="9" width="9.42578125" style="67" bestFit="1" customWidth="1"/>
    <col min="10" max="10" width="15.5703125" style="68" bestFit="1" customWidth="1"/>
    <col min="11" max="11" width="31" style="68" bestFit="1" customWidth="1"/>
    <col min="12" max="12" width="13.140625" style="68" bestFit="1" customWidth="1"/>
    <col min="13" max="13" width="13.28515625" style="68" bestFit="1" customWidth="1"/>
    <col min="14" max="14" width="22.85546875" style="68" bestFit="1" customWidth="1"/>
    <col min="15" max="15" width="25.140625" style="68" bestFit="1" customWidth="1"/>
    <col min="16" max="16" width="7.85546875" style="68" bestFit="1" customWidth="1"/>
    <col min="17" max="17" width="9.85546875" style="68" customWidth="1"/>
    <col min="18" max="18" width="11.85546875" style="68" bestFit="1" customWidth="1"/>
    <col min="19" max="19" width="2.85546875" style="67" customWidth="1"/>
    <col min="20" max="23" width="11.42578125" style="67"/>
    <col min="24" max="24" width="13.140625" style="67" bestFit="1" customWidth="1"/>
    <col min="25" max="25" width="13" style="67" bestFit="1" customWidth="1"/>
    <col min="26" max="16384" width="11.42578125" style="67"/>
  </cols>
  <sheetData>
    <row r="1" spans="2:20" s="63" customFormat="1" ht="20.25">
      <c r="B1" s="62" t="s">
        <v>1</v>
      </c>
      <c r="J1" s="64"/>
    </row>
    <row r="2" spans="2:20" s="63" customFormat="1" ht="15">
      <c r="B2" s="139" t="s">
        <v>2</v>
      </c>
      <c r="C2" s="143" t="s">
        <v>3</v>
      </c>
      <c r="D2" s="144"/>
      <c r="E2" s="144"/>
      <c r="F2" s="144"/>
      <c r="G2" s="145"/>
    </row>
    <row r="3" spans="2:20" s="63" customFormat="1" ht="15">
      <c r="B3" s="142" t="s">
        <v>4</v>
      </c>
      <c r="C3" s="143" t="str">
        <f>CONCATENATE('(0)'!C69, " -  ", TEXT('(0)'!C64,"#"))</f>
        <v xml:space="preserve"> -  </v>
      </c>
      <c r="D3" s="147"/>
      <c r="E3" s="147"/>
      <c r="F3" s="147"/>
      <c r="G3" s="145"/>
      <c r="H3" s="66"/>
      <c r="I3" s="66"/>
      <c r="J3" s="65"/>
      <c r="K3" s="66"/>
      <c r="L3" s="66"/>
      <c r="M3" s="66"/>
    </row>
    <row r="4" spans="2:20" s="63" customFormat="1" ht="14.25">
      <c r="B4" s="139" t="s">
        <v>5</v>
      </c>
      <c r="C4" s="148">
        <f>'(0)'!C23</f>
        <v>0</v>
      </c>
      <c r="D4" s="141" t="s">
        <v>6</v>
      </c>
      <c r="E4" s="146"/>
      <c r="F4" s="146"/>
      <c r="G4" s="140"/>
      <c r="H4" s="66"/>
      <c r="I4" s="66"/>
      <c r="J4" s="65"/>
      <c r="K4" s="66"/>
      <c r="L4" s="66"/>
      <c r="M4" s="66"/>
    </row>
    <row r="5" spans="2:20" s="63" customFormat="1" ht="10.5" customHeight="1">
      <c r="G5" s="65"/>
      <c r="H5" s="66"/>
      <c r="I5" s="66"/>
      <c r="J5" s="65"/>
      <c r="K5" s="66"/>
      <c r="L5" s="66"/>
      <c r="M5" s="66"/>
    </row>
    <row r="6" spans="2:20" ht="15" customHeight="1" thickBot="1">
      <c r="H6" s="68"/>
      <c r="I6" s="68"/>
      <c r="Q6" s="63"/>
    </row>
    <row r="7" spans="2:20" s="72" customFormat="1" ht="27" customHeight="1" thickBot="1">
      <c r="B7" s="69" t="s">
        <v>7</v>
      </c>
      <c r="C7" s="70" t="s">
        <v>8</v>
      </c>
      <c r="D7" s="172" t="s">
        <v>9</v>
      </c>
      <c r="E7" s="173"/>
      <c r="F7" s="70" t="s">
        <v>10</v>
      </c>
      <c r="G7" s="70" t="s">
        <v>11</v>
      </c>
      <c r="H7" s="172" t="s">
        <v>12</v>
      </c>
      <c r="I7" s="174"/>
      <c r="J7" s="70" t="s">
        <v>13</v>
      </c>
      <c r="K7" s="172" t="s">
        <v>14</v>
      </c>
      <c r="L7" s="174"/>
      <c r="M7" s="71" t="s">
        <v>15</v>
      </c>
      <c r="N7" s="172" t="s">
        <v>16</v>
      </c>
      <c r="O7" s="173"/>
      <c r="P7" s="70" t="s">
        <v>17</v>
      </c>
      <c r="Q7" s="70" t="s">
        <v>18</v>
      </c>
      <c r="R7" s="70" t="s">
        <v>19</v>
      </c>
    </row>
    <row r="8" spans="2:20" ht="15" customHeight="1">
      <c r="B8" s="73" t="s">
        <v>20</v>
      </c>
      <c r="C8" s="74" t="s">
        <v>21</v>
      </c>
      <c r="D8" s="75">
        <f>+G52</f>
        <v>9.9994885378191345E-2</v>
      </c>
      <c r="E8" s="76" t="s">
        <v>22</v>
      </c>
      <c r="F8" s="77" t="s">
        <v>23</v>
      </c>
      <c r="G8" s="78" t="str">
        <f t="shared" ref="G8:G12" si="0">IF(OR(LEFT(F8,1)="A",F8="BN"),"N",IF(F8="BR","R",))</f>
        <v>N</v>
      </c>
      <c r="H8" s="79">
        <f>G62</f>
        <v>8.0000423106626957E-8</v>
      </c>
      <c r="I8" s="76" t="s">
        <v>22</v>
      </c>
      <c r="J8" s="80">
        <f t="shared" ref="J8:J12" si="1">IF($F8="BR",SQRT(3),IF($F8="BN",2,))</f>
        <v>2</v>
      </c>
      <c r="K8" s="89">
        <f>IF(LEFT($F8,1)="B",$H8/$J8,)</f>
        <v>4.0000211553313478E-8</v>
      </c>
      <c r="L8" s="81" t="str">
        <f>I8</f>
        <v>Ω</v>
      </c>
      <c r="M8" s="82">
        <v>5000</v>
      </c>
      <c r="N8" s="90" t="e">
        <f ca="1">G31</f>
        <v>#DIV/0!</v>
      </c>
      <c r="O8" s="88" t="s">
        <v>24</v>
      </c>
      <c r="P8" s="91" t="e">
        <f t="shared" ref="P8" ca="1" si="2">(K8*N8)^2</f>
        <v>#DIV/0!</v>
      </c>
      <c r="Q8" s="92" t="e">
        <f t="shared" ref="Q8" ca="1" si="3">IF(M8&gt;0,P8^2/M8,)</f>
        <v>#DIV/0!</v>
      </c>
      <c r="R8" s="93" t="e">
        <f ca="1">IF($K$13&gt;0,P8/($K$13)^2,)</f>
        <v>#DIV/0!</v>
      </c>
    </row>
    <row r="9" spans="2:20" ht="15" customHeight="1">
      <c r="B9" s="73" t="s">
        <v>25</v>
      </c>
      <c r="C9" s="94" t="s">
        <v>26</v>
      </c>
      <c r="D9" s="163" t="e" vm="1">
        <f ca="1">G59</f>
        <v>#VALUE!</v>
      </c>
      <c r="E9" s="84" t="s">
        <v>27</v>
      </c>
      <c r="F9" s="85" t="s">
        <v>28</v>
      </c>
      <c r="G9" s="86" t="str">
        <f t="shared" si="0"/>
        <v>R</v>
      </c>
      <c r="H9" s="87">
        <v>4.0000000000000001E-3</v>
      </c>
      <c r="I9" s="88" t="s">
        <v>27</v>
      </c>
      <c r="J9" s="95">
        <f t="shared" si="1"/>
        <v>1.7320508075688772</v>
      </c>
      <c r="K9" s="89">
        <f>IF(LEFT($F9,1)="B",$H9/$J9,)</f>
        <v>2.3094010767585032E-3</v>
      </c>
      <c r="L9" s="81" t="str">
        <f>I9</f>
        <v>K</v>
      </c>
      <c r="M9" s="82">
        <v>5000</v>
      </c>
      <c r="N9" s="90" t="e" vm="1">
        <f ca="1">G32</f>
        <v>#VALUE!</v>
      </c>
      <c r="O9" s="88" t="s">
        <v>24</v>
      </c>
      <c r="P9" s="91" t="e" vm="1">
        <f t="shared" ref="P9:P12" ca="1" si="4">(K9*N9)^2</f>
        <v>#VALUE!</v>
      </c>
      <c r="Q9" s="92" t="e" vm="1">
        <f t="shared" ref="Q9:Q12" ca="1" si="5">IF(M9&gt;0,P9^2/M9,)</f>
        <v>#VALUE!</v>
      </c>
      <c r="R9" s="93" t="e">
        <f ca="1">IF($K$13&gt;0,P9/($K$13)^2,)</f>
        <v>#DIV/0!</v>
      </c>
    </row>
    <row r="10" spans="2:20" ht="15" customHeight="1">
      <c r="B10" s="73" t="s">
        <v>29</v>
      </c>
      <c r="C10" s="94" t="s">
        <v>30</v>
      </c>
      <c r="D10" s="163" t="e" vm="1">
        <f ca="1">G50</f>
        <v>#VALUE!</v>
      </c>
      <c r="E10" s="84" t="s">
        <v>27</v>
      </c>
      <c r="F10" s="85" t="s">
        <v>28</v>
      </c>
      <c r="G10" s="86" t="str">
        <f t="shared" ref="G10" si="6">IF(OR(LEFT(F10,1)="A",F10="BN"),"N",IF(F10="BR","R",))</f>
        <v>R</v>
      </c>
      <c r="H10" s="87">
        <v>4.0000000000000001E-3</v>
      </c>
      <c r="I10" s="88" t="s">
        <v>27</v>
      </c>
      <c r="J10" s="95">
        <f t="shared" si="1"/>
        <v>1.7320508075688772</v>
      </c>
      <c r="K10" s="89">
        <f>IF(LEFT($F10,1)="B",$H10/$J10,)</f>
        <v>2.3094010767585032E-3</v>
      </c>
      <c r="L10" s="81" t="str">
        <f>I10</f>
        <v>K</v>
      </c>
      <c r="M10" s="82">
        <v>5000</v>
      </c>
      <c r="N10" s="90" t="e" vm="1">
        <f ca="1">G33</f>
        <v>#VALUE!</v>
      </c>
      <c r="O10" s="88" t="s">
        <v>24</v>
      </c>
      <c r="P10" s="91" t="e" vm="1">
        <f t="shared" ref="P10" ca="1" si="7">(K10*N10)^2</f>
        <v>#VALUE!</v>
      </c>
      <c r="Q10" s="92" t="e" vm="1">
        <f t="shared" ref="Q10" ca="1" si="8">IF(M10&gt;0,P10^2/M10,)</f>
        <v>#VALUE!</v>
      </c>
      <c r="R10" s="93" t="e">
        <f ca="1">IF($K$13&gt;0,P10/($K$13)^2,)</f>
        <v>#DIV/0!</v>
      </c>
    </row>
    <row r="11" spans="2:20" ht="15" customHeight="1">
      <c r="B11" s="73" t="s">
        <v>31</v>
      </c>
      <c r="C11" s="83" t="s">
        <v>32</v>
      </c>
      <c r="D11" s="96">
        <f>G41</f>
        <v>0</v>
      </c>
      <c r="E11" s="84"/>
      <c r="F11" s="85" t="s">
        <v>28</v>
      </c>
      <c r="G11" s="86" t="s">
        <v>33</v>
      </c>
      <c r="H11" s="87">
        <f ca="1">MAX(resume!J12:J14)/2*D11/1000000</f>
        <v>0</v>
      </c>
      <c r="I11" s="88"/>
      <c r="J11" s="95">
        <f t="shared" si="1"/>
        <v>1.7320508075688772</v>
      </c>
      <c r="K11" s="89">
        <f ca="1">IF(LEFT($F11,1)="B",$H11/$J11,)</f>
        <v>0</v>
      </c>
      <c r="L11" s="81"/>
      <c r="M11" s="82">
        <v>5000</v>
      </c>
      <c r="N11" s="90" t="e" vm="1">
        <f ca="1">G30</f>
        <v>#VALUE!</v>
      </c>
      <c r="O11" s="88"/>
      <c r="P11" s="91" t="e" vm="1">
        <f t="shared" ref="P11" ca="1" si="9">(K11*N11)^2</f>
        <v>#VALUE!</v>
      </c>
      <c r="Q11" s="92" t="e" vm="1">
        <f t="shared" ref="Q11" ca="1" si="10">IF(M11&gt;0,P11^2/M11,)</f>
        <v>#VALUE!</v>
      </c>
      <c r="R11" s="93" t="e">
        <f ca="1">IF($K$13&gt;0,P11/($K$13)^2,)</f>
        <v>#DIV/0!</v>
      </c>
    </row>
    <row r="12" spans="2:20" ht="15" customHeight="1" thickBot="1">
      <c r="B12" s="73" t="s">
        <v>34</v>
      </c>
      <c r="C12" s="97"/>
      <c r="D12" s="97"/>
      <c r="E12" s="97"/>
      <c r="F12" s="85" t="s">
        <v>6</v>
      </c>
      <c r="G12" s="86" t="str">
        <f t="shared" si="0"/>
        <v>N</v>
      </c>
      <c r="H12" s="97"/>
      <c r="I12" s="98"/>
      <c r="J12" s="98">
        <f t="shared" si="1"/>
        <v>0</v>
      </c>
      <c r="K12" s="89" t="e">
        <f ca="1">resume!D21*D13/1000000</f>
        <v>#DIV/0!</v>
      </c>
      <c r="L12" s="81" t="s">
        <v>35</v>
      </c>
      <c r="M12" s="82">
        <f ca="1">COUNT(resume!D12:D19)-1</f>
        <v>-1</v>
      </c>
      <c r="N12" s="97">
        <v>1</v>
      </c>
      <c r="O12" s="84"/>
      <c r="P12" s="91" t="e">
        <f t="shared" ca="1" si="4"/>
        <v>#DIV/0!</v>
      </c>
      <c r="Q12" s="92">
        <f t="shared" ca="1" si="5"/>
        <v>0</v>
      </c>
      <c r="R12" s="93" t="e">
        <f ca="1">IF($K$13&gt;0,P12/($K$13)^2,)</f>
        <v>#DIV/0!</v>
      </c>
    </row>
    <row r="13" spans="2:20" s="111" customFormat="1" ht="21.75" customHeight="1" thickBot="1">
      <c r="B13" s="99"/>
      <c r="C13" s="100" t="s">
        <v>36</v>
      </c>
      <c r="D13" s="101" t="e">
        <f ca="1">resume!D22</f>
        <v>#DIV/0!</v>
      </c>
      <c r="E13" s="102" t="s">
        <v>22</v>
      </c>
      <c r="F13" s="103" t="s">
        <v>37</v>
      </c>
      <c r="G13" s="104" t="s">
        <v>38</v>
      </c>
      <c r="H13" s="105" t="e">
        <f ca="1">IF(K13&gt;0,K13*J13,)</f>
        <v>#DIV/0!</v>
      </c>
      <c r="I13" s="106" t="s">
        <v>35</v>
      </c>
      <c r="J13" s="107" t="e">
        <f ca="1">IF(M13&gt;0,TINV(0.05,M13),)</f>
        <v>#DIV/0!</v>
      </c>
      <c r="K13" s="105" t="e">
        <f ca="1">SQRT(SUM(P8:P12))</f>
        <v>#DIV/0!</v>
      </c>
      <c r="L13" s="108" t="str">
        <f>I13</f>
        <v>Ω</v>
      </c>
      <c r="M13" s="109" t="e">
        <f ca="1">IF(K13&gt;0,K13^4/SUM(Q8:Q12),)</f>
        <v>#DIV/0!</v>
      </c>
      <c r="N13" s="103" t="s">
        <v>37</v>
      </c>
      <c r="O13" s="103" t="s">
        <v>37</v>
      </c>
      <c r="P13" s="103" t="s">
        <v>37</v>
      </c>
      <c r="Q13" s="103" t="s">
        <v>37</v>
      </c>
      <c r="R13" s="110" t="e">
        <f ca="1">SUM(R8:R12)</f>
        <v>#DIV/0!</v>
      </c>
    </row>
    <row r="14" spans="2:20" ht="15" customHeight="1" thickBot="1">
      <c r="B14" s="112"/>
    </row>
    <row r="15" spans="2:20" ht="21.75" thickTop="1" thickBot="1">
      <c r="C15" s="113" t="str">
        <f>CONCATENATE(C13,"=")</f>
        <v>Rx (20)=</v>
      </c>
      <c r="D15" s="167" t="e">
        <f ca="1">D13</f>
        <v>#DIV/0!</v>
      </c>
      <c r="E15" s="114" t="str">
        <f>E13</f>
        <v>Ω</v>
      </c>
      <c r="F15" s="115" t="s">
        <v>39</v>
      </c>
      <c r="G15" s="166" t="e">
        <f ca="1">H13*1000000/(D15)</f>
        <v>#DIV/0!</v>
      </c>
      <c r="H15" s="116" t="s">
        <v>40</v>
      </c>
      <c r="I15" s="117"/>
      <c r="J15" s="67"/>
      <c r="S15" s="68"/>
      <c r="T15" s="68"/>
    </row>
    <row r="16" spans="2:20" ht="12" customHeight="1" thickTop="1">
      <c r="J16" s="67"/>
      <c r="S16" s="68"/>
      <c r="T16" s="68"/>
    </row>
    <row r="17" spans="2:20" ht="18.75" hidden="1">
      <c r="B17" s="118"/>
      <c r="C17" s="119" t="s">
        <v>41</v>
      </c>
      <c r="D17" s="120"/>
      <c r="E17" s="121"/>
      <c r="F17" s="120"/>
      <c r="G17" s="121"/>
      <c r="H17" s="121"/>
      <c r="I17" s="121"/>
      <c r="J17" s="122"/>
      <c r="K17" s="123"/>
      <c r="L17" s="123"/>
      <c r="S17" s="68"/>
      <c r="T17" s="68"/>
    </row>
    <row r="18" spans="2:20" ht="18.75" hidden="1">
      <c r="B18" s="118"/>
      <c r="C18" s="124" t="e">
        <f ca="1">CONCATENATE("la incertidumbre estándar combinada por un factor de cobertura k= ",ROUND(J13,1),", lo cual")</f>
        <v>#DIV/0!</v>
      </c>
      <c r="D18" s="125"/>
      <c r="E18" s="126"/>
      <c r="F18" s="125"/>
      <c r="G18" s="127"/>
      <c r="H18" s="128"/>
      <c r="I18" s="128"/>
      <c r="J18" s="129"/>
      <c r="K18" s="130"/>
      <c r="L18" s="130"/>
      <c r="S18" s="68"/>
      <c r="T18" s="68"/>
    </row>
    <row r="19" spans="2:20" ht="18.75" hidden="1">
      <c r="B19" s="118"/>
      <c r="C19" s="124" t="str">
        <f>CONCATENATE("corresponde  a un nivel aproximado de confianza del 95% para una distribución")</f>
        <v>corresponde  a un nivel aproximado de confianza del 95% para una distribución</v>
      </c>
      <c r="D19" s="125"/>
      <c r="E19" s="126"/>
      <c r="F19" s="127"/>
      <c r="G19" s="126"/>
      <c r="H19" s="126"/>
      <c r="I19" s="126"/>
      <c r="J19" s="129"/>
      <c r="K19" s="123"/>
      <c r="L19" s="123"/>
      <c r="S19" s="68"/>
      <c r="T19" s="68"/>
    </row>
    <row r="20" spans="2:20" ht="19.5" hidden="1" thickBot="1">
      <c r="B20" s="131"/>
      <c r="C20" s="132" t="e">
        <f ca="1">IF(M13&gt;29,"normal"".",CONCATENATE("t con ",M13," grados de libertad""."))</f>
        <v>#DIV/0!</v>
      </c>
      <c r="D20" s="133"/>
      <c r="E20" s="134" t="s">
        <v>42</v>
      </c>
      <c r="F20" s="134" t="s">
        <v>42</v>
      </c>
      <c r="G20" s="135"/>
      <c r="H20" s="135"/>
      <c r="I20" s="135"/>
      <c r="J20" s="136"/>
      <c r="K20" s="123"/>
      <c r="L20" s="123"/>
      <c r="S20" s="68"/>
      <c r="T20" s="68"/>
    </row>
    <row r="21" spans="2:20" hidden="1"/>
    <row r="22" spans="2:20" hidden="1"/>
    <row r="25" spans="2:20">
      <c r="J25" s="67"/>
      <c r="K25" s="67"/>
      <c r="L25" s="67"/>
      <c r="M25" s="67"/>
      <c r="N25" s="67"/>
      <c r="O25" s="67"/>
      <c r="P25" s="67"/>
      <c r="Q25" s="67"/>
      <c r="R25" s="67"/>
    </row>
    <row r="26" spans="2:20">
      <c r="J26" s="67"/>
      <c r="K26" s="67"/>
      <c r="L26" s="67"/>
      <c r="M26" s="67"/>
      <c r="N26" s="67"/>
      <c r="O26" s="67"/>
      <c r="P26" s="67"/>
      <c r="Q26" s="67"/>
      <c r="R26" s="67"/>
    </row>
    <row r="27" spans="2:20" ht="36">
      <c r="F27" s="175" t="s">
        <v>43</v>
      </c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49"/>
      <c r="R27" s="67"/>
    </row>
    <row r="28" spans="2:20">
      <c r="J28" s="67"/>
      <c r="K28" s="67"/>
      <c r="L28" s="67"/>
      <c r="M28" s="67"/>
      <c r="N28" s="67"/>
      <c r="O28" s="67"/>
      <c r="P28" s="67"/>
      <c r="Q28" s="67"/>
      <c r="R28" s="67"/>
    </row>
    <row r="29" spans="2:20" ht="15">
      <c r="F29" s="151" t="s">
        <v>44</v>
      </c>
      <c r="G29" s="151" t="s">
        <v>45</v>
      </c>
      <c r="J29" s="67"/>
      <c r="K29" s="67"/>
      <c r="L29" s="67"/>
      <c r="M29" s="67"/>
      <c r="N29" s="67"/>
      <c r="O29" s="67"/>
      <c r="P29" s="67"/>
      <c r="Q29" s="67"/>
      <c r="R29" s="67"/>
    </row>
    <row r="30" spans="2:20" ht="15">
      <c r="F30" s="152" t="s">
        <v>46</v>
      </c>
      <c r="G30" s="162" t="e" vm="1">
        <f ca="1">G56/(1+G45*G50+G46*G50^2)</f>
        <v>#VALUE!</v>
      </c>
      <c r="J30" s="67"/>
      <c r="K30" s="67"/>
      <c r="L30" s="67"/>
      <c r="M30" s="67"/>
      <c r="N30" s="67"/>
      <c r="O30" s="67"/>
      <c r="P30" s="67"/>
      <c r="Q30" s="67"/>
      <c r="R30" s="67"/>
    </row>
    <row r="31" spans="2:20" ht="15">
      <c r="F31" s="152" t="s">
        <v>47</v>
      </c>
      <c r="G31" s="155" t="e">
        <f ca="1">+G43/G52</f>
        <v>#DIV/0!</v>
      </c>
      <c r="J31" s="67"/>
      <c r="K31" s="67"/>
      <c r="L31" s="67"/>
      <c r="M31" s="67"/>
      <c r="N31" s="67"/>
      <c r="O31" s="67"/>
      <c r="P31" s="67"/>
      <c r="Q31" s="67"/>
      <c r="R31" s="67"/>
    </row>
    <row r="32" spans="2:20" ht="15">
      <c r="F32" s="152" t="s">
        <v>48</v>
      </c>
      <c r="G32" s="164" t="e" vm="1">
        <f ca="1">+G41*G52*(G54+2*G55*G59)/(1+G45*G50+G46*G50^2)</f>
        <v>#VALUE!</v>
      </c>
      <c r="J32" s="67"/>
      <c r="K32" s="67"/>
      <c r="L32" s="67"/>
      <c r="M32" s="67"/>
      <c r="N32" s="67"/>
      <c r="O32" s="67"/>
      <c r="P32" s="67"/>
      <c r="Q32" s="67"/>
      <c r="R32" s="67"/>
    </row>
    <row r="33" spans="1:18" ht="15">
      <c r="F33" s="152" t="s">
        <v>49</v>
      </c>
      <c r="G33" s="164" t="e" vm="1">
        <f ca="1">-G41*G56*(G45+2*G46*G50)/((1+G45*G50+G46*G50^2))</f>
        <v>#VALUE!</v>
      </c>
      <c r="J33" s="67"/>
      <c r="K33" s="67"/>
      <c r="L33" s="67"/>
      <c r="M33" s="67"/>
      <c r="N33" s="67"/>
      <c r="O33" s="67"/>
      <c r="P33" s="67"/>
      <c r="Q33" s="67"/>
      <c r="R33" s="67"/>
    </row>
    <row r="34" spans="1:18" ht="15">
      <c r="F34" s="152" t="s">
        <v>50</v>
      </c>
      <c r="G34" s="155">
        <f>G44*G48/12</f>
        <v>2.833364027208163E-4</v>
      </c>
      <c r="J34" s="67"/>
      <c r="K34" s="67"/>
      <c r="L34" s="67"/>
      <c r="M34" s="67"/>
      <c r="N34" s="67"/>
      <c r="O34" s="67"/>
      <c r="P34" s="67"/>
      <c r="Q34" s="67"/>
      <c r="R34" s="67"/>
    </row>
    <row r="35" spans="1:18" ht="15">
      <c r="F35" s="152" t="s">
        <v>51</v>
      </c>
      <c r="G35" s="155">
        <f>G53*G57/12</f>
        <v>0.28331883112709905</v>
      </c>
      <c r="J35" s="67"/>
      <c r="K35" s="67"/>
      <c r="L35" s="67"/>
      <c r="M35" s="67"/>
      <c r="N35" s="67"/>
      <c r="O35" s="67"/>
      <c r="P35" s="67"/>
      <c r="Q35" s="67"/>
      <c r="R35" s="67"/>
    </row>
    <row r="36" spans="1:18" ht="15">
      <c r="F36" s="23" t="s">
        <v>52</v>
      </c>
      <c r="G36" s="165">
        <f>1+G58*G48/12</f>
        <v>1.000000038041158</v>
      </c>
      <c r="J36" s="67"/>
      <c r="K36" s="67"/>
      <c r="L36" s="67"/>
      <c r="M36" s="67"/>
      <c r="N36" s="67"/>
      <c r="O36" s="67"/>
      <c r="P36" s="67"/>
      <c r="Q36" s="67"/>
      <c r="R36" s="67"/>
    </row>
    <row r="37" spans="1:18" ht="15">
      <c r="F37" s="23" t="s">
        <v>51</v>
      </c>
      <c r="G37" s="154">
        <f>G53*G57/12</f>
        <v>0.28331883112709905</v>
      </c>
      <c r="J37" s="67"/>
      <c r="K37" s="67"/>
      <c r="L37" s="67"/>
      <c r="M37" s="67"/>
      <c r="N37" s="67"/>
      <c r="O37" s="67"/>
      <c r="P37" s="67"/>
      <c r="Q37" s="67"/>
      <c r="R37" s="67"/>
    </row>
    <row r="38" spans="1:18">
      <c r="J38" s="67"/>
      <c r="K38" s="67"/>
      <c r="L38" s="67"/>
      <c r="M38" s="67"/>
      <c r="N38" s="67"/>
      <c r="O38" s="67"/>
      <c r="P38" s="67"/>
      <c r="Q38" s="67"/>
      <c r="R38" s="67"/>
    </row>
    <row r="39" spans="1:18" ht="15">
      <c r="F39" s="151" t="s">
        <v>53</v>
      </c>
      <c r="G39" s="151" t="s">
        <v>45</v>
      </c>
      <c r="J39" s="67"/>
      <c r="K39" s="67"/>
      <c r="L39" s="67"/>
      <c r="M39" s="67"/>
      <c r="N39" s="67"/>
      <c r="O39" s="67"/>
      <c r="P39" s="67"/>
      <c r="Q39" s="67"/>
      <c r="R39" s="67"/>
    </row>
    <row r="40" spans="1:18" ht="15">
      <c r="F40" s="23" t="s">
        <v>54</v>
      </c>
      <c r="G40" s="153">
        <v>42930</v>
      </c>
      <c r="J40" s="67"/>
      <c r="K40" s="67"/>
      <c r="L40" s="67"/>
      <c r="M40" s="67"/>
      <c r="N40" s="67"/>
      <c r="O40" s="67"/>
      <c r="P40" s="67"/>
      <c r="Q40" s="67"/>
      <c r="R40" s="67"/>
    </row>
    <row r="41" spans="1:18" ht="15">
      <c r="F41" s="23" t="s">
        <v>32</v>
      </c>
      <c r="G41" s="154">
        <f>'(0)'!C93</f>
        <v>0</v>
      </c>
      <c r="J41" s="67"/>
      <c r="K41" s="67"/>
      <c r="L41" s="67"/>
      <c r="M41" s="67"/>
      <c r="N41" s="67"/>
      <c r="O41" s="67"/>
      <c r="P41" s="67"/>
      <c r="Q41" s="67"/>
      <c r="R41" s="67"/>
    </row>
    <row r="42" spans="1:18" ht="15">
      <c r="F42" s="23"/>
      <c r="G42" s="23"/>
      <c r="J42" s="67"/>
      <c r="K42" s="67"/>
      <c r="L42" s="67"/>
      <c r="M42" s="67"/>
      <c r="N42" s="67"/>
      <c r="O42" s="67"/>
      <c r="P42" s="67"/>
      <c r="Q42" s="67"/>
      <c r="R42" s="67"/>
    </row>
    <row r="43" spans="1:18" ht="15">
      <c r="F43" s="152" t="s">
        <v>55</v>
      </c>
      <c r="G43" s="155" t="e">
        <f ca="1">resume!L12</f>
        <v>#DIV/0!</v>
      </c>
      <c r="J43" s="67"/>
      <c r="K43" s="67"/>
      <c r="L43" s="67"/>
      <c r="M43" s="67"/>
      <c r="N43" s="67"/>
      <c r="O43" s="67"/>
      <c r="P43" s="67"/>
      <c r="Q43" s="67"/>
      <c r="R43" s="67"/>
    </row>
    <row r="44" spans="1:18" ht="15">
      <c r="F44" s="152" t="s">
        <v>56</v>
      </c>
      <c r="G44" s="156">
        <f>G70/1000*(1+G49*G48/12)</f>
        <v>1.0000108331322927E-4</v>
      </c>
      <c r="J44" s="67"/>
      <c r="K44" s="67"/>
      <c r="L44" s="67"/>
      <c r="M44" s="67"/>
      <c r="N44" s="67"/>
      <c r="O44" s="67"/>
      <c r="P44" s="67"/>
      <c r="Q44" s="67"/>
      <c r="R44" s="67"/>
    </row>
    <row r="45" spans="1:18" ht="15">
      <c r="F45" s="152" t="s">
        <v>57</v>
      </c>
      <c r="G45" s="157">
        <f>L70</f>
        <v>1.0695E-5</v>
      </c>
      <c r="J45" s="67"/>
      <c r="K45" s="67"/>
      <c r="L45" s="67"/>
      <c r="M45" s="67"/>
      <c r="N45" s="67"/>
      <c r="O45" s="67"/>
      <c r="P45" s="67"/>
      <c r="Q45" s="67"/>
      <c r="R45" s="67"/>
    </row>
    <row r="46" spans="1:18" ht="15">
      <c r="F46" s="23" t="s">
        <v>58</v>
      </c>
      <c r="G46" s="158">
        <f>M70</f>
        <v>-4.5999999999999999E-7</v>
      </c>
      <c r="J46" s="67"/>
      <c r="K46" s="67"/>
      <c r="L46" s="67"/>
      <c r="M46" s="67"/>
      <c r="N46" s="67"/>
      <c r="O46" s="67"/>
      <c r="P46" s="67"/>
      <c r="Q46" s="67"/>
      <c r="R46" s="67"/>
    </row>
    <row r="47" spans="1:18" s="68" customFormat="1" ht="15">
      <c r="A47" s="67"/>
      <c r="B47" s="67"/>
      <c r="C47" s="67"/>
      <c r="D47" s="67"/>
      <c r="F47" s="23" t="s">
        <v>59</v>
      </c>
      <c r="G47" s="154" t="e">
        <f ca="1">resume!D12</f>
        <v>#DIV/0!</v>
      </c>
    </row>
    <row r="48" spans="1:18" ht="15">
      <c r="F48" s="152" t="s">
        <v>60</v>
      </c>
      <c r="G48" s="159">
        <f>(YEAR(G40)-YEAR(F70))*12+MONTH(G40)-MONTH(F70)</f>
        <v>34</v>
      </c>
      <c r="J48" s="67"/>
      <c r="K48" s="67"/>
      <c r="L48" s="67"/>
      <c r="M48" s="67"/>
      <c r="N48" s="67"/>
      <c r="O48" s="67"/>
      <c r="P48" s="67"/>
      <c r="Q48" s="67"/>
      <c r="R48" s="67"/>
    </row>
    <row r="49" spans="1:18" ht="15">
      <c r="F49" s="152" t="s">
        <v>61</v>
      </c>
      <c r="G49" s="160">
        <f>N70*G70/1000/1000000</f>
        <v>1.5549109500000002E-10</v>
      </c>
      <c r="J49" s="67"/>
      <c r="K49" s="67"/>
      <c r="L49" s="67"/>
      <c r="M49" s="67"/>
      <c r="N49" s="67"/>
      <c r="O49" s="67"/>
      <c r="P49" s="67"/>
      <c r="Q49" s="67"/>
      <c r="R49" s="67"/>
    </row>
    <row r="50" spans="1:18" s="68" customFormat="1" ht="15">
      <c r="A50" s="67"/>
      <c r="B50" s="67"/>
      <c r="C50" s="67"/>
      <c r="D50" s="67"/>
      <c r="F50" s="152" t="s">
        <v>62</v>
      </c>
      <c r="G50" s="155" t="e" vm="1">
        <f ca="1">resume!K12</f>
        <v>#VALUE!</v>
      </c>
    </row>
    <row r="51" spans="1:18" ht="15">
      <c r="F51" s="161"/>
      <c r="G51" s="154"/>
      <c r="J51" s="67"/>
      <c r="K51" s="67"/>
      <c r="L51" s="67"/>
      <c r="M51" s="67"/>
      <c r="N51" s="67"/>
      <c r="O51" s="67"/>
      <c r="P51" s="67"/>
      <c r="Q51" s="67"/>
      <c r="R51" s="67"/>
    </row>
    <row r="52" spans="1:18" ht="15">
      <c r="F52" s="152" t="s">
        <v>63</v>
      </c>
      <c r="G52" s="162">
        <f>G53*(1+G58*G57/12)</f>
        <v>9.9994885378191345E-2</v>
      </c>
      <c r="J52" s="67"/>
      <c r="K52" s="67"/>
      <c r="L52" s="67"/>
      <c r="M52" s="67"/>
      <c r="N52" s="67"/>
      <c r="O52" s="67"/>
      <c r="P52" s="67"/>
      <c r="Q52" s="67"/>
      <c r="R52" s="67"/>
    </row>
    <row r="53" spans="1:18" ht="15">
      <c r="F53" s="152" t="s">
        <v>64</v>
      </c>
      <c r="G53" s="155">
        <f>G73</f>
        <v>9.999488157427025E-2</v>
      </c>
      <c r="J53" s="67"/>
      <c r="K53" s="67"/>
      <c r="L53" s="67"/>
      <c r="M53" s="67"/>
      <c r="N53" s="67"/>
      <c r="O53" s="67"/>
      <c r="P53" s="67"/>
      <c r="Q53" s="67"/>
      <c r="R53" s="67"/>
    </row>
    <row r="54" spans="1:18" ht="15">
      <c r="F54" s="152" t="s">
        <v>65</v>
      </c>
      <c r="G54" s="157">
        <f>L73</f>
        <v>9.7699999999999996E-6</v>
      </c>
      <c r="J54" s="67"/>
      <c r="K54" s="67"/>
      <c r="L54" s="67"/>
      <c r="M54" s="67"/>
      <c r="N54" s="67"/>
      <c r="O54" s="67"/>
      <c r="P54" s="67"/>
      <c r="Q54" s="67"/>
      <c r="R54" s="67"/>
    </row>
    <row r="55" spans="1:18" ht="15">
      <c r="F55" s="152" t="s">
        <v>66</v>
      </c>
      <c r="G55" s="158">
        <f>M73</f>
        <v>-4.7999999999999996E-7</v>
      </c>
      <c r="J55" s="67"/>
      <c r="K55" s="67"/>
      <c r="L55" s="67"/>
      <c r="M55" s="67"/>
      <c r="N55" s="67"/>
      <c r="O55" s="67"/>
      <c r="P55" s="67"/>
      <c r="Q55" s="67"/>
      <c r="R55" s="67"/>
    </row>
    <row r="56" spans="1:18" ht="15">
      <c r="F56" s="23" t="s">
        <v>67</v>
      </c>
      <c r="G56" s="154">
        <f>'(0)'!G101</f>
        <v>0</v>
      </c>
    </row>
    <row r="57" spans="1:18" ht="15">
      <c r="F57" s="152" t="s">
        <v>68</v>
      </c>
      <c r="G57" s="159">
        <f>(YEAR(G40)-YEAR(F73))*12+MONTH(G40)-MONTH(F73)</f>
        <v>34</v>
      </c>
    </row>
    <row r="58" spans="1:18" ht="15">
      <c r="F58" s="152" t="s">
        <v>69</v>
      </c>
      <c r="G58" s="160">
        <f>N73*G73/1000000</f>
        <v>1.3426291089232943E-8</v>
      </c>
    </row>
    <row r="59" spans="1:18" ht="15">
      <c r="F59" s="152" t="s">
        <v>70</v>
      </c>
      <c r="G59" s="155" t="e" vm="1">
        <f ca="1">resume!K12</f>
        <v>#VALUE!</v>
      </c>
    </row>
    <row r="61" spans="1:18" ht="15">
      <c r="F61" s="22" t="s">
        <v>71</v>
      </c>
      <c r="G61" s="22"/>
    </row>
    <row r="62" spans="1:18" ht="15">
      <c r="F62" s="23" t="s">
        <v>72</v>
      </c>
      <c r="G62" s="23">
        <f>SQRT(SUMSQ(G36*H73*G73/1000000, G37*O73*G73/1000000))</f>
        <v>8.0000423106626957E-8</v>
      </c>
    </row>
    <row r="68" spans="6:18" ht="21">
      <c r="F68" s="33" t="str">
        <f>resume!C1</f>
        <v>Rx</v>
      </c>
      <c r="G68" s="30"/>
      <c r="H68" s="30"/>
      <c r="I68" s="30"/>
      <c r="J68" s="30"/>
      <c r="K68" s="30"/>
      <c r="L68" s="30"/>
      <c r="M68" s="30"/>
      <c r="N68" s="30"/>
      <c r="O68" s="30"/>
      <c r="P68" s="33"/>
      <c r="Q68" s="30"/>
      <c r="R68" s="67"/>
    </row>
    <row r="69" spans="6:18" ht="15">
      <c r="F69" s="13" t="str">
        <f>resume!C2</f>
        <v>Fecha</v>
      </c>
      <c r="G69" s="14" t="str">
        <f>resume!D2</f>
        <v>R (20 °C) [mΩ]</v>
      </c>
      <c r="H69" s="15" t="str">
        <f>resume!E2</f>
        <v>U [μΩ/Ω]</v>
      </c>
      <c r="I69" s="15" t="str">
        <f>resume!F2</f>
        <v>Diff [μΩ/Ω]</v>
      </c>
      <c r="J69" s="16" t="str">
        <f>resume!G2</f>
        <v>T [°C]</v>
      </c>
      <c r="K69" s="13" t="str">
        <f>resume!H2</f>
        <v>Obs</v>
      </c>
      <c r="L69" s="13" t="str">
        <f>resume!I2</f>
        <v>a (20 °C) (1/K)</v>
      </c>
      <c r="M69" s="13" t="str">
        <f>resume!J2</f>
        <v>b (20 °C) (1/K)</v>
      </c>
      <c r="N69" s="13" t="str">
        <f>resume!K2</f>
        <v>drift (uohm/ohm / año)</v>
      </c>
      <c r="O69" s="13" t="str">
        <f>resume!L2</f>
        <v>U_drift (uohm/ohm / año)</v>
      </c>
      <c r="P69" s="13"/>
      <c r="Q69" s="14"/>
      <c r="R69" s="67"/>
    </row>
    <row r="70" spans="6:18" ht="15">
      <c r="F70" s="20">
        <f>resume!C3</f>
        <v>41907</v>
      </c>
      <c r="G70" s="17">
        <f>resume!D3</f>
        <v>0.10000108326917299</v>
      </c>
      <c r="H70" s="17">
        <f>resume!E3</f>
        <v>20</v>
      </c>
      <c r="I70" s="17">
        <f>resume!F3</f>
        <v>11.421027207453532</v>
      </c>
      <c r="J70" s="17">
        <f>resume!G3</f>
        <v>20.018637328390145</v>
      </c>
      <c r="K70" s="17" t="str">
        <f>resume!H3</f>
        <v>Pat: 142y688 , I = 10 A</v>
      </c>
      <c r="L70" s="60">
        <f>resume!I3</f>
        <v>1.0695E-5</v>
      </c>
      <c r="M70" s="60">
        <f>resume!J3</f>
        <v>-4.5999999999999999E-7</v>
      </c>
      <c r="N70" s="61">
        <f>resume!K3</f>
        <v>1.5548941063114736</v>
      </c>
      <c r="O70" s="61">
        <f>resume!L3</f>
        <v>0</v>
      </c>
      <c r="P70" s="20"/>
      <c r="Q70" s="17"/>
      <c r="R70" s="67"/>
    </row>
    <row r="71" spans="6:18" ht="21">
      <c r="F71" s="34" t="str">
        <f>resume!C4</f>
        <v>Rs</v>
      </c>
      <c r="G71" s="31"/>
      <c r="H71" s="31"/>
      <c r="I71" s="31"/>
      <c r="J71" s="31"/>
      <c r="K71" s="31"/>
      <c r="L71" s="31"/>
      <c r="M71" s="31"/>
      <c r="N71" s="31"/>
      <c r="O71" s="31"/>
      <c r="P71" s="34"/>
      <c r="Q71" s="31"/>
      <c r="R71" s="67"/>
    </row>
    <row r="72" spans="6:18" ht="16.5" customHeight="1">
      <c r="F72" s="50" t="str">
        <f>resume!C5</f>
        <v>Fecha</v>
      </c>
      <c r="G72" s="51" t="str">
        <f>resume!D5</f>
        <v>R(20 °C) (Ω)</v>
      </c>
      <c r="H72" s="50" t="str">
        <f>resume!E5</f>
        <v>U [μΩ/Ω]</v>
      </c>
      <c r="I72" s="50" t="str">
        <f>resume!F5</f>
        <v>Diff [μΩ/Ω]</v>
      </c>
      <c r="J72" s="52" t="str">
        <f>resume!G5</f>
        <v>Observaciones</v>
      </c>
      <c r="K72" s="50" t="str">
        <f>resume!H5</f>
        <v>Nombre del resistor</v>
      </c>
      <c r="L72" s="50" t="str">
        <f>resume!I5</f>
        <v>a (20 °C) (1/K)</v>
      </c>
      <c r="M72" s="50" t="str">
        <f>resume!J5</f>
        <v>b (20 °C) (1/K)</v>
      </c>
      <c r="N72" s="53" t="str">
        <f>resume!K5</f>
        <v>drift (uohm/ohm / año)</v>
      </c>
      <c r="O72" s="53" t="str">
        <f>resume!L5</f>
        <v>U_drift (uohm/ohm / año)</v>
      </c>
      <c r="P72" s="50"/>
      <c r="Q72" s="51"/>
      <c r="R72" s="67"/>
    </row>
    <row r="73" spans="6:18" ht="15">
      <c r="F73" s="19">
        <f>resume!C6</f>
        <v>41907</v>
      </c>
      <c r="G73" s="10">
        <f>resume!D6</f>
        <v>9.999488157427025E-2</v>
      </c>
      <c r="H73" s="11">
        <f>resume!E6</f>
        <v>0.8</v>
      </c>
      <c r="I73" s="11">
        <f>resume!F6</f>
        <v>-0.28427184780483039</v>
      </c>
      <c r="J73" s="12" t="str">
        <f>resume!G6</f>
        <v>DCC - Pat 052-121</v>
      </c>
      <c r="K73" s="12">
        <f>resume!H6</f>
        <v>1865539</v>
      </c>
      <c r="L73" s="12">
        <f>resume!I6</f>
        <v>9.7699999999999996E-6</v>
      </c>
      <c r="M73" s="12">
        <f>resume!J6</f>
        <v>-4.7999999999999996E-7</v>
      </c>
      <c r="N73" s="12">
        <f>resume!K6</f>
        <v>0.13426978339146983</v>
      </c>
      <c r="O73" s="12">
        <f>resume!L6</f>
        <v>0.03</v>
      </c>
      <c r="P73" s="19"/>
      <c r="Q73" s="10"/>
      <c r="R73" s="67"/>
    </row>
    <row r="74" spans="6:18" ht="15">
      <c r="F74" s="19"/>
      <c r="G74" s="10"/>
      <c r="H74" s="11"/>
      <c r="I74" s="11"/>
      <c r="J74" s="12"/>
      <c r="K74" s="12"/>
      <c r="L74" s="12"/>
      <c r="M74" s="12"/>
      <c r="N74" s="12"/>
      <c r="O74" s="12"/>
      <c r="P74" s="19"/>
      <c r="Q74" s="10"/>
      <c r="R74" s="67"/>
    </row>
    <row r="75" spans="6:18">
      <c r="J75" s="67"/>
      <c r="K75" s="67"/>
      <c r="L75" s="67"/>
      <c r="M75" s="67"/>
      <c r="N75" s="67"/>
      <c r="O75" s="67"/>
      <c r="P75" s="67"/>
      <c r="Q75" s="67"/>
      <c r="R75" s="67"/>
    </row>
    <row r="76" spans="6:18">
      <c r="J76" s="67"/>
      <c r="K76" s="67"/>
      <c r="L76" s="67"/>
      <c r="M76" s="67"/>
      <c r="N76" s="67"/>
      <c r="O76" s="67"/>
      <c r="P76" s="67"/>
      <c r="Q76" s="67"/>
      <c r="R76" s="67"/>
    </row>
    <row r="77" spans="6:18">
      <c r="J77" s="67"/>
      <c r="K77" s="67"/>
      <c r="L77" s="67"/>
      <c r="M77" s="67"/>
      <c r="N77" s="67"/>
      <c r="O77" s="67"/>
      <c r="P77" s="67"/>
      <c r="Q77" s="67"/>
      <c r="R77" s="67"/>
    </row>
    <row r="78" spans="6:18">
      <c r="J78" s="67"/>
      <c r="K78" s="67"/>
      <c r="L78" s="67"/>
      <c r="M78" s="67"/>
      <c r="N78" s="67"/>
      <c r="O78" s="67"/>
      <c r="P78" s="67"/>
      <c r="Q78" s="67"/>
      <c r="R78" s="67"/>
    </row>
    <row r="79" spans="6:18">
      <c r="J79" s="67"/>
      <c r="K79" s="67"/>
      <c r="L79" s="67"/>
      <c r="M79" s="67"/>
      <c r="N79" s="67"/>
      <c r="O79" s="67"/>
      <c r="P79" s="67"/>
      <c r="Q79" s="67"/>
      <c r="R79" s="67"/>
    </row>
    <row r="80" spans="6:18">
      <c r="J80" s="67"/>
      <c r="K80" s="67"/>
      <c r="L80" s="67"/>
      <c r="M80" s="67"/>
      <c r="N80" s="67"/>
      <c r="O80" s="67"/>
      <c r="P80" s="67"/>
      <c r="Q80" s="67"/>
      <c r="R80" s="67"/>
    </row>
    <row r="81" s="67" customFormat="1"/>
    <row r="82" s="67" customFormat="1"/>
  </sheetData>
  <mergeCells count="5">
    <mergeCell ref="D7:E7"/>
    <mergeCell ref="H7:I7"/>
    <mergeCell ref="K7:L7"/>
    <mergeCell ref="N7:O7"/>
    <mergeCell ref="F27:P27"/>
  </mergeCells>
  <conditionalFormatting sqref="H8 H9:I9 H11:I12">
    <cfRule type="expression" dxfId="7" priority="11" stopIfTrue="1">
      <formula>(LEFT($F8,1)="A")</formula>
    </cfRule>
  </conditionalFormatting>
  <conditionalFormatting sqref="C12:E12">
    <cfRule type="expression" dxfId="6" priority="10" stopIfTrue="1">
      <formula>(LEFT($F12,1)="A")</formula>
    </cfRule>
  </conditionalFormatting>
  <conditionalFormatting sqref="O9">
    <cfRule type="expression" dxfId="5" priority="9" stopIfTrue="1">
      <formula>(LEFT($F9,1)="A")</formula>
    </cfRule>
  </conditionalFormatting>
  <conditionalFormatting sqref="J12">
    <cfRule type="expression" dxfId="4" priority="7" stopIfTrue="1">
      <formula>(LEFT($F12,1)="A")</formula>
    </cfRule>
  </conditionalFormatting>
  <conditionalFormatting sqref="H10:I10">
    <cfRule type="expression" dxfId="3" priority="5" stopIfTrue="1">
      <formula>(LEFT($F10,1)="A")</formula>
    </cfRule>
  </conditionalFormatting>
  <conditionalFormatting sqref="O10">
    <cfRule type="expression" dxfId="2" priority="4" stopIfTrue="1">
      <formula>(LEFT($F10,1)="A")</formula>
    </cfRule>
  </conditionalFormatting>
  <conditionalFormatting sqref="O11">
    <cfRule type="expression" dxfId="1" priority="3" stopIfTrue="1">
      <formula>(LEFT($F11,1)="A")</formula>
    </cfRule>
  </conditionalFormatting>
  <conditionalFormatting sqref="O8">
    <cfRule type="expression" dxfId="0" priority="1" stopIfTrue="1">
      <formula>(LEFT($F8,1)="A")</formula>
    </cfRule>
  </conditionalFormatting>
  <printOptions headings="1" gridLines="1"/>
  <pageMargins left="0.31" right="0.59" top="0.62992125984251968" bottom="0.51181102362204722" header="0.27559055118110237" footer="0.51181102362204722"/>
  <pageSetup paperSize="9" scale="70" orientation="landscape" horizontalDpi="4294967294" verticalDpi="300" r:id="rId1"/>
  <headerFooter alignWithMargins="0">
    <oddFooter>balance de incertidumbres.xls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B6BC-0C9F-4D27-AF47-F28083CB248F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D8F2-2DD4-46F5-B03E-939DA364F24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38F5-99AB-4FDD-B5D1-4D4AE2E6C7B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74AE-737B-4323-8FA5-865B4369F326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28F34-345D-4BB4-A61D-8AA9A8AC5C6B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D53B-50B4-4C1F-B8E9-1B488EB3E9A0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8A191-D99B-41AC-BE57-5D8906D70D8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76C3-94DB-4DE2-8834-04AF271DC032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9047A-F84B-44CB-AFD8-83B9B8E898BA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32D9-103F-463B-A382-4DF6DD771B74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R26"/>
  <sheetViews>
    <sheetView zoomScale="85" zoomScaleNormal="85" workbookViewId="0">
      <selection activeCell="H12" sqref="H12"/>
    </sheetView>
  </sheetViews>
  <sheetFormatPr defaultColWidth="9.140625" defaultRowHeight="15"/>
  <cols>
    <col min="3" max="3" width="23.140625" bestFit="1" customWidth="1"/>
    <col min="4" max="4" width="25.42578125" bestFit="1" customWidth="1"/>
    <col min="5" max="5" width="17.85546875" bestFit="1" customWidth="1"/>
    <col min="6" max="6" width="19.5703125" customWidth="1"/>
    <col min="7" max="7" width="15.140625" customWidth="1"/>
    <col min="8" max="8" width="26" customWidth="1"/>
    <col min="9" max="9" width="13.140625" bestFit="1" customWidth="1"/>
    <col min="10" max="10" width="13.28515625" bestFit="1" customWidth="1"/>
    <col min="11" max="11" width="22.140625" bestFit="1" customWidth="1"/>
    <col min="12" max="12" width="24.42578125" bestFit="1" customWidth="1"/>
    <col min="13" max="13" width="15.7109375" bestFit="1" customWidth="1"/>
    <col min="14" max="14" width="25" bestFit="1" customWidth="1"/>
    <col min="15" max="15" width="9" bestFit="1" customWidth="1"/>
    <col min="16" max="16" width="18.7109375" bestFit="1" customWidth="1"/>
    <col min="17" max="17" width="9" bestFit="1" customWidth="1"/>
    <col min="18" max="18" width="11" bestFit="1" customWidth="1"/>
  </cols>
  <sheetData>
    <row r="1" spans="1:18" ht="21">
      <c r="C1" s="33" t="s">
        <v>73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74</v>
      </c>
      <c r="P1" s="49" t="s">
        <v>75</v>
      </c>
      <c r="Q1" s="44"/>
      <c r="R1" s="44"/>
    </row>
    <row r="2" spans="1:18">
      <c r="C2" s="13" t="s">
        <v>76</v>
      </c>
      <c r="D2" s="14" t="s">
        <v>77</v>
      </c>
      <c r="E2" s="15" t="s">
        <v>78</v>
      </c>
      <c r="F2" s="15" t="s">
        <v>79</v>
      </c>
      <c r="G2" s="16" t="s">
        <v>80</v>
      </c>
      <c r="H2" s="13" t="s">
        <v>81</v>
      </c>
      <c r="I2" s="13" t="s">
        <v>82</v>
      </c>
      <c r="J2" s="13" t="s">
        <v>83</v>
      </c>
      <c r="K2" s="13" t="s">
        <v>84</v>
      </c>
      <c r="L2" s="13" t="s">
        <v>85</v>
      </c>
      <c r="N2" s="41">
        <v>2010</v>
      </c>
      <c r="P2" s="49" t="s">
        <v>86</v>
      </c>
      <c r="Q2" s="44"/>
      <c r="R2" s="44"/>
    </row>
    <row r="3" spans="1:18">
      <c r="C3" s="20">
        <v>41907</v>
      </c>
      <c r="D3" s="17">
        <v>0.10000108326917299</v>
      </c>
      <c r="E3" s="17">
        <v>20</v>
      </c>
      <c r="F3" s="17">
        <v>11.421027207453532</v>
      </c>
      <c r="G3" s="17">
        <v>20.018637328390145</v>
      </c>
      <c r="H3" s="17" t="s">
        <v>87</v>
      </c>
      <c r="I3" s="60">
        <f>Q4</f>
        <v>1.0695E-5</v>
      </c>
      <c r="J3" s="60">
        <f>Q5</f>
        <v>-4.5999999999999999E-7</v>
      </c>
      <c r="K3" s="61">
        <f>Q6</f>
        <v>1.5548941063114736</v>
      </c>
      <c r="L3" s="61">
        <f>Q7</f>
        <v>0</v>
      </c>
      <c r="P3" s="43" t="s">
        <v>88</v>
      </c>
      <c r="Q3" s="44"/>
      <c r="R3" s="45">
        <v>1E-4</v>
      </c>
    </row>
    <row r="4" spans="1:18" ht="21">
      <c r="C4" s="34" t="s">
        <v>89</v>
      </c>
      <c r="D4" s="31"/>
      <c r="E4" s="31"/>
      <c r="F4" s="31"/>
      <c r="G4" s="31"/>
      <c r="H4" s="31"/>
      <c r="I4" s="31"/>
      <c r="J4" s="31"/>
      <c r="K4" s="31"/>
      <c r="L4" s="31"/>
      <c r="P4" s="43" t="s">
        <v>90</v>
      </c>
      <c r="Q4" s="46">
        <v>1.0695E-5</v>
      </c>
      <c r="R4" s="44" t="s">
        <v>91</v>
      </c>
    </row>
    <row r="5" spans="1:18">
      <c r="C5" s="50" t="s">
        <v>76</v>
      </c>
      <c r="D5" s="51" t="s">
        <v>92</v>
      </c>
      <c r="E5" s="50" t="s">
        <v>78</v>
      </c>
      <c r="F5" s="50" t="s">
        <v>79</v>
      </c>
      <c r="G5" s="52" t="s">
        <v>93</v>
      </c>
      <c r="H5" s="50" t="s">
        <v>94</v>
      </c>
      <c r="I5" s="50" t="s">
        <v>82</v>
      </c>
      <c r="J5" s="50" t="s">
        <v>83</v>
      </c>
      <c r="K5" s="53" t="s">
        <v>84</v>
      </c>
      <c r="L5" s="53" t="s">
        <v>85</v>
      </c>
      <c r="P5" s="43" t="s">
        <v>95</v>
      </c>
      <c r="Q5" s="46">
        <v>-4.5999999999999999E-7</v>
      </c>
      <c r="R5" s="44" t="s">
        <v>96</v>
      </c>
    </row>
    <row r="6" spans="1:18">
      <c r="C6" s="19">
        <v>41907</v>
      </c>
      <c r="D6" s="10">
        <v>9.999488157427025E-2</v>
      </c>
      <c r="E6" s="11">
        <v>0.8</v>
      </c>
      <c r="F6" s="11">
        <v>-0.28427184780483039</v>
      </c>
      <c r="G6" s="12" t="s">
        <v>97</v>
      </c>
      <c r="H6" s="12">
        <f>'[1](0)'!C39</f>
        <v>1865539</v>
      </c>
      <c r="I6" s="12">
        <v>9.7699999999999996E-6</v>
      </c>
      <c r="J6" s="12">
        <v>-4.7999999999999996E-7</v>
      </c>
      <c r="K6" s="12">
        <v>0.13426978339146983</v>
      </c>
      <c r="L6" s="12">
        <v>0.03</v>
      </c>
      <c r="P6" s="43" t="s">
        <v>98</v>
      </c>
      <c r="Q6" s="47">
        <v>1.5548941063114736</v>
      </c>
      <c r="R6" s="44" t="s">
        <v>99</v>
      </c>
    </row>
    <row r="7" spans="1:18">
      <c r="C7" s="19"/>
      <c r="D7" s="10"/>
      <c r="E7" s="11"/>
      <c r="F7" s="11"/>
      <c r="G7" s="12"/>
      <c r="H7" s="12"/>
      <c r="I7" s="12"/>
      <c r="J7" s="12"/>
      <c r="K7" s="12"/>
      <c r="L7" s="12"/>
      <c r="P7" s="43" t="s">
        <v>100</v>
      </c>
      <c r="Q7" s="48"/>
      <c r="R7" s="44"/>
    </row>
    <row r="10" spans="1:18"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I10" t="s">
        <v>106</v>
      </c>
      <c r="J10" t="s">
        <v>107</v>
      </c>
      <c r="K10" t="s">
        <v>108</v>
      </c>
    </row>
    <row r="11" spans="1:18" ht="30">
      <c r="C11" s="39" t="s">
        <v>76</v>
      </c>
      <c r="D11" s="39" t="s">
        <v>109</v>
      </c>
      <c r="E11" s="39" t="s">
        <v>110</v>
      </c>
      <c r="F11" s="40" t="s">
        <v>111</v>
      </c>
      <c r="G11" s="39" t="s">
        <v>112</v>
      </c>
      <c r="H11" s="40" t="s">
        <v>113</v>
      </c>
      <c r="I11" s="39" t="s">
        <v>114</v>
      </c>
      <c r="J11" s="40" t="s">
        <v>115</v>
      </c>
      <c r="K11" s="40" t="s">
        <v>116</v>
      </c>
      <c r="L11" s="39" t="s">
        <v>117</v>
      </c>
    </row>
    <row r="12" spans="1:18">
      <c r="A12">
        <v>0</v>
      </c>
      <c r="B12" t="str">
        <f>TEXT(A12,"(0)")</f>
        <v>(0)</v>
      </c>
      <c r="C12" s="168">
        <f t="shared" ref="C12:G19" ca="1" si="0">INDIRECT("'"&amp;$B12&amp;"'"&amp;C$10)</f>
        <v>0</v>
      </c>
      <c r="D12" s="36" t="e">
        <f t="shared" ca="1" si="0"/>
        <v>#DIV/0!</v>
      </c>
      <c r="E12" s="37" t="e">
        <f t="shared" ca="1" si="0"/>
        <v>#DIV/0!</v>
      </c>
      <c r="F12" s="35">
        <f t="shared" ca="1" si="0"/>
        <v>0</v>
      </c>
      <c r="G12" s="35">
        <f t="shared" ca="1" si="0"/>
        <v>0</v>
      </c>
      <c r="H12" s="38" t="e">
        <f ca="1">(L12-$D$3/1000)*1000000/L12</f>
        <v>#DIV/0!</v>
      </c>
      <c r="I12" s="35">
        <f ca="1">INDIRECT("'"&amp;$B12&amp;"'"&amp;I$10)</f>
        <v>0</v>
      </c>
      <c r="J12" s="35">
        <f t="shared" ref="J12:J19" ca="1" si="1">INDIRECT("'"&amp;$B12&amp;"'"&amp;J$10)</f>
        <v>0</v>
      </c>
      <c r="K12" s="37" t="e" vm="1">
        <f ca="1">INDIRECT("'"&amp;$B12&amp;"'"&amp;K$10)-20</f>
        <v>#VALUE!</v>
      </c>
      <c r="L12" s="36" t="e">
        <f ca="1">D12/(1+$Q$4*K12+$Q$5*K12^2)</f>
        <v>#DIV/0!</v>
      </c>
      <c r="M12" s="4"/>
    </row>
    <row r="13" spans="1:18">
      <c r="A13">
        <v>1</v>
      </c>
      <c r="B13" t="str">
        <f>TEXT(A13,"(0)")</f>
        <v>(1)</v>
      </c>
      <c r="C13" s="168">
        <f t="shared" ca="1" si="0"/>
        <v>0</v>
      </c>
      <c r="D13" s="36" t="e">
        <f t="shared" ca="1" si="0"/>
        <v>#DIV/0!</v>
      </c>
      <c r="E13" s="37" t="e">
        <f t="shared" ca="1" si="0"/>
        <v>#DIV/0!</v>
      </c>
      <c r="F13" s="35">
        <f t="shared" ca="1" si="0"/>
        <v>0</v>
      </c>
      <c r="G13" s="35">
        <f t="shared" ca="1" si="0"/>
        <v>0</v>
      </c>
      <c r="H13" s="38" t="e">
        <f ca="1">(L13-$D$3/1000)*1000000/L13</f>
        <v>#DIV/0!</v>
      </c>
      <c r="I13" s="35">
        <f ca="1">INDIRECT("'"&amp;$B13&amp;"'"&amp;I$10)</f>
        <v>0</v>
      </c>
      <c r="J13" s="35">
        <f t="shared" ca="1" si="1"/>
        <v>0</v>
      </c>
      <c r="K13" s="37" t="e" vm="1">
        <f ca="1">INDIRECT("'"&amp;$B13&amp;"'"&amp;K$10)-20</f>
        <v>#VALUE!</v>
      </c>
      <c r="L13" s="36" t="e">
        <f ca="1">D13/(1+$Q$4*K13+$Q$5*K13^2)</f>
        <v>#DIV/0!</v>
      </c>
    </row>
    <row r="14" spans="1:18">
      <c r="A14">
        <v>2</v>
      </c>
      <c r="B14" t="str">
        <f>TEXT(A14,"(0)")</f>
        <v>(2)</v>
      </c>
      <c r="C14" s="168">
        <f t="shared" ca="1" si="0"/>
        <v>0</v>
      </c>
      <c r="D14" s="36" t="e">
        <f t="shared" ca="1" si="0"/>
        <v>#DIV/0!</v>
      </c>
      <c r="E14" s="37" t="e">
        <f t="shared" ca="1" si="0"/>
        <v>#DIV/0!</v>
      </c>
      <c r="F14" s="35">
        <f t="shared" ca="1" si="0"/>
        <v>0</v>
      </c>
      <c r="G14" s="35">
        <f t="shared" ca="1" si="0"/>
        <v>0</v>
      </c>
      <c r="H14" s="38" t="e">
        <f ca="1">(L14-$D$3/1000)*1000000/L14</f>
        <v>#DIV/0!</v>
      </c>
      <c r="I14" s="35">
        <f ca="1">INDIRECT("'"&amp;$B14&amp;"'"&amp;I$10)</f>
        <v>0</v>
      </c>
      <c r="J14" s="35">
        <f t="shared" ca="1" si="1"/>
        <v>0</v>
      </c>
      <c r="K14" s="37" t="e" vm="1">
        <f ca="1">INDIRECT("'"&amp;$B14&amp;"'"&amp;K$10)-20</f>
        <v>#VALUE!</v>
      </c>
      <c r="L14" s="36" t="e">
        <f ca="1">D14/(1+$Q$4*K14+$Q$5*K14^2)</f>
        <v>#DIV/0!</v>
      </c>
    </row>
    <row r="15" spans="1:18">
      <c r="A15">
        <v>3</v>
      </c>
      <c r="B15" t="str">
        <f t="shared" ref="B15:B16" si="2">TEXT(A15,"(0)")</f>
        <v>(3)</v>
      </c>
      <c r="C15" s="168">
        <f t="shared" ca="1" si="0"/>
        <v>0</v>
      </c>
      <c r="D15" s="36" t="e">
        <f t="shared" ca="1" si="0"/>
        <v>#DIV/0!</v>
      </c>
      <c r="E15" s="37" t="e">
        <f t="shared" ca="1" si="0"/>
        <v>#DIV/0!</v>
      </c>
      <c r="F15" s="35">
        <f t="shared" ca="1" si="0"/>
        <v>0</v>
      </c>
      <c r="G15" s="35">
        <f t="shared" ca="1" si="0"/>
        <v>0</v>
      </c>
      <c r="H15" s="38" t="e">
        <f t="shared" ref="H15:H19" ca="1" si="3">(L15-$D$3/1000)*1000000/L15</f>
        <v>#DIV/0!</v>
      </c>
      <c r="I15" s="35">
        <f t="shared" ref="I15:I19" ca="1" si="4">INDIRECT("'"&amp;$B15&amp;"'"&amp;I$10)</f>
        <v>0</v>
      </c>
      <c r="J15" s="35">
        <f t="shared" ca="1" si="1"/>
        <v>0</v>
      </c>
      <c r="K15" s="37" t="e" vm="1">
        <f t="shared" ref="K15:K19" ca="1" si="5">INDIRECT("'"&amp;$B15&amp;"'"&amp;K$10)-20</f>
        <v>#VALUE!</v>
      </c>
      <c r="L15" s="36" t="e">
        <f t="shared" ref="L15:L19" ca="1" si="6">D15/(1+$Q$4*K15+$Q$5*K15^2)</f>
        <v>#DIV/0!</v>
      </c>
    </row>
    <row r="16" spans="1:18">
      <c r="A16">
        <v>4</v>
      </c>
      <c r="B16" t="str">
        <f t="shared" si="2"/>
        <v>(4)</v>
      </c>
      <c r="C16" s="168">
        <f t="shared" ca="1" si="0"/>
        <v>0</v>
      </c>
      <c r="D16" s="36" t="e">
        <f t="shared" ca="1" si="0"/>
        <v>#DIV/0!</v>
      </c>
      <c r="E16" s="37" t="e">
        <f t="shared" ca="1" si="0"/>
        <v>#DIV/0!</v>
      </c>
      <c r="F16" s="35">
        <f t="shared" ca="1" si="0"/>
        <v>0</v>
      </c>
      <c r="G16" s="35">
        <f t="shared" ca="1" si="0"/>
        <v>0</v>
      </c>
      <c r="H16" s="38" t="e">
        <f t="shared" ca="1" si="3"/>
        <v>#DIV/0!</v>
      </c>
      <c r="I16" s="35">
        <f t="shared" ca="1" si="4"/>
        <v>0</v>
      </c>
      <c r="J16" s="35">
        <f t="shared" ca="1" si="1"/>
        <v>0</v>
      </c>
      <c r="K16" s="37" t="e" vm="1">
        <f t="shared" ca="1" si="5"/>
        <v>#VALUE!</v>
      </c>
      <c r="L16" s="36" t="e">
        <f t="shared" ca="1" si="6"/>
        <v>#DIV/0!</v>
      </c>
      <c r="M16" s="4"/>
    </row>
    <row r="17" spans="1:12">
      <c r="A17">
        <v>5</v>
      </c>
      <c r="B17" t="str">
        <f>TEXT(A17,"(0)")</f>
        <v>(5)</v>
      </c>
      <c r="C17" s="168">
        <f t="shared" ca="1" si="0"/>
        <v>0</v>
      </c>
      <c r="D17" s="36" t="e">
        <f t="shared" ca="1" si="0"/>
        <v>#DIV/0!</v>
      </c>
      <c r="E17" s="37" t="e">
        <f t="shared" ca="1" si="0"/>
        <v>#DIV/0!</v>
      </c>
      <c r="F17" s="35">
        <f t="shared" ca="1" si="0"/>
        <v>0</v>
      </c>
      <c r="G17" s="35">
        <f t="shared" ca="1" si="0"/>
        <v>0</v>
      </c>
      <c r="H17" s="38" t="e">
        <f t="shared" ca="1" si="3"/>
        <v>#DIV/0!</v>
      </c>
      <c r="I17" s="35">
        <f t="shared" ca="1" si="4"/>
        <v>0</v>
      </c>
      <c r="J17" s="35">
        <f t="shared" ca="1" si="1"/>
        <v>0</v>
      </c>
      <c r="K17" s="37" t="e" vm="1">
        <f t="shared" ca="1" si="5"/>
        <v>#VALUE!</v>
      </c>
      <c r="L17" s="36" t="e">
        <f t="shared" ca="1" si="6"/>
        <v>#DIV/0!</v>
      </c>
    </row>
    <row r="18" spans="1:12">
      <c r="A18">
        <v>6</v>
      </c>
      <c r="B18" t="str">
        <f>TEXT(A18,"(0)")</f>
        <v>(6)</v>
      </c>
      <c r="C18" s="168">
        <f t="shared" ca="1" si="0"/>
        <v>0</v>
      </c>
      <c r="D18" s="36" t="e">
        <f t="shared" ca="1" si="0"/>
        <v>#DIV/0!</v>
      </c>
      <c r="E18" s="37" t="e">
        <f t="shared" ca="1" si="0"/>
        <v>#DIV/0!</v>
      </c>
      <c r="F18" s="35">
        <f t="shared" ca="1" si="0"/>
        <v>0</v>
      </c>
      <c r="G18" s="35">
        <f t="shared" ca="1" si="0"/>
        <v>0</v>
      </c>
      <c r="H18" s="38" t="e">
        <f t="shared" ca="1" si="3"/>
        <v>#DIV/0!</v>
      </c>
      <c r="I18" s="35">
        <f t="shared" ca="1" si="4"/>
        <v>0</v>
      </c>
      <c r="J18" s="35">
        <f t="shared" ca="1" si="1"/>
        <v>0</v>
      </c>
      <c r="K18" s="37" t="e" vm="1">
        <f t="shared" ca="1" si="5"/>
        <v>#VALUE!</v>
      </c>
      <c r="L18" s="36" t="e">
        <f t="shared" ca="1" si="6"/>
        <v>#DIV/0!</v>
      </c>
    </row>
    <row r="19" spans="1:12">
      <c r="A19">
        <v>7</v>
      </c>
      <c r="B19" t="str">
        <f>TEXT(A19,"(0)")</f>
        <v>(7)</v>
      </c>
      <c r="C19" s="168">
        <f t="shared" ca="1" si="0"/>
        <v>0</v>
      </c>
      <c r="D19" s="36" t="e">
        <f t="shared" ca="1" si="0"/>
        <v>#DIV/0!</v>
      </c>
      <c r="E19" s="37" t="e">
        <f t="shared" ca="1" si="0"/>
        <v>#DIV/0!</v>
      </c>
      <c r="F19" s="35">
        <f t="shared" ca="1" si="0"/>
        <v>0</v>
      </c>
      <c r="G19" s="35">
        <f t="shared" ca="1" si="0"/>
        <v>0</v>
      </c>
      <c r="H19" s="38" t="e">
        <f t="shared" ca="1" si="3"/>
        <v>#DIV/0!</v>
      </c>
      <c r="I19" s="35">
        <f t="shared" ca="1" si="4"/>
        <v>0</v>
      </c>
      <c r="J19" s="35">
        <f t="shared" ca="1" si="1"/>
        <v>0</v>
      </c>
      <c r="K19" s="37" t="e" vm="1">
        <f t="shared" ca="1" si="5"/>
        <v>#VALUE!</v>
      </c>
      <c r="L19" s="36" t="e">
        <f t="shared" ca="1" si="6"/>
        <v>#DIV/0!</v>
      </c>
    </row>
    <row r="20" spans="1:12" ht="15.75" thickBot="1">
      <c r="C20" s="27" t="s">
        <v>118</v>
      </c>
      <c r="D20" s="28" t="e">
        <f ca="1">AVERAGE(D12:D14)</f>
        <v>#DIV/0!</v>
      </c>
    </row>
    <row r="21" spans="1:12" ht="16.5" thickTop="1" thickBot="1">
      <c r="C21" s="27" t="s">
        <v>119</v>
      </c>
      <c r="D21" s="27" t="e">
        <f ca="1">_xlfn.STDEV.P(D12:D14)*1000000/D20/SQRT(COUNT(D12:D14)-1)</f>
        <v>#DIV/0!</v>
      </c>
    </row>
    <row r="22" spans="1:12" ht="16.5" thickTop="1" thickBot="1">
      <c r="C22" s="27" t="s">
        <v>117</v>
      </c>
      <c r="D22" s="28" t="e">
        <f ca="1">AVERAGE(L12:L19)</f>
        <v>#DIV/0!</v>
      </c>
    </row>
    <row r="23" spans="1:12" ht="15.75" thickTop="1"/>
    <row r="25" spans="1:12">
      <c r="C25" s="58" t="s">
        <v>120</v>
      </c>
      <c r="D25" s="37" t="e">
        <f ca="1">(M12-M16)*1000000/D22</f>
        <v>#DIV/0!</v>
      </c>
      <c r="E25" s="35" t="s">
        <v>121</v>
      </c>
    </row>
    <row r="26" spans="1:12">
      <c r="C26" s="57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429A4-1A6C-4D56-8DFE-6D41F6ADD8C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384E6-8337-4C2C-BF19-7E45C454A23E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8861-8FDB-4B2E-95FA-ED44173B1C79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8913E-DFEF-4239-93B9-76EB6000C14D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64B1-F3E6-42B8-A5EC-31AF253B4FF2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D93A2-97F7-406F-BF3E-FFA686A4275D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AB61-7BB3-44D3-921B-3E4652A92885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7C33-9E58-4910-836A-8D1FD25C3B9E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6817-7FC5-4780-A268-4724A3C8001E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A93E-E76F-400A-B86F-A38898D44970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X291"/>
  <sheetViews>
    <sheetView zoomScale="85" zoomScaleNormal="85" workbookViewId="0">
      <selection activeCell="D10" sqref="D10"/>
    </sheetView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20.25" thickBot="1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 ht="15.75" thickTop="1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146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:L147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3A8D5-E274-4ECF-ADD7-CFA89120A090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13AA-2185-4C5D-AFF9-4934A2C99267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562E-1355-449A-BF7D-72EFC82A090B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BB7B-5CD4-45CA-A0D3-2172A14984AB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EAA9-9C8C-48C8-87E2-BD84491583B2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02A9C-625C-4AE1-9367-18760C6C9620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E8CBD-162F-46FA-BEA2-3A94B90DAAAC}">
  <dimension ref="B1:X291"/>
  <sheetViews>
    <sheetView topLeftCell="A15"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198C-CBAE-48A9-9A64-F4D1C94960E4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DAC6-79D6-4468-B916-95F389944B82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A45F-309D-4D8B-ADD4-9CF762775B9A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D241-6FB3-4687-B516-E411A966E95E}">
  <dimension ref="B1:X291"/>
  <sheetViews>
    <sheetView zoomScale="85" zoomScaleNormal="85" workbookViewId="0"/>
  </sheetViews>
  <sheetFormatPr defaultColWidth="9.140625" defaultRowHeight="15"/>
  <cols>
    <col min="2" max="2" width="33.28515625" bestFit="1" customWidth="1"/>
    <col min="3" max="3" width="25.7109375" bestFit="1" customWidth="1"/>
    <col min="4" max="4" width="25.42578125" customWidth="1"/>
    <col min="5" max="5" width="33.42578125" bestFit="1" customWidth="1"/>
    <col min="6" max="6" width="30.140625" customWidth="1"/>
    <col min="7" max="7" width="15.42578125" customWidth="1"/>
    <col min="8" max="8" width="20.140625" bestFit="1" customWidth="1"/>
    <col min="9" max="9" width="18.140625" bestFit="1" customWidth="1"/>
    <col min="10" max="10" width="27.28515625" bestFit="1" customWidth="1"/>
    <col min="12" max="12" width="19.28515625" bestFit="1" customWidth="1"/>
    <col min="13" max="13" width="18.85546875" bestFit="1" customWidth="1"/>
    <col min="15" max="15" width="24.7109375" customWidth="1"/>
    <col min="16" max="16" width="20.7109375" customWidth="1"/>
    <col min="17" max="17" width="14.85546875" bestFit="1" customWidth="1"/>
    <col min="18" max="18" width="15.7109375" customWidth="1"/>
    <col min="19" max="19" width="15" customWidth="1"/>
    <col min="20" max="20" width="40.5703125" bestFit="1" customWidth="1"/>
    <col min="21" max="21" width="13.5703125" bestFit="1" customWidth="1"/>
    <col min="22" max="22" width="14.5703125" bestFit="1" customWidth="1"/>
    <col min="23" max="23" width="22.140625" bestFit="1" customWidth="1"/>
    <col min="24" max="24" width="24.5703125" bestFit="1" customWidth="1"/>
  </cols>
  <sheetData>
    <row r="1" spans="2:24" ht="18.75">
      <c r="C1" s="169" t="s">
        <v>122</v>
      </c>
      <c r="D1" s="169"/>
      <c r="E1" s="169"/>
      <c r="F1" s="169"/>
      <c r="G1" s="169"/>
      <c r="H1" s="169"/>
      <c r="I1" s="169"/>
      <c r="J1" s="169"/>
      <c r="O1" s="176" t="s">
        <v>123</v>
      </c>
      <c r="P1" s="176"/>
      <c r="Q1" s="176"/>
      <c r="R1" s="176"/>
      <c r="S1" s="176"/>
    </row>
    <row r="2" spans="2:24" ht="15.75">
      <c r="C2" s="170" t="s">
        <v>124</v>
      </c>
      <c r="D2" s="170"/>
      <c r="E2" s="170"/>
      <c r="F2" s="170"/>
      <c r="G2" s="170"/>
      <c r="H2" s="170"/>
      <c r="I2" s="170"/>
      <c r="J2" s="170"/>
      <c r="O2" s="177" t="s">
        <v>125</v>
      </c>
      <c r="P2" s="177"/>
      <c r="Q2" s="177"/>
      <c r="R2" s="177"/>
      <c r="S2" s="177"/>
    </row>
    <row r="3" spans="2:24">
      <c r="B3" s="171" t="s">
        <v>126</v>
      </c>
      <c r="E3" s="171" t="s">
        <v>127</v>
      </c>
      <c r="O3" s="59" t="s">
        <v>73</v>
      </c>
      <c r="P3" s="59"/>
      <c r="Q3" s="59"/>
      <c r="R3" s="59"/>
      <c r="S3" s="59"/>
      <c r="T3" s="59"/>
      <c r="U3" s="59"/>
      <c r="V3" s="59"/>
      <c r="W3" s="59"/>
      <c r="X3" s="59"/>
    </row>
    <row r="4" spans="2:24">
      <c r="B4" s="171" t="s">
        <v>128</v>
      </c>
      <c r="E4" s="171" t="s">
        <v>129</v>
      </c>
      <c r="O4" s="30" t="s">
        <v>130</v>
      </c>
      <c r="P4" s="30"/>
      <c r="Q4" s="30"/>
      <c r="R4" s="30"/>
      <c r="S4" s="30"/>
      <c r="T4" s="30"/>
      <c r="U4" s="30"/>
      <c r="V4" s="30"/>
      <c r="W4" s="30"/>
      <c r="X4" s="30"/>
    </row>
    <row r="5" spans="2:24">
      <c r="B5" s="171" t="s">
        <v>131</v>
      </c>
      <c r="E5" s="171" t="s">
        <v>132</v>
      </c>
      <c r="O5" s="13" t="str">
        <f>resume!C2</f>
        <v>Fecha</v>
      </c>
      <c r="P5" s="14" t="str">
        <f>resume!D2</f>
        <v>R (20 °C) [mΩ]</v>
      </c>
      <c r="Q5" s="15" t="str">
        <f>resume!E2</f>
        <v>U [μΩ/Ω]</v>
      </c>
      <c r="R5" s="15" t="str">
        <f>resume!F2</f>
        <v>Diff [μΩ/Ω]</v>
      </c>
      <c r="S5" s="16" t="str">
        <f>resume!G2</f>
        <v>T [°C]</v>
      </c>
      <c r="T5" s="13" t="str">
        <f>resume!H2</f>
        <v>Obs</v>
      </c>
      <c r="U5" s="13" t="str">
        <f>resume!I2</f>
        <v>a (20 °C) (1/K)</v>
      </c>
      <c r="V5" s="13" t="str">
        <f>resume!J2</f>
        <v>b (20 °C) (1/K)</v>
      </c>
      <c r="W5" s="13" t="str">
        <f>resume!K2</f>
        <v>drift (uohm/ohm / año)</v>
      </c>
      <c r="X5" s="13" t="str">
        <f>resume!L2</f>
        <v>U_drift (uohm/ohm / año)</v>
      </c>
    </row>
    <row r="6" spans="2:24">
      <c r="B6" s="171" t="s">
        <v>133</v>
      </c>
      <c r="E6" s="171" t="s">
        <v>134</v>
      </c>
      <c r="O6" s="20">
        <f>resume!C3</f>
        <v>41907</v>
      </c>
      <c r="P6" s="17">
        <f>resume!D3</f>
        <v>0.10000108326917299</v>
      </c>
      <c r="Q6" s="17">
        <f>resume!E3</f>
        <v>20</v>
      </c>
      <c r="R6" s="17">
        <f>resume!F3</f>
        <v>11.421027207453532</v>
      </c>
      <c r="S6" s="17">
        <f>resume!G3</f>
        <v>20.018637328390145</v>
      </c>
      <c r="T6" s="17" t="str">
        <f>resume!H3</f>
        <v>Pat: 142y688 , I = 10 A</v>
      </c>
      <c r="U6" s="17">
        <f>resume!I3</f>
        <v>1.0695E-5</v>
      </c>
      <c r="V6" s="17">
        <f>resume!J3</f>
        <v>-4.5999999999999999E-7</v>
      </c>
      <c r="W6" s="17">
        <f>resume!K3</f>
        <v>1.5548941063114736</v>
      </c>
      <c r="X6" s="17">
        <f>resume!L3</f>
        <v>0</v>
      </c>
    </row>
    <row r="7" spans="2:24">
      <c r="B7" s="171" t="s">
        <v>135</v>
      </c>
      <c r="E7" s="171" t="s">
        <v>136</v>
      </c>
      <c r="O7" s="32" t="str">
        <f>resume!C4</f>
        <v>Rs</v>
      </c>
      <c r="P7" s="31"/>
      <c r="Q7" s="31"/>
      <c r="R7" s="31"/>
      <c r="S7" s="31"/>
      <c r="T7" s="31"/>
      <c r="U7" s="31"/>
      <c r="V7" s="31"/>
      <c r="W7" s="31"/>
      <c r="X7" s="31"/>
    </row>
    <row r="8" spans="2:24">
      <c r="B8" s="171" t="s">
        <v>137</v>
      </c>
      <c r="E8" s="171" t="s">
        <v>138</v>
      </c>
      <c r="O8" s="7" t="str">
        <f>resume!C5</f>
        <v>Fecha</v>
      </c>
      <c r="P8" s="8" t="str">
        <f>resume!D5</f>
        <v>R(20 °C) (Ω)</v>
      </c>
      <c r="Q8" s="7" t="str">
        <f>resume!E5</f>
        <v>U [μΩ/Ω]</v>
      </c>
      <c r="R8" s="7" t="str">
        <f>resume!F5</f>
        <v>Diff [μΩ/Ω]</v>
      </c>
      <c r="S8" s="9" t="str">
        <f>resume!G5</f>
        <v>Observaciones</v>
      </c>
      <c r="T8" s="7" t="str">
        <f>resume!H5</f>
        <v>Nombre del resistor</v>
      </c>
      <c r="U8" s="7" t="str">
        <f>resume!I5</f>
        <v>a (20 °C) (1/K)</v>
      </c>
      <c r="V8" s="7" t="str">
        <f>resume!J5</f>
        <v>b (20 °C) (1/K)</v>
      </c>
      <c r="W8" s="7" t="str">
        <f>resume!K5</f>
        <v>drift (uohm/ohm / año)</v>
      </c>
      <c r="X8" s="7" t="str">
        <f>resume!L5</f>
        <v>U_drift (uohm/ohm / año)</v>
      </c>
    </row>
    <row r="9" spans="2:24">
      <c r="B9" s="171" t="s">
        <v>139</v>
      </c>
      <c r="E9" s="171" t="s">
        <v>140</v>
      </c>
      <c r="O9" s="19">
        <f>resume!C6</f>
        <v>41907</v>
      </c>
      <c r="P9" s="10">
        <f>resume!D6</f>
        <v>9.999488157427025E-2</v>
      </c>
      <c r="Q9" s="11">
        <f>resume!E6</f>
        <v>0.8</v>
      </c>
      <c r="R9" s="11">
        <f>resume!F6</f>
        <v>-0.28427184780483039</v>
      </c>
      <c r="S9" s="12" t="str">
        <f>resume!G6</f>
        <v>DCC - Pat 052-121</v>
      </c>
      <c r="T9" s="12">
        <f>resume!H6</f>
        <v>1865539</v>
      </c>
      <c r="U9" s="12">
        <f>resume!I6</f>
        <v>9.7699999999999996E-6</v>
      </c>
      <c r="V9" s="12">
        <f>resume!J6</f>
        <v>-4.7999999999999996E-7</v>
      </c>
      <c r="W9" s="12">
        <f>resume!K6</f>
        <v>0.13426978339146983</v>
      </c>
      <c r="X9" s="12">
        <f>resume!L6</f>
        <v>0.03</v>
      </c>
    </row>
    <row r="10" spans="2:24">
      <c r="B10" s="171" t="s">
        <v>141</v>
      </c>
      <c r="E10" s="171" t="s">
        <v>142</v>
      </c>
      <c r="O10" s="42" t="s">
        <v>143</v>
      </c>
      <c r="P10" s="42">
        <v>3000</v>
      </c>
    </row>
    <row r="11" spans="2:24">
      <c r="B11" s="171" t="s">
        <v>144</v>
      </c>
      <c r="E11" s="171" t="s">
        <v>145</v>
      </c>
      <c r="O11" t="s">
        <v>146</v>
      </c>
    </row>
    <row r="12" spans="2:24">
      <c r="B12" s="171" t="s">
        <v>147</v>
      </c>
      <c r="E12" s="171" t="s">
        <v>148</v>
      </c>
      <c r="O12" s="21" t="s">
        <v>149</v>
      </c>
      <c r="P12" s="21"/>
      <c r="Q12" s="21"/>
      <c r="R12" s="21"/>
      <c r="S12" s="21"/>
      <c r="T12" s="21"/>
      <c r="U12" s="21"/>
      <c r="V12" s="21"/>
      <c r="W12" s="21"/>
    </row>
    <row r="13" spans="2:24">
      <c r="B13" s="171" t="s">
        <v>150</v>
      </c>
      <c r="E13" s="171" t="s">
        <v>151</v>
      </c>
      <c r="O13" s="21" t="s">
        <v>152</v>
      </c>
      <c r="P13" s="21"/>
      <c r="Q13" s="21"/>
      <c r="R13" s="21"/>
      <c r="S13" s="21"/>
      <c r="T13" s="21"/>
      <c r="U13" s="21"/>
      <c r="V13" s="21"/>
      <c r="W13" s="21"/>
    </row>
    <row r="14" spans="2:24">
      <c r="B14" s="171" t="s">
        <v>153</v>
      </c>
      <c r="E14" s="171" t="s">
        <v>154</v>
      </c>
      <c r="O14" s="22" t="s">
        <v>155</v>
      </c>
      <c r="P14" s="22"/>
      <c r="Q14" s="22"/>
      <c r="R14" s="22"/>
      <c r="S14" s="22"/>
    </row>
    <row r="15" spans="2:24">
      <c r="B15" s="171" t="s">
        <v>134</v>
      </c>
      <c r="O15" s="23" t="s">
        <v>33</v>
      </c>
      <c r="P15" s="55">
        <v>27.566772</v>
      </c>
      <c r="Q15" s="23" t="s">
        <v>156</v>
      </c>
      <c r="R15" s="54" t="e" vm="2">
        <f>[2]!fits90(P15,25,P20)</f>
        <v>#VALUE!</v>
      </c>
      <c r="S15" s="23" t="s">
        <v>157</v>
      </c>
    </row>
    <row r="16" spans="2:24">
      <c r="B16" s="171" t="s">
        <v>158</v>
      </c>
      <c r="O16" s="23" t="s">
        <v>159</v>
      </c>
      <c r="P16" s="56">
        <v>4.4100000000000001E-5</v>
      </c>
      <c r="Q16" s="23" t="s">
        <v>156</v>
      </c>
      <c r="R16" s="54" t="e" vm="2">
        <f>[2]!fits90(P15+P16,25,P20)-[2]!fits90(P15-P16,25,P20)</f>
        <v>#VALUE!</v>
      </c>
      <c r="S16" s="23" t="s">
        <v>157</v>
      </c>
    </row>
    <row r="17" spans="2:19">
      <c r="B17" s="171" t="s">
        <v>160</v>
      </c>
      <c r="O17" s="23" t="s">
        <v>161</v>
      </c>
      <c r="P17" s="55">
        <v>438</v>
      </c>
      <c r="Q17" s="23"/>
      <c r="R17" s="23"/>
      <c r="S17" s="23"/>
    </row>
    <row r="18" spans="2:19">
      <c r="B18" s="171" t="s">
        <v>162</v>
      </c>
      <c r="O18" s="23" t="s">
        <v>163</v>
      </c>
      <c r="P18" s="55" t="s">
        <v>164</v>
      </c>
      <c r="Q18" s="23"/>
      <c r="R18" s="23"/>
      <c r="S18" s="23"/>
    </row>
    <row r="19" spans="2:19">
      <c r="B19" s="171" t="s">
        <v>165</v>
      </c>
      <c r="O19" s="23" t="s">
        <v>166</v>
      </c>
      <c r="P19" s="55" t="s">
        <v>167</v>
      </c>
      <c r="Q19" s="23"/>
      <c r="R19" s="23"/>
      <c r="S19" s="23"/>
    </row>
    <row r="20" spans="2:19">
      <c r="B20" s="171" t="s">
        <v>168</v>
      </c>
      <c r="O20" s="23" t="s">
        <v>169</v>
      </c>
      <c r="P20" s="55">
        <v>2010</v>
      </c>
      <c r="Q20" s="23"/>
      <c r="R20" s="23"/>
      <c r="S20" s="23"/>
    </row>
    <row r="21" spans="2:19">
      <c r="B21" s="171" t="s">
        <v>170</v>
      </c>
    </row>
    <row r="22" spans="2:19">
      <c r="B22" s="171" t="s">
        <v>171</v>
      </c>
      <c r="O22" s="24" t="s">
        <v>109</v>
      </c>
      <c r="P22" s="24" t="s">
        <v>110</v>
      </c>
    </row>
    <row r="23" spans="2:19">
      <c r="B23" s="171" t="s">
        <v>172</v>
      </c>
      <c r="O23" s="25" t="e">
        <f>AVERAGE(H113:H282)</f>
        <v>#DIV/0!</v>
      </c>
      <c r="P23" s="26" t="e">
        <f>_xlfn.STDEV.P(H113:H282)*1000000/O23</f>
        <v>#DIV/0!</v>
      </c>
    </row>
    <row r="24" spans="2:19">
      <c r="B24" s="171" t="s">
        <v>173</v>
      </c>
      <c r="O24" t="s">
        <v>174</v>
      </c>
    </row>
    <row r="25" spans="2:19">
      <c r="B25" s="171"/>
    </row>
    <row r="26" spans="2:19">
      <c r="B26" s="171"/>
    </row>
    <row r="27" spans="2:19">
      <c r="B27" s="171" t="s">
        <v>175</v>
      </c>
    </row>
    <row r="28" spans="2:19">
      <c r="B28" s="171" t="s">
        <v>176</v>
      </c>
    </row>
    <row r="29" spans="2:19">
      <c r="B29" s="171" t="s">
        <v>177</v>
      </c>
    </row>
    <row r="30" spans="2:19">
      <c r="B30" s="171"/>
      <c r="O30" t="e">
        <f>C33/C58</f>
        <v>#DIV/0!</v>
      </c>
    </row>
    <row r="31" spans="2:19">
      <c r="B31" s="171" t="s">
        <v>178</v>
      </c>
    </row>
    <row r="32" spans="2:19">
      <c r="B32" s="171" t="s">
        <v>179</v>
      </c>
    </row>
    <row r="33" spans="2:2">
      <c r="B33" s="171" t="s">
        <v>180</v>
      </c>
    </row>
    <row r="34" spans="2:2">
      <c r="B34" s="171" t="s">
        <v>181</v>
      </c>
    </row>
    <row r="35" spans="2:2">
      <c r="B35" s="171" t="s">
        <v>182</v>
      </c>
    </row>
    <row r="36" spans="2:2">
      <c r="B36" s="171" t="s">
        <v>183</v>
      </c>
    </row>
    <row r="37" spans="2:2">
      <c r="B37" s="171" t="s">
        <v>184</v>
      </c>
    </row>
    <row r="38" spans="2:2">
      <c r="B38" s="171" t="s">
        <v>185</v>
      </c>
    </row>
    <row r="39" spans="2:2">
      <c r="B39" s="171" t="s">
        <v>186</v>
      </c>
    </row>
    <row r="40" spans="2:2">
      <c r="B40" s="171" t="s">
        <v>187</v>
      </c>
    </row>
    <row r="41" spans="2:2">
      <c r="B41" s="171" t="s">
        <v>188</v>
      </c>
    </row>
    <row r="42" spans="2:2">
      <c r="B42" s="171" t="s">
        <v>189</v>
      </c>
    </row>
    <row r="43" spans="2:2">
      <c r="B43" s="171" t="s">
        <v>190</v>
      </c>
    </row>
    <row r="44" spans="2:2">
      <c r="B44" s="171" t="s">
        <v>191</v>
      </c>
    </row>
    <row r="45" spans="2:2">
      <c r="B45" s="171" t="s">
        <v>192</v>
      </c>
    </row>
    <row r="46" spans="2:2">
      <c r="B46" s="171" t="s">
        <v>193</v>
      </c>
    </row>
    <row r="47" spans="2:2">
      <c r="B47" s="171" t="s">
        <v>194</v>
      </c>
    </row>
    <row r="48" spans="2:2">
      <c r="B48" s="171" t="s">
        <v>195</v>
      </c>
    </row>
    <row r="49" spans="2:2">
      <c r="B49" s="171" t="s">
        <v>196</v>
      </c>
    </row>
    <row r="50" spans="2:2">
      <c r="B50" s="171" t="s">
        <v>197</v>
      </c>
    </row>
    <row r="51" spans="2:2">
      <c r="B51" s="171" t="s">
        <v>198</v>
      </c>
    </row>
    <row r="52" spans="2:2">
      <c r="B52" s="171" t="s">
        <v>199</v>
      </c>
    </row>
    <row r="53" spans="2:2">
      <c r="B53" s="171" t="s">
        <v>200</v>
      </c>
    </row>
    <row r="54" spans="2:2">
      <c r="B54" s="171" t="s">
        <v>201</v>
      </c>
    </row>
    <row r="55" spans="2:2">
      <c r="B55" s="171" t="s">
        <v>202</v>
      </c>
    </row>
    <row r="56" spans="2:2">
      <c r="B56" s="171" t="s">
        <v>203</v>
      </c>
    </row>
    <row r="57" spans="2:2">
      <c r="B57" s="171" t="s">
        <v>204</v>
      </c>
    </row>
    <row r="58" spans="2:2">
      <c r="B58" s="171" t="s">
        <v>205</v>
      </c>
    </row>
    <row r="59" spans="2:2">
      <c r="B59" s="171" t="s">
        <v>206</v>
      </c>
    </row>
    <row r="60" spans="2:2">
      <c r="B60" s="171" t="s">
        <v>207</v>
      </c>
    </row>
    <row r="61" spans="2:2">
      <c r="B61" s="171" t="s">
        <v>208</v>
      </c>
    </row>
    <row r="62" spans="2:2">
      <c r="B62" s="171" t="s">
        <v>209</v>
      </c>
    </row>
    <row r="63" spans="2:2">
      <c r="B63" s="171" t="s">
        <v>210</v>
      </c>
    </row>
    <row r="64" spans="2:2">
      <c r="B64" s="171" t="s">
        <v>211</v>
      </c>
    </row>
    <row r="65" spans="2:2">
      <c r="B65" s="171" t="s">
        <v>212</v>
      </c>
    </row>
    <row r="66" spans="2:2">
      <c r="B66" s="171" t="s">
        <v>213</v>
      </c>
    </row>
    <row r="67" spans="2:2">
      <c r="B67" s="171" t="s">
        <v>214</v>
      </c>
    </row>
    <row r="68" spans="2:2">
      <c r="B68" s="171" t="s">
        <v>215</v>
      </c>
    </row>
    <row r="69" spans="2:2">
      <c r="B69" s="171" t="s">
        <v>216</v>
      </c>
    </row>
    <row r="70" spans="2:2">
      <c r="B70" s="171" t="s">
        <v>217</v>
      </c>
    </row>
    <row r="71" spans="2:2">
      <c r="B71" s="171" t="s">
        <v>218</v>
      </c>
    </row>
    <row r="72" spans="2:2">
      <c r="B72" s="171" t="s">
        <v>219</v>
      </c>
    </row>
    <row r="73" spans="2:2">
      <c r="B73" s="171" t="s">
        <v>220</v>
      </c>
    </row>
    <row r="74" spans="2:2">
      <c r="B74" s="171" t="s">
        <v>221</v>
      </c>
    </row>
    <row r="75" spans="2:2">
      <c r="B75" s="171" t="s">
        <v>222</v>
      </c>
    </row>
    <row r="76" spans="2:2">
      <c r="B76" s="171" t="s">
        <v>223</v>
      </c>
    </row>
    <row r="77" spans="2:2">
      <c r="B77" s="171" t="s">
        <v>224</v>
      </c>
    </row>
    <row r="78" spans="2:2">
      <c r="B78" s="171" t="s">
        <v>225</v>
      </c>
    </row>
    <row r="79" spans="2:2">
      <c r="B79" s="171" t="s">
        <v>226</v>
      </c>
    </row>
    <row r="80" spans="2:2">
      <c r="B80" s="171" t="s">
        <v>227</v>
      </c>
    </row>
    <row r="81" spans="2:15">
      <c r="B81" s="171" t="s">
        <v>228</v>
      </c>
    </row>
    <row r="82" spans="2:15" ht="19.5">
      <c r="B82" s="6" t="s">
        <v>229</v>
      </c>
      <c r="C82" s="6" t="s">
        <v>230</v>
      </c>
      <c r="D82" s="6" t="s">
        <v>231</v>
      </c>
      <c r="E82" s="6" t="s">
        <v>232</v>
      </c>
      <c r="F82" s="6"/>
      <c r="G82" s="6" t="s">
        <v>233</v>
      </c>
      <c r="H82" s="6" t="s">
        <v>234</v>
      </c>
      <c r="I82" s="6" t="s">
        <v>235</v>
      </c>
      <c r="J82" s="6" t="s">
        <v>236</v>
      </c>
      <c r="K82" s="6"/>
      <c r="L82" s="6" t="s">
        <v>237</v>
      </c>
      <c r="M82" s="6"/>
      <c r="N82" s="6"/>
      <c r="O82" s="6" t="s">
        <v>238</v>
      </c>
    </row>
    <row r="83" spans="2:15">
      <c r="C83" s="5">
        <v>9.9983379777333296E-4</v>
      </c>
      <c r="D83" s="5">
        <v>9.9978262627956299E-5</v>
      </c>
      <c r="E83" s="2">
        <v>0.617650462962963</v>
      </c>
      <c r="G83" s="150" t="e" vm="1">
        <f>$P$9*(1+$U$9*($R$15-20)+$V$9*($R$15-20)^2)</f>
        <v>#VALUE!</v>
      </c>
      <c r="H83" s="4" t="e" vm="1">
        <f>C83*G83</f>
        <v>#VALUE!</v>
      </c>
      <c r="I83" s="1" t="e" vm="1">
        <f t="shared" ref="I83:I114" si="0">(H83-$P$6*0.001)</f>
        <v>#VALUE!</v>
      </c>
      <c r="J83" s="18" t="e" vm="1">
        <f t="shared" ref="J83:J114" si="1">(H83-$P$6*0.001)*1000000/($P$6*0.001)</f>
        <v>#VALUE!</v>
      </c>
      <c r="L83" s="4" t="e">
        <f>AVERAGE(H93:H282)</f>
        <v>#DIV/0!</v>
      </c>
      <c r="O83" t="e">
        <f t="shared" ref="O83:O84" si="2">_xlfn.STDEV.P(H93:H282)</f>
        <v>#DIV/0!</v>
      </c>
    </row>
    <row r="84" spans="2:15">
      <c r="C84" s="5">
        <v>9.9996248573900009E-4</v>
      </c>
      <c r="D84" s="5">
        <v>9.9991130765898E-5</v>
      </c>
      <c r="E84" s="2">
        <v>0.61791666666666667</v>
      </c>
      <c r="G84" s="150" t="e" vm="1">
        <f t="shared" ref="G84:G147" si="3">$P$9*(1+$U$9*($R$15-20)+$V$9*($R$15-20)^2)</f>
        <v>#VALUE!</v>
      </c>
      <c r="H84" s="4" t="e" vm="1">
        <f t="shared" ref="H84:H147" si="4">C84*G84</f>
        <v>#VALUE!</v>
      </c>
      <c r="I84" s="1" t="e" vm="1">
        <f t="shared" si="0"/>
        <v>#VALUE!</v>
      </c>
      <c r="J84" s="18" t="e" vm="1">
        <f t="shared" si="1"/>
        <v>#VALUE!</v>
      </c>
      <c r="L84" s="4" t="e">
        <f t="shared" ref="L84" si="5">AVERAGE(H94:H283)</f>
        <v>#DIV/0!</v>
      </c>
      <c r="M84" s="3" t="e">
        <f>(L84-L83)*1000000000000</f>
        <v>#DIV/0!</v>
      </c>
      <c r="O84" t="e">
        <f t="shared" si="2"/>
        <v>#DIV/0!</v>
      </c>
    </row>
    <row r="85" spans="2:15">
      <c r="C85" s="5"/>
      <c r="D85" s="5"/>
      <c r="E85" s="2"/>
      <c r="G85" s="150"/>
      <c r="H85" s="4"/>
      <c r="I85" s="1"/>
      <c r="J85" s="18"/>
      <c r="L85" s="4"/>
      <c r="M85" s="3"/>
    </row>
    <row r="86" spans="2:15">
      <c r="C86" s="5"/>
      <c r="D86" s="5"/>
      <c r="E86" s="2"/>
      <c r="G86" s="150"/>
      <c r="H86" s="4"/>
      <c r="I86" s="1"/>
      <c r="J86" s="18"/>
      <c r="L86" s="4"/>
      <c r="M86" s="3"/>
    </row>
    <row r="87" spans="2:15">
      <c r="C87" s="5"/>
      <c r="D87" s="5"/>
      <c r="E87" s="2"/>
      <c r="G87" s="150"/>
      <c r="H87" s="4"/>
      <c r="I87" s="1"/>
      <c r="J87" s="18"/>
      <c r="L87" s="4"/>
      <c r="M87" s="3"/>
    </row>
    <row r="88" spans="2:15">
      <c r="C88" s="5"/>
      <c r="D88" s="5"/>
      <c r="E88" s="2"/>
      <c r="G88" s="150"/>
      <c r="H88" s="4"/>
      <c r="I88" s="1"/>
      <c r="J88" s="18"/>
      <c r="L88" s="4"/>
      <c r="M88" s="3"/>
    </row>
    <row r="89" spans="2:15">
      <c r="C89" s="5"/>
      <c r="D89" s="5"/>
      <c r="E89" s="2"/>
      <c r="G89" s="150"/>
      <c r="H89" s="4"/>
      <c r="I89" s="1"/>
      <c r="J89" s="18"/>
      <c r="L89" s="4"/>
      <c r="M89" s="3"/>
    </row>
    <row r="90" spans="2:15">
      <c r="C90" s="5"/>
      <c r="D90" s="5"/>
      <c r="E90" s="2"/>
      <c r="G90" s="150"/>
      <c r="H90" s="4"/>
      <c r="I90" s="1"/>
      <c r="J90" s="18"/>
      <c r="L90" s="4"/>
      <c r="M90" s="3"/>
    </row>
    <row r="91" spans="2:15">
      <c r="C91" s="5"/>
      <c r="D91" s="5"/>
      <c r="E91" s="2"/>
      <c r="G91" s="150"/>
      <c r="H91" s="4"/>
      <c r="I91" s="1"/>
      <c r="J91" s="18"/>
      <c r="L91" s="4"/>
      <c r="M91" s="3"/>
    </row>
    <row r="92" spans="2:15">
      <c r="C92" s="5"/>
      <c r="D92" s="5"/>
      <c r="E92" s="2"/>
      <c r="G92" s="150"/>
      <c r="H92" s="4"/>
      <c r="I92" s="1"/>
      <c r="J92" s="18"/>
      <c r="L92" s="4"/>
      <c r="M92" s="3"/>
    </row>
    <row r="93" spans="2:15">
      <c r="C93" s="5"/>
      <c r="D93" s="5"/>
      <c r="E93" s="2"/>
      <c r="G93" s="150"/>
      <c r="H93" s="4"/>
      <c r="I93" s="1"/>
      <c r="J93" s="18"/>
      <c r="L93" s="4"/>
      <c r="M93" s="3"/>
    </row>
    <row r="94" spans="2:15">
      <c r="C94" s="5"/>
      <c r="D94" s="5"/>
      <c r="E94" s="2"/>
      <c r="G94" s="150"/>
      <c r="H94" s="4"/>
      <c r="I94" s="1"/>
      <c r="J94" s="18"/>
      <c r="L94" s="4"/>
      <c r="M94" s="3"/>
    </row>
    <row r="95" spans="2:15">
      <c r="C95" s="5"/>
      <c r="D95" s="5"/>
      <c r="E95" s="2"/>
      <c r="G95" s="150"/>
      <c r="H95" s="4"/>
      <c r="I95" s="1"/>
      <c r="J95" s="18"/>
      <c r="L95" s="4"/>
      <c r="M95" s="3"/>
    </row>
    <row r="96" spans="2:15">
      <c r="C96" s="5"/>
      <c r="D96" s="5"/>
      <c r="E96" s="2"/>
      <c r="G96" s="150"/>
      <c r="H96" s="4"/>
      <c r="I96" s="1"/>
      <c r="J96" s="18"/>
      <c r="L96" s="4"/>
      <c r="M96" s="3"/>
    </row>
    <row r="97" spans="3:13">
      <c r="C97" s="5"/>
      <c r="D97" s="5"/>
      <c r="E97" s="2"/>
      <c r="G97" s="150"/>
      <c r="H97" s="4"/>
      <c r="I97" s="1"/>
      <c r="J97" s="18"/>
      <c r="L97" s="4"/>
      <c r="M97" s="3"/>
    </row>
    <row r="98" spans="3:13">
      <c r="C98" s="5"/>
      <c r="D98" s="5"/>
      <c r="E98" s="2"/>
      <c r="G98" s="150"/>
      <c r="H98" s="4"/>
      <c r="I98" s="1"/>
      <c r="J98" s="18"/>
      <c r="L98" s="4"/>
      <c r="M98" s="3"/>
    </row>
    <row r="99" spans="3:13">
      <c r="C99" s="5"/>
      <c r="D99" s="5"/>
      <c r="E99" s="2"/>
      <c r="G99" s="150"/>
      <c r="H99" s="4"/>
      <c r="I99" s="1"/>
      <c r="J99" s="18"/>
      <c r="L99" s="4"/>
      <c r="M99" s="3"/>
    </row>
    <row r="100" spans="3:13">
      <c r="C100" s="5"/>
      <c r="D100" s="5"/>
      <c r="E100" s="2"/>
      <c r="G100" s="150"/>
      <c r="H100" s="4"/>
      <c r="I100" s="1"/>
      <c r="J100" s="18"/>
      <c r="L100" s="4"/>
      <c r="M100" s="3"/>
    </row>
    <row r="101" spans="3:13">
      <c r="C101" s="5"/>
      <c r="D101" s="5"/>
      <c r="E101" s="2"/>
      <c r="G101" s="150"/>
      <c r="H101" s="4"/>
      <c r="I101" s="1"/>
      <c r="J101" s="18"/>
      <c r="L101" s="4"/>
      <c r="M101" s="3"/>
    </row>
    <row r="102" spans="3:13">
      <c r="C102" s="5"/>
      <c r="D102" s="5"/>
      <c r="E102" s="2"/>
      <c r="G102" s="150"/>
      <c r="H102" s="4"/>
      <c r="I102" s="1"/>
      <c r="J102" s="18"/>
      <c r="L102" s="4"/>
      <c r="M102" s="3"/>
    </row>
    <row r="103" spans="3:13">
      <c r="C103" s="5"/>
      <c r="D103" s="5"/>
      <c r="E103" s="2"/>
      <c r="G103" s="150"/>
      <c r="H103" s="4"/>
      <c r="I103" s="1"/>
      <c r="J103" s="18"/>
      <c r="L103" s="4"/>
      <c r="M103" s="3"/>
    </row>
    <row r="104" spans="3:13">
      <c r="C104" s="5"/>
      <c r="D104" s="5"/>
      <c r="E104" s="2"/>
      <c r="G104" s="150"/>
      <c r="H104" s="4"/>
      <c r="I104" s="1"/>
      <c r="J104" s="18"/>
      <c r="L104" s="4"/>
      <c r="M104" s="3"/>
    </row>
    <row r="105" spans="3:13">
      <c r="C105" s="5"/>
      <c r="D105" s="5"/>
      <c r="E105" s="2"/>
      <c r="G105" s="150"/>
      <c r="H105" s="4"/>
      <c r="I105" s="1"/>
      <c r="J105" s="18"/>
      <c r="L105" s="4"/>
      <c r="M105" s="3"/>
    </row>
    <row r="106" spans="3:13">
      <c r="C106" s="5"/>
      <c r="D106" s="5"/>
      <c r="E106" s="2"/>
      <c r="G106" s="150"/>
      <c r="H106" s="4"/>
      <c r="I106" s="1"/>
      <c r="J106" s="18"/>
      <c r="L106" s="4"/>
      <c r="M106" s="3"/>
    </row>
    <row r="107" spans="3:13">
      <c r="C107" s="5"/>
      <c r="D107" s="5"/>
      <c r="E107" s="2"/>
      <c r="G107" s="150"/>
      <c r="H107" s="4"/>
      <c r="I107" s="1"/>
      <c r="J107" s="18"/>
      <c r="L107" s="4"/>
      <c r="M107" s="3"/>
    </row>
    <row r="108" spans="3:13">
      <c r="C108" s="5"/>
      <c r="D108" s="5"/>
      <c r="E108" s="2"/>
      <c r="G108" s="150"/>
      <c r="H108" s="4"/>
      <c r="I108" s="1"/>
      <c r="J108" s="18"/>
      <c r="L108" s="4"/>
      <c r="M108" s="3"/>
    </row>
    <row r="109" spans="3:13">
      <c r="C109" s="5"/>
      <c r="D109" s="5"/>
      <c r="E109" s="2"/>
      <c r="G109" s="150"/>
      <c r="H109" s="4"/>
      <c r="I109" s="1"/>
      <c r="J109" s="18"/>
      <c r="L109" s="4"/>
      <c r="M109" s="3"/>
    </row>
    <row r="110" spans="3:13">
      <c r="C110" s="5"/>
      <c r="D110" s="5"/>
      <c r="E110" s="2"/>
      <c r="G110" s="150"/>
      <c r="H110" s="4"/>
      <c r="I110" s="1"/>
      <c r="J110" s="18"/>
      <c r="L110" s="4"/>
      <c r="M110" s="3"/>
    </row>
    <row r="111" spans="3:13">
      <c r="C111" s="5"/>
      <c r="D111" s="5"/>
      <c r="E111" s="2"/>
      <c r="G111" s="150"/>
      <c r="H111" s="4"/>
      <c r="I111" s="1"/>
      <c r="J111" s="18"/>
      <c r="L111" s="4"/>
      <c r="M111" s="3"/>
    </row>
    <row r="112" spans="3:13">
      <c r="C112" s="5"/>
      <c r="D112" s="5"/>
      <c r="E112" s="2"/>
      <c r="G112" s="150"/>
      <c r="H112" s="4"/>
      <c r="I112" s="1"/>
      <c r="J112" s="18"/>
      <c r="L112" s="4"/>
      <c r="M112" s="3"/>
    </row>
    <row r="113" spans="3:13">
      <c r="C113" s="5"/>
      <c r="D113" s="5"/>
      <c r="E113" s="2"/>
      <c r="G113" s="150"/>
      <c r="H113" s="4"/>
      <c r="I113" s="1"/>
      <c r="J113" s="18"/>
      <c r="L113" s="4"/>
      <c r="M113" s="3"/>
    </row>
    <row r="114" spans="3:13">
      <c r="C114" s="5"/>
      <c r="D114" s="5"/>
      <c r="E114" s="2"/>
      <c r="G114" s="150"/>
      <c r="H114" s="4"/>
      <c r="I114" s="1"/>
      <c r="J114" s="18"/>
      <c r="L114" s="4"/>
      <c r="M114" s="3"/>
    </row>
    <row r="115" spans="3:13">
      <c r="C115" s="5"/>
      <c r="D115" s="5"/>
      <c r="E115" s="2"/>
      <c r="G115" s="150"/>
      <c r="H115" s="4"/>
      <c r="I115" s="1"/>
      <c r="J115" s="18"/>
      <c r="L115" s="4"/>
      <c r="M115" s="3"/>
    </row>
    <row r="116" spans="3:13">
      <c r="C116" s="5"/>
      <c r="D116" s="5"/>
      <c r="E116" s="2"/>
      <c r="G116" s="150"/>
      <c r="H116" s="4"/>
      <c r="I116" s="1"/>
      <c r="J116" s="18"/>
      <c r="L116" s="4"/>
      <c r="M116" s="3"/>
    </row>
    <row r="117" spans="3:13">
      <c r="C117" s="5"/>
      <c r="D117" s="5"/>
      <c r="E117" s="2"/>
      <c r="G117" s="150"/>
      <c r="H117" s="4"/>
      <c r="I117" s="1"/>
      <c r="J117" s="18"/>
      <c r="L117" s="4"/>
      <c r="M117" s="3"/>
    </row>
    <row r="118" spans="3:13">
      <c r="C118" s="5"/>
      <c r="D118" s="5"/>
      <c r="E118" s="2"/>
      <c r="G118" s="150"/>
      <c r="H118" s="4"/>
      <c r="I118" s="1"/>
      <c r="J118" s="18"/>
      <c r="L118" s="4"/>
      <c r="M118" s="3"/>
    </row>
    <row r="119" spans="3:13">
      <c r="C119" s="5"/>
      <c r="D119" s="5"/>
      <c r="E119" s="2"/>
      <c r="G119" s="150"/>
      <c r="H119" s="4"/>
      <c r="I119" s="1"/>
      <c r="J119" s="18"/>
      <c r="L119" s="4"/>
      <c r="M119" s="3"/>
    </row>
    <row r="120" spans="3:13">
      <c r="C120" s="5"/>
      <c r="D120" s="5"/>
      <c r="E120" s="2"/>
      <c r="G120" s="150"/>
      <c r="H120" s="4"/>
      <c r="I120" s="1"/>
      <c r="J120" s="18"/>
      <c r="L120" s="4"/>
      <c r="M120" s="3"/>
    </row>
    <row r="121" spans="3:13">
      <c r="C121" s="5"/>
      <c r="D121" s="5"/>
      <c r="E121" s="2"/>
      <c r="G121" s="150"/>
      <c r="H121" s="4"/>
      <c r="I121" s="1"/>
      <c r="J121" s="18"/>
      <c r="L121" s="4"/>
      <c r="M121" s="3"/>
    </row>
    <row r="122" spans="3:13">
      <c r="C122" s="5"/>
      <c r="D122" s="5"/>
      <c r="E122" s="2"/>
      <c r="G122" s="150"/>
      <c r="H122" s="4"/>
      <c r="I122" s="1"/>
      <c r="J122" s="18"/>
      <c r="L122" s="4"/>
      <c r="M122" s="3"/>
    </row>
    <row r="123" spans="3:13">
      <c r="C123" s="5"/>
      <c r="D123" s="5"/>
      <c r="E123" s="2"/>
      <c r="G123" s="150"/>
      <c r="H123" s="4"/>
      <c r="I123" s="1"/>
      <c r="J123" s="18"/>
      <c r="L123" s="4"/>
      <c r="M123" s="3"/>
    </row>
    <row r="124" spans="3:13">
      <c r="C124" s="5"/>
      <c r="D124" s="5"/>
      <c r="E124" s="2"/>
      <c r="G124" s="150"/>
      <c r="H124" s="4"/>
      <c r="I124" s="1"/>
      <c r="J124" s="18"/>
      <c r="L124" s="4"/>
      <c r="M124" s="3"/>
    </row>
    <row r="125" spans="3:13">
      <c r="C125" s="5"/>
      <c r="D125" s="5"/>
      <c r="E125" s="2"/>
      <c r="G125" s="150"/>
      <c r="H125" s="4"/>
      <c r="I125" s="1"/>
      <c r="J125" s="18"/>
      <c r="L125" s="4"/>
      <c r="M125" s="3"/>
    </row>
    <row r="126" spans="3:13">
      <c r="C126" s="5"/>
      <c r="D126" s="5"/>
      <c r="E126" s="2"/>
      <c r="G126" s="150"/>
      <c r="H126" s="4"/>
      <c r="I126" s="1"/>
      <c r="J126" s="18"/>
      <c r="L126" s="4"/>
      <c r="M126" s="3"/>
    </row>
    <row r="127" spans="3:13">
      <c r="C127" s="5"/>
      <c r="D127" s="5"/>
      <c r="E127" s="2"/>
      <c r="G127" s="150"/>
      <c r="H127" s="4"/>
      <c r="I127" s="1"/>
      <c r="J127" s="18"/>
      <c r="L127" s="4"/>
      <c r="M127" s="3"/>
    </row>
    <row r="128" spans="3:13">
      <c r="C128" s="5"/>
      <c r="D128" s="5"/>
      <c r="E128" s="2"/>
      <c r="G128" s="150"/>
      <c r="H128" s="4"/>
      <c r="I128" s="1"/>
      <c r="J128" s="18"/>
      <c r="L128" s="4"/>
      <c r="M128" s="3"/>
    </row>
    <row r="129" spans="3:13">
      <c r="C129" s="5"/>
      <c r="D129" s="5"/>
      <c r="E129" s="2"/>
      <c r="G129" s="150"/>
      <c r="H129" s="4"/>
      <c r="I129" s="1"/>
      <c r="J129" s="18"/>
      <c r="L129" s="4"/>
      <c r="M129" s="3"/>
    </row>
    <row r="130" spans="3:13">
      <c r="C130" s="5"/>
      <c r="D130" s="5"/>
      <c r="E130" s="2"/>
      <c r="G130" s="150"/>
      <c r="H130" s="4"/>
      <c r="I130" s="1"/>
      <c r="J130" s="18"/>
      <c r="L130" s="4"/>
      <c r="M130" s="3"/>
    </row>
    <row r="131" spans="3:13">
      <c r="C131" s="5"/>
      <c r="D131" s="5"/>
      <c r="E131" s="2"/>
      <c r="G131" s="150"/>
      <c r="H131" s="4"/>
      <c r="I131" s="1"/>
      <c r="J131" s="18"/>
      <c r="L131" s="4"/>
      <c r="M131" s="3"/>
    </row>
    <row r="132" spans="3:13">
      <c r="C132" s="5"/>
      <c r="D132" s="5"/>
      <c r="E132" s="2"/>
      <c r="G132" s="150"/>
      <c r="H132" s="4"/>
      <c r="I132" s="1"/>
      <c r="J132" s="18"/>
      <c r="L132" s="4"/>
      <c r="M132" s="3"/>
    </row>
    <row r="133" spans="3:13">
      <c r="C133" s="5"/>
      <c r="D133" s="5"/>
      <c r="E133" s="2"/>
      <c r="G133" s="150"/>
      <c r="H133" s="4"/>
      <c r="I133" s="1"/>
      <c r="J133" s="18"/>
      <c r="L133" s="4"/>
      <c r="M133" s="3"/>
    </row>
    <row r="134" spans="3:13">
      <c r="C134" s="5"/>
      <c r="D134" s="5"/>
      <c r="E134" s="2"/>
      <c r="G134" s="150"/>
      <c r="H134" s="4"/>
      <c r="I134" s="1"/>
      <c r="J134" s="18"/>
      <c r="L134" s="4"/>
      <c r="M134" s="3"/>
    </row>
    <row r="135" spans="3:13">
      <c r="C135" s="5"/>
      <c r="D135" s="5"/>
      <c r="E135" s="2"/>
      <c r="G135" s="150"/>
      <c r="H135" s="4"/>
      <c r="I135" s="1"/>
      <c r="J135" s="18"/>
      <c r="L135" s="4"/>
      <c r="M135" s="3"/>
    </row>
    <row r="136" spans="3:13">
      <c r="C136" s="5"/>
      <c r="D136" s="5"/>
      <c r="E136" s="2"/>
      <c r="G136" s="150"/>
      <c r="H136" s="4"/>
      <c r="I136" s="1"/>
      <c r="J136" s="18"/>
      <c r="L136" s="4"/>
      <c r="M136" s="3"/>
    </row>
    <row r="137" spans="3:13">
      <c r="C137" s="5"/>
      <c r="D137" s="5"/>
      <c r="E137" s="2"/>
      <c r="G137" s="150"/>
      <c r="H137" s="4"/>
      <c r="I137" s="1"/>
      <c r="J137" s="18"/>
      <c r="L137" s="4"/>
      <c r="M137" s="3"/>
    </row>
    <row r="138" spans="3:13">
      <c r="C138" s="5"/>
      <c r="D138" s="5"/>
      <c r="E138" s="2"/>
      <c r="G138" s="150"/>
      <c r="H138" s="4"/>
      <c r="I138" s="1"/>
      <c r="J138" s="18"/>
      <c r="L138" s="4"/>
      <c r="M138" s="3"/>
    </row>
    <row r="139" spans="3:13">
      <c r="C139" s="5"/>
      <c r="D139" s="5"/>
      <c r="E139" s="2"/>
      <c r="G139" s="150"/>
      <c r="H139" s="4"/>
      <c r="I139" s="1"/>
      <c r="J139" s="18"/>
      <c r="L139" s="4"/>
      <c r="M139" s="3"/>
    </row>
    <row r="140" spans="3:13">
      <c r="C140" s="5"/>
      <c r="D140" s="5"/>
      <c r="E140" s="2"/>
      <c r="G140" s="150"/>
      <c r="H140" s="4"/>
      <c r="I140" s="1"/>
      <c r="J140" s="18"/>
      <c r="L140" s="4"/>
      <c r="M140" s="3"/>
    </row>
    <row r="141" spans="3:13">
      <c r="C141" s="5"/>
      <c r="D141" s="5"/>
      <c r="E141" s="2"/>
      <c r="G141" s="150"/>
      <c r="H141" s="4"/>
      <c r="I141" s="1"/>
      <c r="J141" s="18"/>
      <c r="L141" s="4"/>
      <c r="M141" s="3"/>
    </row>
    <row r="142" spans="3:13">
      <c r="C142" s="5"/>
      <c r="D142" s="5"/>
      <c r="E142" s="2"/>
      <c r="G142" s="150"/>
      <c r="H142" s="4"/>
      <c r="I142" s="1"/>
      <c r="J142" s="18"/>
      <c r="L142" s="4"/>
      <c r="M142" s="3"/>
    </row>
    <row r="143" spans="3:13">
      <c r="C143" s="5"/>
      <c r="D143" s="5"/>
      <c r="E143" s="2"/>
      <c r="G143" s="150"/>
      <c r="H143" s="4"/>
      <c r="I143" s="1"/>
      <c r="J143" s="18"/>
      <c r="L143" s="4"/>
      <c r="M143" s="3"/>
    </row>
    <row r="144" spans="3:13">
      <c r="C144" s="5"/>
      <c r="D144" s="5"/>
      <c r="E144" s="2"/>
      <c r="G144" s="150"/>
      <c r="H144" s="4"/>
      <c r="I144" s="1"/>
      <c r="J144" s="18"/>
      <c r="L144" s="4"/>
      <c r="M144" s="3"/>
    </row>
    <row r="145" spans="3:13">
      <c r="C145" s="5"/>
      <c r="D145" s="5"/>
      <c r="E145" s="2"/>
      <c r="G145" s="150"/>
      <c r="H145" s="4"/>
      <c r="I145" s="1"/>
      <c r="J145" s="18"/>
      <c r="L145" s="4"/>
      <c r="M145" s="3"/>
    </row>
    <row r="146" spans="3:13">
      <c r="C146" s="5"/>
      <c r="D146" s="5"/>
      <c r="E146" s="2"/>
      <c r="G146" s="150"/>
      <c r="H146" s="4"/>
      <c r="I146" s="1"/>
      <c r="J146" s="18"/>
      <c r="L146" s="4"/>
      <c r="M146" s="3"/>
    </row>
    <row r="147" spans="3:13">
      <c r="C147" s="5"/>
      <c r="D147" s="5"/>
      <c r="E147" s="2"/>
      <c r="G147" s="150"/>
      <c r="H147" s="4"/>
      <c r="I147" s="1"/>
      <c r="J147" s="18"/>
      <c r="L147" s="4"/>
      <c r="M147" s="3"/>
    </row>
    <row r="148" spans="3:13">
      <c r="C148" s="5"/>
      <c r="D148" s="5"/>
      <c r="E148" s="2"/>
      <c r="G148" s="150"/>
      <c r="H148" s="4"/>
      <c r="I148" s="1"/>
      <c r="J148" s="18"/>
      <c r="L148" s="4"/>
      <c r="M148" s="3"/>
    </row>
    <row r="149" spans="3:13">
      <c r="C149" s="5"/>
      <c r="D149" s="5"/>
      <c r="E149" s="2"/>
      <c r="G149" s="150"/>
      <c r="H149" s="4"/>
      <c r="I149" s="1"/>
      <c r="J149" s="18"/>
      <c r="L149" s="4"/>
      <c r="M149" s="3"/>
    </row>
    <row r="150" spans="3:13">
      <c r="C150" s="5"/>
      <c r="D150" s="5"/>
      <c r="E150" s="2"/>
      <c r="G150" s="150"/>
      <c r="H150" s="4"/>
      <c r="I150" s="1"/>
      <c r="J150" s="18"/>
      <c r="L150" s="4"/>
      <c r="M150" s="3"/>
    </row>
    <row r="151" spans="3:13">
      <c r="C151" s="5"/>
      <c r="D151" s="5"/>
      <c r="E151" s="2"/>
      <c r="G151" s="150"/>
      <c r="H151" s="4"/>
      <c r="I151" s="1"/>
      <c r="J151" s="18"/>
      <c r="L151" s="4"/>
      <c r="M151" s="3"/>
    </row>
    <row r="152" spans="3:13">
      <c r="C152" s="5"/>
      <c r="D152" s="5"/>
      <c r="E152" s="2"/>
      <c r="G152" s="150"/>
      <c r="H152" s="4"/>
      <c r="I152" s="1"/>
      <c r="J152" s="18"/>
      <c r="L152" s="4"/>
      <c r="M152" s="3"/>
    </row>
    <row r="153" spans="3:13">
      <c r="C153" s="5"/>
      <c r="D153" s="5"/>
      <c r="E153" s="2"/>
      <c r="G153" s="150"/>
      <c r="H153" s="4"/>
      <c r="I153" s="1"/>
      <c r="J153" s="18"/>
      <c r="L153" s="4"/>
      <c r="M153" s="3"/>
    </row>
    <row r="154" spans="3:13">
      <c r="C154" s="5"/>
      <c r="D154" s="5"/>
      <c r="E154" s="2"/>
      <c r="G154" s="150"/>
      <c r="H154" s="4"/>
      <c r="I154" s="1"/>
      <c r="J154" s="18"/>
      <c r="L154" s="4"/>
      <c r="M154" s="3"/>
    </row>
    <row r="155" spans="3:13">
      <c r="C155" s="5"/>
      <c r="D155" s="5"/>
      <c r="E155" s="2"/>
      <c r="G155" s="150"/>
      <c r="H155" s="4"/>
      <c r="I155" s="1"/>
      <c r="J155" s="18"/>
      <c r="L155" s="4"/>
      <c r="M155" s="3"/>
    </row>
    <row r="156" spans="3:13">
      <c r="C156" s="5"/>
      <c r="D156" s="5"/>
      <c r="E156" s="2"/>
      <c r="G156" s="150"/>
      <c r="H156" s="4"/>
      <c r="I156" s="1"/>
      <c r="J156" s="18"/>
      <c r="L156" s="4"/>
      <c r="M156" s="3"/>
    </row>
    <row r="157" spans="3:13">
      <c r="C157" s="5"/>
      <c r="D157" s="5"/>
      <c r="E157" s="2"/>
      <c r="G157" s="150"/>
      <c r="H157" s="4"/>
      <c r="I157" s="1"/>
      <c r="J157" s="18"/>
      <c r="L157" s="4"/>
      <c r="M157" s="3"/>
    </row>
    <row r="158" spans="3:13">
      <c r="C158" s="5"/>
      <c r="D158" s="5"/>
      <c r="E158" s="2"/>
      <c r="G158" s="150"/>
      <c r="H158" s="4"/>
      <c r="I158" s="1"/>
      <c r="J158" s="18"/>
      <c r="L158" s="4"/>
      <c r="M158" s="3"/>
    </row>
    <row r="159" spans="3:13">
      <c r="C159" s="5"/>
      <c r="D159" s="5"/>
      <c r="E159" s="2"/>
      <c r="G159" s="150"/>
      <c r="H159" s="4"/>
      <c r="I159" s="1"/>
      <c r="J159" s="18"/>
      <c r="L159" s="4"/>
      <c r="M159" s="3"/>
    </row>
    <row r="160" spans="3:13">
      <c r="C160" s="5"/>
      <c r="D160" s="5"/>
      <c r="E160" s="2"/>
      <c r="G160" s="150"/>
      <c r="H160" s="4"/>
      <c r="I160" s="1"/>
      <c r="J160" s="18"/>
      <c r="L160" s="4"/>
      <c r="M160" s="3"/>
    </row>
    <row r="161" spans="3:13">
      <c r="C161" s="5"/>
      <c r="D161" s="5"/>
      <c r="E161" s="2"/>
      <c r="G161" s="150"/>
      <c r="H161" s="4"/>
      <c r="I161" s="1"/>
      <c r="J161" s="18"/>
      <c r="L161" s="4"/>
      <c r="M161" s="3"/>
    </row>
    <row r="162" spans="3:13">
      <c r="C162" s="5"/>
      <c r="D162" s="5"/>
      <c r="E162" s="2"/>
      <c r="G162" s="150"/>
      <c r="H162" s="4"/>
      <c r="I162" s="1"/>
      <c r="J162" s="18"/>
      <c r="L162" s="4"/>
      <c r="M162" s="3"/>
    </row>
    <row r="163" spans="3:13">
      <c r="C163" s="5"/>
      <c r="D163" s="5"/>
      <c r="E163" s="2"/>
      <c r="G163" s="150"/>
      <c r="H163" s="4"/>
      <c r="I163" s="1"/>
      <c r="J163" s="18"/>
      <c r="L163" s="4"/>
      <c r="M163" s="3"/>
    </row>
    <row r="164" spans="3:13">
      <c r="C164" s="5"/>
      <c r="D164" s="5"/>
      <c r="E164" s="2"/>
      <c r="G164" s="150"/>
      <c r="H164" s="4"/>
      <c r="I164" s="1"/>
      <c r="J164" s="18"/>
      <c r="L164" s="4"/>
      <c r="M164" s="3"/>
    </row>
    <row r="165" spans="3:13">
      <c r="C165" s="5"/>
      <c r="D165" s="5"/>
      <c r="E165" s="2"/>
      <c r="G165" s="150"/>
      <c r="H165" s="4"/>
      <c r="I165" s="1"/>
      <c r="J165" s="18"/>
      <c r="L165" s="4"/>
      <c r="M165" s="3"/>
    </row>
    <row r="166" spans="3:13">
      <c r="C166" s="5"/>
      <c r="D166" s="5"/>
      <c r="E166" s="2"/>
      <c r="G166" s="150"/>
      <c r="H166" s="4"/>
      <c r="I166" s="1"/>
      <c r="J166" s="18"/>
      <c r="L166" s="4"/>
      <c r="M166" s="3"/>
    </row>
    <row r="167" spans="3:13">
      <c r="C167" s="5"/>
      <c r="D167" s="5"/>
      <c r="E167" s="2"/>
      <c r="G167" s="150"/>
      <c r="H167" s="4"/>
      <c r="I167" s="1"/>
      <c r="J167" s="18"/>
      <c r="L167" s="4"/>
      <c r="M167" s="3"/>
    </row>
    <row r="168" spans="3:13">
      <c r="C168" s="5"/>
      <c r="D168" s="5"/>
      <c r="E168" s="2"/>
      <c r="G168" s="150"/>
      <c r="H168" s="4"/>
      <c r="I168" s="1"/>
      <c r="J168" s="18"/>
      <c r="L168" s="4"/>
      <c r="M168" s="3"/>
    </row>
    <row r="169" spans="3:13">
      <c r="C169" s="5"/>
      <c r="D169" s="5"/>
      <c r="E169" s="2"/>
      <c r="G169" s="150"/>
      <c r="H169" s="4"/>
      <c r="I169" s="1"/>
      <c r="J169" s="18"/>
      <c r="L169" s="4"/>
      <c r="M169" s="3"/>
    </row>
    <row r="170" spans="3:13">
      <c r="C170" s="5"/>
      <c r="D170" s="5"/>
      <c r="E170" s="2"/>
      <c r="G170" s="150"/>
      <c r="H170" s="4"/>
      <c r="I170" s="1"/>
      <c r="J170" s="18"/>
      <c r="L170" s="4"/>
      <c r="M170" s="3"/>
    </row>
    <row r="171" spans="3:13">
      <c r="C171" s="5"/>
      <c r="D171" s="5"/>
      <c r="E171" s="2"/>
      <c r="G171" s="150"/>
      <c r="H171" s="4"/>
      <c r="I171" s="1"/>
      <c r="J171" s="18"/>
      <c r="L171" s="4"/>
      <c r="M171" s="3"/>
    </row>
    <row r="172" spans="3:13">
      <c r="C172" s="5"/>
      <c r="D172" s="5"/>
      <c r="E172" s="2"/>
      <c r="G172" s="150"/>
      <c r="H172" s="4"/>
      <c r="I172" s="1"/>
      <c r="J172" s="18"/>
      <c r="L172" s="4"/>
      <c r="M172" s="3"/>
    </row>
    <row r="173" spans="3:13">
      <c r="C173" s="5"/>
      <c r="D173" s="5"/>
      <c r="E173" s="2"/>
      <c r="G173" s="150"/>
      <c r="H173" s="4"/>
      <c r="I173" s="1"/>
      <c r="J173" s="18"/>
      <c r="L173" s="4"/>
      <c r="M173" s="3"/>
    </row>
    <row r="174" spans="3:13">
      <c r="C174" s="5"/>
      <c r="D174" s="5"/>
      <c r="E174" s="2"/>
      <c r="G174" s="150"/>
      <c r="H174" s="4"/>
      <c r="I174" s="1"/>
      <c r="J174" s="18"/>
      <c r="L174" s="4"/>
      <c r="M174" s="3"/>
    </row>
    <row r="175" spans="3:13">
      <c r="C175" s="5"/>
      <c r="D175" s="5"/>
      <c r="E175" s="2"/>
      <c r="G175" s="150"/>
      <c r="H175" s="4"/>
      <c r="I175" s="1"/>
      <c r="J175" s="18"/>
      <c r="L175" s="4"/>
      <c r="M175" s="3"/>
    </row>
    <row r="176" spans="3:13">
      <c r="C176" s="5"/>
      <c r="D176" s="5"/>
      <c r="E176" s="2"/>
      <c r="G176" s="150"/>
      <c r="H176" s="4"/>
      <c r="I176" s="1"/>
      <c r="J176" s="18"/>
      <c r="L176" s="4"/>
      <c r="M176" s="3"/>
    </row>
    <row r="177" spans="3:13">
      <c r="C177" s="5"/>
      <c r="D177" s="5"/>
      <c r="E177" s="2"/>
      <c r="G177" s="150"/>
      <c r="H177" s="4"/>
      <c r="I177" s="1"/>
      <c r="J177" s="18"/>
      <c r="L177" s="4"/>
      <c r="M177" s="3"/>
    </row>
    <row r="178" spans="3:13">
      <c r="C178" s="5"/>
      <c r="D178" s="5"/>
      <c r="E178" s="2"/>
      <c r="G178" s="150"/>
      <c r="H178" s="4"/>
      <c r="I178" s="1"/>
      <c r="J178" s="18"/>
      <c r="L178" s="4"/>
      <c r="M178" s="3"/>
    </row>
    <row r="179" spans="3:13">
      <c r="C179" s="5"/>
      <c r="D179" s="5"/>
      <c r="E179" s="2"/>
      <c r="G179" s="150"/>
      <c r="H179" s="4"/>
      <c r="I179" s="1"/>
      <c r="J179" s="18"/>
      <c r="L179" s="4"/>
      <c r="M179" s="3"/>
    </row>
    <row r="180" spans="3:13">
      <c r="C180" s="5"/>
      <c r="D180" s="5"/>
      <c r="E180" s="2"/>
      <c r="G180" s="150"/>
      <c r="H180" s="4"/>
      <c r="I180" s="1"/>
      <c r="J180" s="18"/>
      <c r="L180" s="4"/>
      <c r="M180" s="3"/>
    </row>
    <row r="181" spans="3:13">
      <c r="C181" s="5"/>
      <c r="D181" s="5"/>
      <c r="E181" s="2"/>
      <c r="G181" s="150"/>
      <c r="H181" s="4"/>
      <c r="I181" s="1"/>
      <c r="J181" s="18"/>
      <c r="L181" s="4"/>
      <c r="M181" s="3"/>
    </row>
    <row r="182" spans="3:13">
      <c r="C182" s="5"/>
      <c r="D182" s="5"/>
      <c r="E182" s="2"/>
      <c r="G182" s="150"/>
      <c r="H182" s="4"/>
      <c r="I182" s="1"/>
      <c r="J182" s="18"/>
      <c r="L182" s="4"/>
      <c r="M182" s="3"/>
    </row>
    <row r="183" spans="3:13">
      <c r="C183" s="5"/>
      <c r="D183" s="5"/>
      <c r="E183" s="2"/>
      <c r="G183" s="150"/>
      <c r="H183" s="4"/>
      <c r="I183" s="1"/>
      <c r="J183" s="18"/>
      <c r="L183" s="4"/>
      <c r="M183" s="3"/>
    </row>
    <row r="184" spans="3:13">
      <c r="C184" s="5"/>
      <c r="D184" s="5"/>
      <c r="E184" s="2"/>
      <c r="G184" s="150"/>
      <c r="H184" s="4"/>
      <c r="I184" s="1"/>
      <c r="J184" s="18"/>
      <c r="L184" s="4"/>
      <c r="M184" s="3"/>
    </row>
    <row r="185" spans="3:13">
      <c r="C185" s="5"/>
      <c r="D185" s="5"/>
      <c r="E185" s="2"/>
      <c r="G185" s="150"/>
      <c r="H185" s="4"/>
      <c r="I185" s="1"/>
      <c r="J185" s="18"/>
      <c r="L185" s="4"/>
      <c r="M185" s="3"/>
    </row>
    <row r="186" spans="3:13">
      <c r="C186" s="5"/>
      <c r="D186" s="5"/>
      <c r="E186" s="2"/>
      <c r="G186" s="150"/>
      <c r="H186" s="4"/>
      <c r="I186" s="1"/>
      <c r="J186" s="18"/>
      <c r="L186" s="4"/>
      <c r="M186" s="3"/>
    </row>
    <row r="187" spans="3:13">
      <c r="C187" s="5"/>
      <c r="D187" s="5"/>
      <c r="E187" s="2"/>
      <c r="G187" s="150"/>
      <c r="H187" s="4"/>
      <c r="I187" s="1"/>
      <c r="J187" s="18"/>
      <c r="L187" s="4"/>
      <c r="M187" s="3"/>
    </row>
    <row r="188" spans="3:13">
      <c r="C188" s="5"/>
      <c r="D188" s="5"/>
      <c r="E188" s="2"/>
      <c r="G188" s="150"/>
      <c r="H188" s="4"/>
      <c r="I188" s="1"/>
      <c r="J188" s="18"/>
      <c r="L188" s="4"/>
      <c r="M188" s="3"/>
    </row>
    <row r="189" spans="3:13">
      <c r="C189" s="5"/>
      <c r="D189" s="5"/>
      <c r="E189" s="2"/>
      <c r="G189" s="150"/>
      <c r="H189" s="4"/>
      <c r="I189" s="1"/>
      <c r="J189" s="18"/>
      <c r="L189" s="4"/>
      <c r="M189" s="3"/>
    </row>
    <row r="190" spans="3:13">
      <c r="C190" s="5"/>
      <c r="D190" s="5"/>
      <c r="E190" s="2"/>
      <c r="G190" s="150"/>
      <c r="H190" s="4"/>
      <c r="I190" s="1"/>
      <c r="J190" s="18"/>
      <c r="L190" s="4"/>
      <c r="M190" s="3"/>
    </row>
    <row r="191" spans="3:13">
      <c r="C191" s="5"/>
      <c r="D191" s="5"/>
      <c r="E191" s="2"/>
      <c r="G191" s="150"/>
      <c r="H191" s="4"/>
      <c r="I191" s="1"/>
      <c r="J191" s="18"/>
      <c r="L191" s="4"/>
      <c r="M191" s="3"/>
    </row>
    <row r="192" spans="3:13">
      <c r="C192" s="5"/>
      <c r="D192" s="5"/>
      <c r="E192" s="2"/>
      <c r="G192" s="150"/>
      <c r="H192" s="4"/>
      <c r="I192" s="1"/>
      <c r="J192" s="18"/>
      <c r="L192" s="4"/>
      <c r="M192" s="3"/>
    </row>
    <row r="193" spans="3:13">
      <c r="C193" s="5"/>
      <c r="D193" s="5"/>
      <c r="E193" s="2"/>
      <c r="G193" s="150"/>
      <c r="H193" s="4"/>
      <c r="I193" s="1"/>
      <c r="J193" s="18"/>
      <c r="L193" s="4"/>
      <c r="M193" s="3"/>
    </row>
    <row r="194" spans="3:13">
      <c r="C194" s="5"/>
      <c r="D194" s="5"/>
      <c r="E194" s="2"/>
      <c r="G194" s="150"/>
      <c r="H194" s="4"/>
      <c r="I194" s="1"/>
      <c r="J194" s="18"/>
      <c r="L194" s="4"/>
      <c r="M194" s="3"/>
    </row>
    <row r="195" spans="3:13">
      <c r="C195" s="5"/>
      <c r="D195" s="5"/>
      <c r="E195" s="2"/>
      <c r="G195" s="150"/>
      <c r="H195" s="4"/>
      <c r="I195" s="1"/>
      <c r="J195" s="18"/>
      <c r="L195" s="4"/>
      <c r="M195" s="3"/>
    </row>
    <row r="196" spans="3:13">
      <c r="C196" s="5"/>
      <c r="D196" s="5"/>
      <c r="E196" s="2"/>
      <c r="G196" s="150"/>
      <c r="H196" s="4"/>
      <c r="I196" s="1"/>
      <c r="J196" s="18"/>
      <c r="L196" s="4"/>
      <c r="M196" s="3"/>
    </row>
    <row r="197" spans="3:13">
      <c r="C197" s="5"/>
      <c r="D197" s="5"/>
      <c r="E197" s="2"/>
      <c r="G197" s="150"/>
      <c r="H197" s="4"/>
      <c r="I197" s="1"/>
      <c r="J197" s="18"/>
      <c r="L197" s="4"/>
      <c r="M197" s="3"/>
    </row>
    <row r="198" spans="3:13">
      <c r="C198" s="5"/>
      <c r="D198" s="5"/>
      <c r="E198" s="2"/>
      <c r="G198" s="150"/>
      <c r="H198" s="4"/>
      <c r="I198" s="1"/>
      <c r="J198" s="18"/>
      <c r="L198" s="4"/>
      <c r="M198" s="3"/>
    </row>
    <row r="199" spans="3:13">
      <c r="C199" s="5"/>
      <c r="D199" s="5"/>
      <c r="E199" s="2"/>
      <c r="G199" s="150"/>
      <c r="H199" s="4"/>
      <c r="I199" s="1"/>
      <c r="J199" s="18"/>
      <c r="L199" s="4"/>
      <c r="M199" s="3"/>
    </row>
    <row r="200" spans="3:13">
      <c r="C200" s="5"/>
      <c r="D200" s="5"/>
      <c r="E200" s="2"/>
      <c r="G200" s="150"/>
      <c r="H200" s="4"/>
      <c r="I200" s="1"/>
      <c r="J200" s="18"/>
      <c r="L200" s="4"/>
      <c r="M200" s="3"/>
    </row>
    <row r="201" spans="3:13">
      <c r="C201" s="5"/>
      <c r="D201" s="5"/>
      <c r="E201" s="2"/>
      <c r="G201" s="150"/>
      <c r="H201" s="4"/>
      <c r="I201" s="1"/>
      <c r="J201" s="18"/>
      <c r="L201" s="4"/>
      <c r="M201" s="3"/>
    </row>
    <row r="202" spans="3:13">
      <c r="C202" s="5"/>
      <c r="D202" s="5"/>
      <c r="E202" s="2"/>
      <c r="G202" s="150"/>
      <c r="H202" s="4"/>
      <c r="I202" s="1"/>
      <c r="J202" s="18"/>
      <c r="L202" s="4"/>
      <c r="M202" s="3"/>
    </row>
    <row r="203" spans="3:13">
      <c r="C203" s="5"/>
      <c r="D203" s="5"/>
      <c r="E203" s="2"/>
      <c r="G203" s="150"/>
      <c r="H203" s="4"/>
      <c r="I203" s="1"/>
      <c r="J203" s="18"/>
      <c r="L203" s="4"/>
      <c r="M203" s="3"/>
    </row>
    <row r="204" spans="3:13">
      <c r="C204" s="5"/>
      <c r="D204" s="5"/>
      <c r="E204" s="2"/>
      <c r="G204" s="150"/>
      <c r="H204" s="4"/>
      <c r="I204" s="1"/>
      <c r="J204" s="18"/>
      <c r="L204" s="4"/>
      <c r="M204" s="3"/>
    </row>
    <row r="205" spans="3:13">
      <c r="C205" s="5"/>
      <c r="D205" s="5"/>
      <c r="E205" s="2"/>
      <c r="G205" s="150"/>
      <c r="H205" s="4"/>
      <c r="I205" s="1"/>
      <c r="J205" s="18"/>
      <c r="L205" s="4"/>
      <c r="M205" s="3"/>
    </row>
    <row r="206" spans="3:13">
      <c r="C206" s="5"/>
      <c r="D206" s="5"/>
      <c r="E206" s="2"/>
      <c r="G206" s="150"/>
      <c r="H206" s="4"/>
      <c r="I206" s="1"/>
      <c r="J206" s="18"/>
      <c r="L206" s="4"/>
      <c r="M206" s="3"/>
    </row>
    <row r="207" spans="3:13">
      <c r="C207" s="5"/>
      <c r="D207" s="5"/>
      <c r="E207" s="2"/>
      <c r="G207" s="150"/>
      <c r="H207" s="4"/>
      <c r="I207" s="1"/>
      <c r="J207" s="18"/>
      <c r="L207" s="4"/>
      <c r="M207" s="3"/>
    </row>
    <row r="208" spans="3:13">
      <c r="C208" s="5"/>
      <c r="D208" s="5"/>
      <c r="E208" s="2"/>
      <c r="G208" s="150"/>
      <c r="H208" s="4"/>
      <c r="I208" s="1"/>
      <c r="J208" s="18"/>
      <c r="L208" s="4"/>
      <c r="M208" s="3"/>
    </row>
    <row r="209" spans="3:13">
      <c r="C209" s="5"/>
      <c r="D209" s="5"/>
      <c r="E209" s="2"/>
      <c r="G209" s="150"/>
      <c r="H209" s="4"/>
      <c r="I209" s="1"/>
      <c r="J209" s="18"/>
      <c r="L209" s="4"/>
      <c r="M209" s="3"/>
    </row>
    <row r="210" spans="3:13">
      <c r="C210" s="5"/>
      <c r="D210" s="5"/>
      <c r="E210" s="2"/>
      <c r="G210" s="150"/>
      <c r="H210" s="4"/>
      <c r="I210" s="1"/>
      <c r="J210" s="18"/>
      <c r="L210" s="4"/>
      <c r="M210" s="3"/>
    </row>
    <row r="211" spans="3:13">
      <c r="C211" s="5"/>
      <c r="D211" s="5"/>
      <c r="E211" s="2"/>
      <c r="G211" s="150"/>
      <c r="H211" s="4"/>
      <c r="I211" s="1"/>
      <c r="J211" s="18"/>
      <c r="L211" s="4"/>
      <c r="M211" s="3"/>
    </row>
    <row r="212" spans="3:13">
      <c r="C212" s="5"/>
      <c r="D212" s="5"/>
      <c r="E212" s="2"/>
      <c r="G212" s="150"/>
      <c r="H212" s="4"/>
      <c r="I212" s="1"/>
      <c r="J212" s="18"/>
      <c r="L212" s="4"/>
      <c r="M212" s="3"/>
    </row>
    <row r="213" spans="3:13">
      <c r="C213" s="5"/>
      <c r="D213" s="5"/>
      <c r="E213" s="2"/>
      <c r="G213" s="150"/>
      <c r="H213" s="4"/>
      <c r="I213" s="1"/>
      <c r="J213" s="18"/>
      <c r="L213" s="4"/>
      <c r="M213" s="3"/>
    </row>
    <row r="214" spans="3:13">
      <c r="C214" s="5"/>
      <c r="D214" s="5"/>
      <c r="E214" s="2"/>
      <c r="G214" s="150"/>
      <c r="H214" s="4"/>
      <c r="I214" s="1"/>
      <c r="J214" s="18"/>
      <c r="L214" s="4"/>
      <c r="M214" s="3"/>
    </row>
    <row r="215" spans="3:13">
      <c r="C215" s="5"/>
      <c r="D215" s="5"/>
      <c r="E215" s="2"/>
      <c r="G215" s="150"/>
      <c r="H215" s="4"/>
      <c r="I215" s="1"/>
      <c r="J215" s="18"/>
      <c r="L215" s="4"/>
      <c r="M215" s="3"/>
    </row>
    <row r="216" spans="3:13">
      <c r="C216" s="5"/>
      <c r="D216" s="5"/>
      <c r="E216" s="2"/>
      <c r="G216" s="150"/>
      <c r="H216" s="4"/>
      <c r="I216" s="1"/>
      <c r="J216" s="18"/>
      <c r="L216" s="4"/>
      <c r="M216" s="3"/>
    </row>
    <row r="217" spans="3:13">
      <c r="C217" s="5"/>
      <c r="D217" s="5"/>
      <c r="E217" s="2"/>
      <c r="G217" s="150"/>
      <c r="H217" s="4"/>
      <c r="I217" s="1"/>
      <c r="J217" s="18"/>
      <c r="L217" s="4"/>
      <c r="M217" s="3"/>
    </row>
    <row r="218" spans="3:13">
      <c r="C218" s="5"/>
      <c r="D218" s="5"/>
      <c r="E218" s="2"/>
      <c r="G218" s="150"/>
      <c r="H218" s="4"/>
      <c r="I218" s="1"/>
      <c r="J218" s="18"/>
      <c r="L218" s="4"/>
      <c r="M218" s="3"/>
    </row>
    <row r="219" spans="3:13">
      <c r="C219" s="5"/>
      <c r="D219" s="5"/>
      <c r="E219" s="2"/>
      <c r="G219" s="150"/>
      <c r="H219" s="4"/>
      <c r="I219" s="1"/>
      <c r="J219" s="18"/>
      <c r="L219" s="4"/>
      <c r="M219" s="3"/>
    </row>
    <row r="220" spans="3:13">
      <c r="C220" s="5"/>
      <c r="D220" s="5"/>
      <c r="E220" s="2"/>
      <c r="G220" s="150"/>
      <c r="H220" s="4"/>
      <c r="I220" s="1"/>
      <c r="J220" s="18"/>
      <c r="L220" s="4"/>
      <c r="M220" s="3"/>
    </row>
    <row r="221" spans="3:13">
      <c r="C221" s="5"/>
      <c r="D221" s="5"/>
      <c r="E221" s="2"/>
      <c r="G221" s="150"/>
      <c r="H221" s="4"/>
      <c r="I221" s="1"/>
      <c r="J221" s="18"/>
      <c r="L221" s="4"/>
      <c r="M221" s="3"/>
    </row>
    <row r="222" spans="3:13">
      <c r="C222" s="5"/>
      <c r="D222" s="5"/>
      <c r="E222" s="2"/>
      <c r="G222" s="150"/>
      <c r="H222" s="4"/>
      <c r="I222" s="1"/>
      <c r="J222" s="18"/>
      <c r="L222" s="4"/>
      <c r="M222" s="3"/>
    </row>
    <row r="223" spans="3:13">
      <c r="C223" s="5"/>
      <c r="D223" s="5"/>
      <c r="E223" s="2"/>
      <c r="G223" s="150"/>
      <c r="H223" s="4"/>
      <c r="I223" s="1"/>
      <c r="J223" s="18"/>
      <c r="L223" s="4"/>
      <c r="M223" s="3"/>
    </row>
    <row r="224" spans="3:13">
      <c r="C224" s="5"/>
      <c r="D224" s="5"/>
      <c r="E224" s="2"/>
      <c r="G224" s="150"/>
      <c r="H224" s="4"/>
      <c r="I224" s="1"/>
      <c r="J224" s="18"/>
      <c r="L224" s="4"/>
      <c r="M224" s="3"/>
    </row>
    <row r="225" spans="3:13">
      <c r="C225" s="5"/>
      <c r="D225" s="5"/>
      <c r="E225" s="2"/>
      <c r="G225" s="150"/>
      <c r="H225" s="4"/>
      <c r="I225" s="1"/>
      <c r="J225" s="18"/>
      <c r="L225" s="4"/>
      <c r="M225" s="3"/>
    </row>
    <row r="226" spans="3:13">
      <c r="C226" s="5"/>
      <c r="D226" s="5"/>
      <c r="E226" s="2"/>
      <c r="G226" s="150"/>
      <c r="H226" s="4"/>
      <c r="I226" s="1"/>
      <c r="J226" s="18"/>
      <c r="L226" s="4"/>
      <c r="M226" s="3"/>
    </row>
    <row r="227" spans="3:13">
      <c r="C227" s="5"/>
      <c r="D227" s="5"/>
      <c r="E227" s="2"/>
      <c r="G227" s="150"/>
      <c r="H227" s="4"/>
      <c r="I227" s="1"/>
      <c r="J227" s="18"/>
      <c r="L227" s="4"/>
      <c r="M227" s="3"/>
    </row>
    <row r="228" spans="3:13">
      <c r="C228" s="5"/>
      <c r="D228" s="5"/>
      <c r="E228" s="2"/>
      <c r="G228" s="150"/>
      <c r="H228" s="4"/>
      <c r="I228" s="1"/>
      <c r="J228" s="18"/>
      <c r="L228" s="4"/>
      <c r="M228" s="3"/>
    </row>
    <row r="229" spans="3:13">
      <c r="C229" s="5"/>
      <c r="D229" s="5"/>
      <c r="E229" s="2"/>
      <c r="G229" s="150"/>
      <c r="H229" s="4"/>
      <c r="I229" s="1"/>
      <c r="J229" s="18"/>
      <c r="L229" s="4"/>
      <c r="M229" s="3"/>
    </row>
    <row r="230" spans="3:13">
      <c r="C230" s="5"/>
      <c r="D230" s="5"/>
      <c r="E230" s="2"/>
      <c r="G230" s="150"/>
      <c r="H230" s="4"/>
      <c r="I230" s="1"/>
      <c r="J230" s="18"/>
      <c r="L230" s="4"/>
      <c r="M230" s="3"/>
    </row>
    <row r="231" spans="3:13">
      <c r="C231" s="5"/>
      <c r="D231" s="5"/>
      <c r="E231" s="2"/>
      <c r="G231" s="150"/>
      <c r="H231" s="4"/>
      <c r="I231" s="1"/>
      <c r="J231" s="18"/>
      <c r="L231" s="4"/>
      <c r="M231" s="3"/>
    </row>
    <row r="232" spans="3:13">
      <c r="C232" s="5"/>
      <c r="D232" s="5"/>
      <c r="E232" s="2"/>
      <c r="G232" s="150"/>
      <c r="H232" s="4"/>
      <c r="I232" s="1"/>
      <c r="J232" s="18"/>
      <c r="L232" s="4"/>
      <c r="M232" s="3"/>
    </row>
    <row r="233" spans="3:13">
      <c r="C233" s="5"/>
      <c r="D233" s="5"/>
      <c r="E233" s="2"/>
      <c r="G233" s="150"/>
      <c r="H233" s="4"/>
      <c r="I233" s="1"/>
      <c r="J233" s="18"/>
      <c r="L233" s="4"/>
      <c r="M233" s="3"/>
    </row>
    <row r="234" spans="3:13">
      <c r="C234" s="5"/>
      <c r="D234" s="5"/>
      <c r="E234" s="2"/>
      <c r="G234" s="150"/>
      <c r="H234" s="4"/>
      <c r="I234" s="1"/>
      <c r="J234" s="18"/>
      <c r="L234" s="4"/>
      <c r="M234" s="3"/>
    </row>
    <row r="235" spans="3:13">
      <c r="C235" s="5"/>
      <c r="D235" s="5"/>
      <c r="E235" s="2"/>
      <c r="G235" s="150"/>
      <c r="H235" s="4"/>
      <c r="I235" s="1"/>
      <c r="J235" s="18"/>
      <c r="L235" s="4"/>
      <c r="M235" s="3"/>
    </row>
    <row r="236" spans="3:13">
      <c r="C236" s="5"/>
      <c r="D236" s="5"/>
      <c r="E236" s="2"/>
      <c r="G236" s="150"/>
      <c r="H236" s="4"/>
      <c r="I236" s="1"/>
      <c r="J236" s="18"/>
      <c r="L236" s="4"/>
      <c r="M236" s="3"/>
    </row>
    <row r="237" spans="3:13">
      <c r="C237" s="5"/>
      <c r="D237" s="5"/>
      <c r="E237" s="2"/>
      <c r="G237" s="150"/>
      <c r="H237" s="4"/>
      <c r="I237" s="1"/>
      <c r="J237" s="18"/>
      <c r="L237" s="4"/>
      <c r="M237" s="3"/>
    </row>
    <row r="238" spans="3:13">
      <c r="C238" s="5"/>
      <c r="D238" s="5"/>
      <c r="E238" s="2"/>
      <c r="G238" s="150"/>
      <c r="H238" s="4"/>
      <c r="I238" s="1"/>
      <c r="J238" s="18"/>
      <c r="L238" s="4"/>
      <c r="M238" s="3"/>
    </row>
    <row r="239" spans="3:13">
      <c r="C239" s="5"/>
      <c r="D239" s="5"/>
      <c r="E239" s="2"/>
      <c r="G239" s="150"/>
      <c r="H239" s="4"/>
      <c r="I239" s="1"/>
      <c r="J239" s="18"/>
      <c r="L239" s="4"/>
      <c r="M239" s="3"/>
    </row>
    <row r="240" spans="3:13">
      <c r="C240" s="5"/>
      <c r="D240" s="5"/>
      <c r="E240" s="2"/>
      <c r="G240" s="150"/>
      <c r="H240" s="4"/>
      <c r="I240" s="1"/>
      <c r="J240" s="18"/>
      <c r="L240" s="4"/>
      <c r="M240" s="3"/>
    </row>
    <row r="241" spans="3:10">
      <c r="C241" s="5"/>
      <c r="D241" s="5"/>
      <c r="E241" s="2"/>
      <c r="G241" s="150"/>
      <c r="H241" s="4"/>
      <c r="I241" s="1"/>
      <c r="J241" s="18"/>
    </row>
    <row r="242" spans="3:10">
      <c r="C242" s="5"/>
      <c r="D242" s="5"/>
      <c r="E242" s="2"/>
      <c r="G242" s="150"/>
      <c r="H242" s="4"/>
      <c r="I242" s="1"/>
      <c r="J242" s="18"/>
    </row>
    <row r="243" spans="3:10">
      <c r="C243" s="5"/>
      <c r="D243" s="5"/>
      <c r="E243" s="2"/>
      <c r="G243" s="150"/>
      <c r="H243" s="4"/>
      <c r="I243" s="1"/>
      <c r="J243" s="18"/>
    </row>
    <row r="244" spans="3:10">
      <c r="C244" s="5"/>
      <c r="D244" s="5"/>
      <c r="E244" s="2"/>
      <c r="G244" s="150"/>
      <c r="H244" s="4"/>
      <c r="I244" s="1"/>
      <c r="J244" s="18"/>
    </row>
    <row r="245" spans="3:10">
      <c r="C245" s="5"/>
      <c r="D245" s="5"/>
      <c r="E245" s="2"/>
      <c r="G245" s="150"/>
      <c r="H245" s="4"/>
      <c r="I245" s="1"/>
      <c r="J245" s="18"/>
    </row>
    <row r="246" spans="3:10">
      <c r="C246" s="5"/>
      <c r="D246" s="5"/>
      <c r="E246" s="2"/>
      <c r="G246" s="150"/>
      <c r="H246" s="4"/>
      <c r="I246" s="1"/>
      <c r="J246" s="18"/>
    </row>
    <row r="247" spans="3:10">
      <c r="C247" s="5"/>
      <c r="D247" s="5"/>
      <c r="E247" s="2"/>
      <c r="G247" s="150"/>
      <c r="H247" s="4"/>
      <c r="I247" s="1"/>
      <c r="J247" s="18"/>
    </row>
    <row r="248" spans="3:10">
      <c r="C248" s="5"/>
      <c r="D248" s="5"/>
      <c r="E248" s="2"/>
      <c r="G248" s="150"/>
      <c r="H248" s="4"/>
      <c r="I248" s="1"/>
      <c r="J248" s="18"/>
    </row>
    <row r="249" spans="3:10">
      <c r="C249" s="5"/>
      <c r="D249" s="5"/>
      <c r="E249" s="2"/>
      <c r="G249" s="150"/>
      <c r="H249" s="4"/>
      <c r="I249" s="1"/>
      <c r="J249" s="18"/>
    </row>
    <row r="250" spans="3:10">
      <c r="C250" s="5"/>
      <c r="D250" s="5"/>
      <c r="E250" s="2"/>
      <c r="G250" s="150"/>
      <c r="H250" s="4"/>
      <c r="I250" s="1"/>
      <c r="J250" s="18"/>
    </row>
    <row r="251" spans="3:10">
      <c r="C251" s="5"/>
      <c r="D251" s="5"/>
      <c r="E251" s="2"/>
      <c r="G251" s="150"/>
      <c r="H251" s="4"/>
      <c r="I251" s="1"/>
      <c r="J251" s="18"/>
    </row>
    <row r="252" spans="3:10">
      <c r="C252" s="5"/>
      <c r="D252" s="5"/>
      <c r="E252" s="2"/>
      <c r="G252" s="150"/>
      <c r="H252" s="4"/>
      <c r="I252" s="1"/>
      <c r="J252" s="18"/>
    </row>
    <row r="253" spans="3:10">
      <c r="C253" s="5"/>
      <c r="D253" s="5"/>
      <c r="E253" s="2"/>
      <c r="G253" s="150"/>
      <c r="H253" s="4"/>
      <c r="I253" s="1"/>
      <c r="J253" s="18"/>
    </row>
    <row r="254" spans="3:10">
      <c r="C254" s="5"/>
      <c r="D254" s="5"/>
      <c r="E254" s="2"/>
      <c r="G254" s="150"/>
      <c r="H254" s="4"/>
      <c r="I254" s="1"/>
      <c r="J254" s="18"/>
    </row>
    <row r="255" spans="3:10">
      <c r="C255" s="5"/>
      <c r="D255" s="5"/>
      <c r="E255" s="2"/>
      <c r="G255" s="150"/>
      <c r="H255" s="4"/>
      <c r="I255" s="1"/>
      <c r="J255" s="18"/>
    </row>
    <row r="256" spans="3:10">
      <c r="C256" s="5"/>
      <c r="D256" s="5"/>
      <c r="E256" s="2"/>
      <c r="G256" s="150"/>
      <c r="H256" s="4"/>
      <c r="I256" s="1"/>
      <c r="J256" s="18"/>
    </row>
    <row r="257" spans="3:10">
      <c r="C257" s="5"/>
      <c r="D257" s="5"/>
      <c r="E257" s="2"/>
      <c r="G257" s="150"/>
      <c r="H257" s="4"/>
      <c r="I257" s="1"/>
      <c r="J257" s="18"/>
    </row>
    <row r="258" spans="3:10">
      <c r="C258" s="5"/>
      <c r="D258" s="5"/>
      <c r="E258" s="2"/>
      <c r="G258" s="150"/>
      <c r="H258" s="4"/>
      <c r="I258" s="1"/>
      <c r="J258" s="18"/>
    </row>
    <row r="259" spans="3:10">
      <c r="C259" s="5"/>
      <c r="D259" s="5"/>
      <c r="E259" s="2"/>
      <c r="G259" s="150"/>
      <c r="H259" s="4"/>
      <c r="I259" s="1"/>
      <c r="J259" s="18"/>
    </row>
    <row r="260" spans="3:10">
      <c r="C260" s="5"/>
      <c r="D260" s="5"/>
      <c r="E260" s="2"/>
      <c r="G260" s="150"/>
      <c r="H260" s="4"/>
      <c r="I260" s="1"/>
      <c r="J260" s="18"/>
    </row>
    <row r="261" spans="3:10">
      <c r="C261" s="5"/>
      <c r="D261" s="5"/>
      <c r="E261" s="2"/>
      <c r="G261" s="150"/>
      <c r="H261" s="4"/>
      <c r="I261" s="1"/>
      <c r="J261" s="18"/>
    </row>
    <row r="262" spans="3:10">
      <c r="C262" s="5"/>
      <c r="D262" s="5"/>
      <c r="E262" s="2"/>
      <c r="G262" s="150"/>
      <c r="H262" s="4"/>
      <c r="I262" s="1"/>
      <c r="J262" s="18"/>
    </row>
    <row r="263" spans="3:10">
      <c r="C263" s="5"/>
      <c r="D263" s="5"/>
      <c r="E263" s="2"/>
      <c r="G263" s="150"/>
      <c r="H263" s="4"/>
      <c r="I263" s="1"/>
      <c r="J263" s="18"/>
    </row>
    <row r="264" spans="3:10">
      <c r="C264" s="5"/>
      <c r="D264" s="5"/>
      <c r="E264" s="2"/>
      <c r="G264" s="150"/>
      <c r="H264" s="4"/>
      <c r="I264" s="1"/>
      <c r="J264" s="18"/>
    </row>
    <row r="265" spans="3:10">
      <c r="C265" s="5"/>
      <c r="D265" s="5"/>
      <c r="E265" s="2"/>
      <c r="G265" s="150"/>
      <c r="H265" s="4"/>
      <c r="I265" s="1"/>
      <c r="J265" s="18"/>
    </row>
    <row r="266" spans="3:10">
      <c r="C266" s="5"/>
      <c r="D266" s="5"/>
      <c r="E266" s="2"/>
      <c r="G266" s="150"/>
      <c r="H266" s="4"/>
      <c r="I266" s="1"/>
      <c r="J266" s="18"/>
    </row>
    <row r="267" spans="3:10">
      <c r="C267" s="5"/>
      <c r="D267" s="5"/>
      <c r="E267" s="2"/>
      <c r="G267" s="150"/>
      <c r="H267" s="4"/>
      <c r="I267" s="1"/>
      <c r="J267" s="18"/>
    </row>
    <row r="268" spans="3:10">
      <c r="C268" s="5"/>
      <c r="D268" s="5"/>
      <c r="E268" s="2"/>
      <c r="G268" s="150"/>
      <c r="H268" s="4"/>
      <c r="I268" s="1"/>
      <c r="J268" s="18"/>
    </row>
    <row r="269" spans="3:10">
      <c r="C269" s="5"/>
      <c r="D269" s="5"/>
      <c r="E269" s="2"/>
      <c r="G269" s="150"/>
      <c r="H269" s="4"/>
      <c r="I269" s="1"/>
      <c r="J269" s="18"/>
    </row>
    <row r="270" spans="3:10">
      <c r="C270" s="5"/>
      <c r="D270" s="5"/>
      <c r="E270" s="2"/>
      <c r="G270" s="150"/>
      <c r="H270" s="4"/>
      <c r="I270" s="1"/>
      <c r="J270" s="18"/>
    </row>
    <row r="271" spans="3:10">
      <c r="C271" s="5"/>
      <c r="D271" s="5"/>
      <c r="E271" s="2"/>
      <c r="G271" s="150"/>
      <c r="H271" s="4"/>
      <c r="I271" s="1"/>
      <c r="J271" s="18"/>
    </row>
    <row r="272" spans="3:10">
      <c r="C272" s="5"/>
      <c r="D272" s="5"/>
      <c r="E272" s="2"/>
      <c r="G272" s="150"/>
      <c r="H272" s="4"/>
      <c r="I272" s="1"/>
      <c r="J272" s="18"/>
    </row>
    <row r="273" spans="3:10">
      <c r="C273" s="5"/>
      <c r="D273" s="5"/>
      <c r="E273" s="2"/>
      <c r="G273" s="150"/>
      <c r="H273" s="4"/>
      <c r="I273" s="1"/>
      <c r="J273" s="18"/>
    </row>
    <row r="274" spans="3:10">
      <c r="C274" s="5"/>
      <c r="D274" s="5"/>
      <c r="E274" s="2"/>
      <c r="G274" s="150"/>
      <c r="H274" s="4"/>
      <c r="I274" s="1"/>
      <c r="J274" s="18"/>
    </row>
    <row r="275" spans="3:10">
      <c r="C275" s="5"/>
      <c r="D275" s="5"/>
      <c r="E275" s="2"/>
      <c r="G275" s="150"/>
      <c r="H275" s="4"/>
      <c r="I275" s="1"/>
      <c r="J275" s="18"/>
    </row>
    <row r="276" spans="3:10">
      <c r="C276" s="5"/>
      <c r="D276" s="5"/>
      <c r="E276" s="2"/>
      <c r="G276" s="150"/>
      <c r="H276" s="4"/>
      <c r="I276" s="1"/>
      <c r="J276" s="18"/>
    </row>
    <row r="277" spans="3:10">
      <c r="C277" s="5"/>
      <c r="D277" s="5"/>
      <c r="E277" s="2"/>
      <c r="G277" s="150"/>
      <c r="H277" s="4"/>
      <c r="I277" s="1"/>
      <c r="J277" s="18"/>
    </row>
    <row r="278" spans="3:10">
      <c r="C278" s="5"/>
      <c r="D278" s="5"/>
      <c r="E278" s="2"/>
      <c r="G278" s="150"/>
      <c r="H278" s="4"/>
      <c r="I278" s="1"/>
      <c r="J278" s="18"/>
    </row>
    <row r="279" spans="3:10">
      <c r="C279" s="5"/>
      <c r="D279" s="5"/>
      <c r="E279" s="2"/>
      <c r="G279" s="150"/>
      <c r="H279" s="4"/>
      <c r="I279" s="1"/>
      <c r="J279" s="18"/>
    </row>
    <row r="280" spans="3:10">
      <c r="C280" s="5"/>
      <c r="D280" s="5"/>
      <c r="E280" s="2"/>
      <c r="G280" s="150"/>
      <c r="H280" s="4"/>
      <c r="I280" s="1"/>
      <c r="J280" s="18"/>
    </row>
    <row r="281" spans="3:10">
      <c r="C281" s="5"/>
      <c r="D281" s="5"/>
      <c r="E281" s="2"/>
      <c r="G281" s="150"/>
      <c r="H281" s="4"/>
      <c r="I281" s="1"/>
      <c r="J281" s="18"/>
    </row>
    <row r="282" spans="3:10">
      <c r="C282" s="5"/>
      <c r="D282" s="5"/>
      <c r="E282" s="2"/>
      <c r="G282" s="150"/>
      <c r="H282" s="4"/>
      <c r="I282" s="1"/>
      <c r="J282" s="18"/>
    </row>
    <row r="284" spans="3:10">
      <c r="C284" s="29"/>
    </row>
    <row r="285" spans="3:10">
      <c r="C285" s="1"/>
    </row>
    <row r="286" spans="3:10">
      <c r="C286" s="1"/>
    </row>
    <row r="291" spans="3:3">
      <c r="C291" s="1"/>
    </row>
  </sheetData>
  <mergeCells count="2">
    <mergeCell ref="O1:S1"/>
    <mergeCell ref="O2:S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mariano real</dc:creator>
  <cp:keywords/>
  <dc:description/>
  <cp:lastModifiedBy/>
  <cp:revision/>
  <dcterms:created xsi:type="dcterms:W3CDTF">2017-07-28T13:17:21Z</dcterms:created>
  <dcterms:modified xsi:type="dcterms:W3CDTF">2020-12-03T12:24:33Z</dcterms:modified>
  <cp:category/>
  <cp:contentStatus/>
</cp:coreProperties>
</file>