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8125"/>
  <workbookPr codeName="ThisWorkbook" autoCompressPictures="0"/>
  <bookViews>
    <workbookView xWindow="100" yWindow="460" windowWidth="15740" windowHeight="19940" tabRatio="500"/>
  </bookViews>
  <sheets>
    <sheet name="PLIC" sheetId="1" r:id="rId1"/>
  </sheet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D25" i="1" l="1"/>
  <c r="D26" i="1"/>
  <c r="D27" i="1"/>
  <c r="D23" i="1"/>
  <c r="J23" i="1"/>
  <c r="D24" i="1"/>
  <c r="J24" i="1"/>
  <c r="J27" i="1"/>
  <c r="D28" i="1"/>
  <c r="J28" i="1"/>
  <c r="D29" i="1"/>
  <c r="J29" i="1"/>
  <c r="D30" i="1"/>
  <c r="J30" i="1"/>
  <c r="O61" i="1"/>
  <c r="P61" i="1"/>
  <c r="C61" i="1"/>
  <c r="D61" i="1"/>
  <c r="N61" i="1"/>
  <c r="O62" i="1"/>
  <c r="P62" i="1"/>
  <c r="C62" i="1"/>
  <c r="D62" i="1"/>
  <c r="N62" i="1"/>
  <c r="O63" i="1"/>
  <c r="P63" i="1"/>
  <c r="C63" i="1"/>
  <c r="D63" i="1"/>
  <c r="N63" i="1"/>
  <c r="O64" i="1"/>
  <c r="P64" i="1"/>
  <c r="C64" i="1"/>
  <c r="D64" i="1"/>
  <c r="N64" i="1"/>
  <c r="O60" i="1"/>
  <c r="P60" i="1"/>
  <c r="D60" i="1"/>
  <c r="O59" i="1"/>
  <c r="P59" i="1"/>
  <c r="D59" i="1"/>
  <c r="O58" i="1"/>
  <c r="P58" i="1"/>
  <c r="D58" i="1"/>
  <c r="O57" i="1"/>
  <c r="P57" i="1"/>
  <c r="D57" i="1"/>
  <c r="O56" i="1"/>
  <c r="P56" i="1"/>
  <c r="D56" i="1"/>
  <c r="O55" i="1"/>
  <c r="P55" i="1"/>
  <c r="D55" i="1"/>
  <c r="O54" i="1"/>
  <c r="P54" i="1"/>
  <c r="D54" i="1"/>
  <c r="O53" i="1"/>
  <c r="P53" i="1"/>
  <c r="D53" i="1"/>
  <c r="O52" i="1"/>
  <c r="P52" i="1"/>
  <c r="D52" i="1"/>
  <c r="O51" i="1"/>
  <c r="P51" i="1"/>
  <c r="D51" i="1"/>
  <c r="O50" i="1"/>
  <c r="P50" i="1"/>
  <c r="D50" i="1"/>
  <c r="O49" i="1"/>
  <c r="P49" i="1"/>
  <c r="D49" i="1"/>
  <c r="O48" i="1"/>
  <c r="P48" i="1"/>
  <c r="D48" i="1"/>
  <c r="O47" i="1"/>
  <c r="P47" i="1"/>
  <c r="D47" i="1"/>
  <c r="O46" i="1"/>
  <c r="P46" i="1"/>
  <c r="D46" i="1"/>
  <c r="O45" i="1"/>
  <c r="P45" i="1"/>
  <c r="D45" i="1"/>
  <c r="O44" i="1"/>
  <c r="P44" i="1"/>
  <c r="D44" i="1"/>
  <c r="O43" i="1"/>
  <c r="P43" i="1"/>
  <c r="D43" i="1"/>
  <c r="O42" i="1"/>
  <c r="P42" i="1"/>
  <c r="D42" i="1"/>
  <c r="O41" i="1"/>
  <c r="P41" i="1"/>
  <c r="D41" i="1"/>
  <c r="O40" i="1"/>
  <c r="P40" i="1"/>
  <c r="D40" i="1"/>
  <c r="O39" i="1"/>
  <c r="P39" i="1"/>
  <c r="D39" i="1"/>
  <c r="O38" i="1"/>
  <c r="P38" i="1"/>
  <c r="D38" i="1"/>
  <c r="O37" i="1"/>
  <c r="P37" i="1"/>
  <c r="D37" i="1"/>
  <c r="O36" i="1"/>
  <c r="P36" i="1"/>
  <c r="D36" i="1"/>
  <c r="O35" i="1"/>
  <c r="P35" i="1"/>
  <c r="D35" i="1"/>
  <c r="N59" i="1"/>
  <c r="C59" i="1"/>
  <c r="N58" i="1"/>
  <c r="C58" i="1"/>
  <c r="N57" i="1"/>
  <c r="C57" i="1"/>
  <c r="N56" i="1"/>
  <c r="C56" i="1"/>
  <c r="N55" i="1"/>
  <c r="C55" i="1"/>
  <c r="N54" i="1"/>
  <c r="C54" i="1"/>
  <c r="N53" i="1"/>
  <c r="C53" i="1"/>
  <c r="N52" i="1"/>
  <c r="C52" i="1"/>
  <c r="N51" i="1"/>
  <c r="C51" i="1"/>
  <c r="N50" i="1"/>
  <c r="C50" i="1"/>
  <c r="N49" i="1"/>
  <c r="C49" i="1"/>
  <c r="N48" i="1"/>
  <c r="C48" i="1"/>
  <c r="N47" i="1"/>
  <c r="C47" i="1"/>
  <c r="N46" i="1"/>
  <c r="C46" i="1"/>
  <c r="N45" i="1"/>
  <c r="C45" i="1"/>
  <c r="N44" i="1"/>
  <c r="C44" i="1"/>
  <c r="N43" i="1"/>
  <c r="C43" i="1"/>
  <c r="N42" i="1"/>
  <c r="C42" i="1"/>
  <c r="N41" i="1"/>
  <c r="C41" i="1"/>
  <c r="N40" i="1"/>
  <c r="C40" i="1"/>
  <c r="N39" i="1"/>
  <c r="C39" i="1"/>
  <c r="N38" i="1"/>
  <c r="C38" i="1"/>
  <c r="N37" i="1"/>
  <c r="C37" i="1"/>
  <c r="N36" i="1"/>
  <c r="C36" i="1"/>
  <c r="N35" i="1"/>
  <c r="C35" i="1"/>
  <c r="N60" i="1"/>
  <c r="C60" i="1"/>
  <c r="J31" i="1"/>
</calcChain>
</file>

<file path=xl/sharedStrings.xml><?xml version="1.0" encoding="utf-8"?>
<sst xmlns="http://schemas.openxmlformats.org/spreadsheetml/2006/main" count="70" uniqueCount="60">
  <si>
    <t>Parameters</t>
  </si>
  <si>
    <t>SOURCES</t>
  </si>
  <si>
    <t>TARGETS</t>
  </si>
  <si>
    <t>PRIORITIES</t>
  </si>
  <si>
    <t>MAX_PENDING_COUNT</t>
  </si>
  <si>
    <t>HAS_THRESHOLD</t>
  </si>
  <si>
    <t>HAS_CONFIG_REG</t>
  </si>
  <si>
    <t>Registers</t>
  </si>
  <si>
    <t>number of (interrupt) sources</t>
  </si>
  <si>
    <t>number of (interrupt) targets</t>
  </si>
  <si>
    <t>Max.number of pending edge-triggered interrupts</t>
  </si>
  <si>
    <t>Is 'threshold' (one per target) implemented?</t>
  </si>
  <si>
    <t>Are the configuration registers implemented?</t>
  </si>
  <si>
    <t>Name</t>
  </si>
  <si>
    <t>Optional</t>
  </si>
  <si>
    <t>DATA_SIZE</t>
  </si>
  <si>
    <t>Bus/Register data width</t>
  </si>
  <si>
    <t>Configuration</t>
  </si>
  <si>
    <t>Size</t>
  </si>
  <si>
    <t>64bit</t>
  </si>
  <si>
    <t>Edge/Level</t>
  </si>
  <si>
    <t>N</t>
  </si>
  <si>
    <t>Y</t>
  </si>
  <si>
    <t>SOURCES bits</t>
  </si>
  <si>
    <t>Priority</t>
  </si>
  <si>
    <t>Interrupt Enable</t>
  </si>
  <si>
    <t>Interrupt Priority</t>
  </si>
  <si>
    <t>TARGET registers, each SOURCES bits wide</t>
  </si>
  <si>
    <t>Threshold</t>
  </si>
  <si>
    <t>TARGET registers, each $clog2(PRIORITIES) bits wide</t>
  </si>
  <si>
    <t>ID</t>
  </si>
  <si>
    <t>TARGET registers, each $clog(SOURCES+1) bits wide</t>
  </si>
  <si>
    <t>SOURCES fields, each field is PRIORITY_NIBBLES *4 bits</t>
  </si>
  <si>
    <t>Intermediate Parameters</t>
  </si>
  <si>
    <t>PRIORITY_NIBBLES</t>
  </si>
  <si>
    <t>Number of nibbles occupied by 1 Priority Field</t>
  </si>
  <si>
    <t>NO_OF_CONFIG_REGS</t>
  </si>
  <si>
    <t>NO_OF_EDGE_LEVEL_REGS</t>
  </si>
  <si>
    <t>NO_OF_INT_ENABLE_REGS</t>
  </si>
  <si>
    <t>Number of configuration registers</t>
  </si>
  <si>
    <t>Number of Edge/Level triggered registers</t>
  </si>
  <si>
    <t>Number of Interrupt Enable registers</t>
  </si>
  <si>
    <t>Number of Priority Levels (priority-level 0 is reserved)</t>
  </si>
  <si>
    <t>NO_OF_PRIORITY_PER_REG</t>
  </si>
  <si>
    <t>Number of Priority fields per registers</t>
  </si>
  <si>
    <t>NO_OF_PRIORITY_REGS</t>
  </si>
  <si>
    <t>Number of Priority registers</t>
  </si>
  <si>
    <t>NO_OF_THRESHOLD_REGS</t>
  </si>
  <si>
    <t>Number of Threshold registers</t>
  </si>
  <si>
    <t>NO_OF_ID_REGS</t>
  </si>
  <si>
    <t>Number of ID registers</t>
  </si>
  <si>
    <t>Register Mapping</t>
  </si>
  <si>
    <t>Adress</t>
  </si>
  <si>
    <t>Register</t>
  </si>
  <si>
    <t>Address-dec</t>
  </si>
  <si>
    <t>Reg-idx</t>
  </si>
  <si>
    <t>Edge-Level</t>
  </si>
  <si>
    <t>Reg-name</t>
  </si>
  <si>
    <t>Sums: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</si>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</sst>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7030A0"/>
      <name val="Calibri"/>
      <family val="2"/>
      <scheme val="minor"/>
    </font>
    <font>
      <b/>
      <sz val="12"/>
      <color rgb="FF7030A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4" fillId="0" borderId="0" xfId="0" applyFont="1"/>
    <xf numFmtId="0" fontId="0" fillId="0" borderId="0" xfId="0" quotePrefix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5" fillId="0" borderId="0" xfId="0" applyFont="1"/>
    <xf numFmtId="0" fontId="1" fillId="0" borderId="0" xfId="0" applyFont="1" applyAlignment="1">
      <alignment horizontal="center"/>
    </xf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B3:S64"/>
  <sheetViews>
    <sheetView tabSelected="1" topLeftCell="A3" workbookViewId="0">
      <selection activeCell="J43" sqref="J43"/>
    </sheetView>
  </sheetViews>
  <sheetFormatPr baseColWidth="10" defaultRowHeight="15" x14ac:dyDescent="0"/>
  <cols>
    <col min="1" max="1" width="3.1640625" bestFit="1" customWidth="1"/>
    <col min="3" max="3" width="23.33203125" bestFit="1" customWidth="1"/>
    <col min="4" max="4" width="10.83203125" style="4"/>
  </cols>
  <sheetData>
    <row r="3" spans="2:5">
      <c r="B3" s="1" t="s">
        <v>0</v>
      </c>
    </row>
    <row r="4" spans="2:5">
      <c r="C4" t="s">
        <v>15</v>
      </c>
      <c r="D4" s="5">
        <v>32</v>
      </c>
      <c r="E4" t="s">
        <v>16</v>
      </c>
    </row>
    <row r="5" spans="2:5">
      <c r="C5" t="s">
        <v>1</v>
      </c>
      <c r="D5" s="5">
        <v>48</v>
      </c>
      <c r="E5" t="s">
        <v>8</v>
      </c>
    </row>
    <row r="6" spans="2:5">
      <c r="C6" t="s">
        <v>2</v>
      </c>
      <c r="D6" s="5">
        <v>4</v>
      </c>
      <c r="E6" t="s">
        <v>9</v>
      </c>
    </row>
    <row r="7" spans="2:5">
      <c r="C7" t="s">
        <v>3</v>
      </c>
      <c r="D7" s="5">
        <v>8</v>
      </c>
      <c r="E7" t="s">
        <v>42</v>
      </c>
    </row>
    <row r="8" spans="2:5">
      <c r="C8" t="s">
        <v>4</v>
      </c>
      <c r="D8" s="5">
        <v>8</v>
      </c>
      <c r="E8" t="s">
        <v>10</v>
      </c>
    </row>
    <row r="9" spans="2:5">
      <c r="C9" t="s">
        <v>5</v>
      </c>
      <c r="D9" s="5" t="b">
        <v>1</v>
      </c>
      <c r="E9" t="s">
        <v>11</v>
      </c>
    </row>
    <row r="10" spans="2:5">
      <c r="C10" t="s">
        <v>6</v>
      </c>
      <c r="D10" s="5" t="b">
        <v>1</v>
      </c>
      <c r="E10" t="s">
        <v>12</v>
      </c>
    </row>
    <row r="11" spans="2:5">
      <c r="D11" s="6"/>
    </row>
    <row r="12" spans="2:5">
      <c r="D12" s="6"/>
    </row>
    <row r="13" spans="2:5">
      <c r="B13" s="1" t="s">
        <v>7</v>
      </c>
      <c r="C13" t="s">
        <v>13</v>
      </c>
      <c r="D13" s="4" t="s">
        <v>14</v>
      </c>
      <c r="E13" t="s">
        <v>18</v>
      </c>
    </row>
    <row r="14" spans="2:5">
      <c r="C14" t="s">
        <v>17</v>
      </c>
      <c r="D14" s="4" t="s">
        <v>22</v>
      </c>
      <c r="E14" t="s">
        <v>19</v>
      </c>
    </row>
    <row r="15" spans="2:5">
      <c r="C15" t="s">
        <v>20</v>
      </c>
      <c r="D15" s="4" t="s">
        <v>21</v>
      </c>
      <c r="E15" t="s">
        <v>23</v>
      </c>
    </row>
    <row r="16" spans="2:5">
      <c r="C16" t="s">
        <v>26</v>
      </c>
      <c r="D16" s="4" t="s">
        <v>21</v>
      </c>
      <c r="E16" t="s">
        <v>32</v>
      </c>
    </row>
    <row r="17" spans="2:12">
      <c r="C17" t="s">
        <v>25</v>
      </c>
      <c r="D17" s="4" t="s">
        <v>21</v>
      </c>
      <c r="E17" t="s">
        <v>27</v>
      </c>
    </row>
    <row r="18" spans="2:12">
      <c r="C18" t="s">
        <v>28</v>
      </c>
      <c r="D18" s="4" t="s">
        <v>22</v>
      </c>
      <c r="E18" t="s">
        <v>29</v>
      </c>
    </row>
    <row r="19" spans="2:12">
      <c r="C19" t="s">
        <v>30</v>
      </c>
      <c r="D19" s="4" t="s">
        <v>21</v>
      </c>
      <c r="E19" t="s">
        <v>31</v>
      </c>
    </row>
    <row r="22" spans="2:12">
      <c r="B22" s="1" t="s">
        <v>33</v>
      </c>
    </row>
    <row r="23" spans="2:12">
      <c r="C23" t="s">
        <v>36</v>
      </c>
      <c r="D23" s="7">
        <f>D10*64/D4</f>
        <v>2</v>
      </c>
      <c r="E23" t="s">
        <v>39</v>
      </c>
      <c r="I23" t="s">
        <v>58</v>
      </c>
      <c r="J23">
        <f>D23</f>
        <v>2</v>
      </c>
    </row>
    <row r="24" spans="2:12">
      <c r="C24" t="s">
        <v>37</v>
      </c>
      <c r="D24" s="7">
        <f>ROUNDUP(D5/D4,0)</f>
        <v>2</v>
      </c>
      <c r="E24" t="s">
        <v>40</v>
      </c>
      <c r="J24">
        <f>J23+D24</f>
        <v>4</v>
      </c>
    </row>
    <row r="25" spans="2:12" hidden="1">
      <c r="C25" t="s">
        <v>34</v>
      </c>
      <c r="D25" s="7">
        <f>ROUNDUP(ROUNDUP(LOG(D7+1)/LOG(2),0)/4,0)</f>
        <v>1</v>
      </c>
      <c r="E25" t="s">
        <v>35</v>
      </c>
    </row>
    <row r="26" spans="2:12" hidden="1">
      <c r="C26" t="s">
        <v>43</v>
      </c>
      <c r="D26" s="7">
        <f>D4/(4*D25)</f>
        <v>8</v>
      </c>
      <c r="E26" t="s">
        <v>44</v>
      </c>
    </row>
    <row r="27" spans="2:12">
      <c r="C27" t="s">
        <v>45</v>
      </c>
      <c r="D27" s="7">
        <f>ROUNDUP(D5/D26,0)</f>
        <v>6</v>
      </c>
      <c r="E27" t="s">
        <v>46</v>
      </c>
      <c r="J27">
        <f>J24+D27</f>
        <v>10</v>
      </c>
      <c r="L27" s="3"/>
    </row>
    <row r="28" spans="2:12">
      <c r="C28" t="s">
        <v>38</v>
      </c>
      <c r="D28" s="7">
        <f>D24*D6</f>
        <v>8</v>
      </c>
      <c r="E28" t="s">
        <v>41</v>
      </c>
      <c r="J28">
        <f>J27+D28</f>
        <v>18</v>
      </c>
    </row>
    <row r="29" spans="2:12">
      <c r="C29" t="s">
        <v>47</v>
      </c>
      <c r="D29" s="7">
        <f>D9*D6</f>
        <v>4</v>
      </c>
      <c r="E29" t="s">
        <v>48</v>
      </c>
      <c r="J29">
        <f>J28+D29</f>
        <v>22</v>
      </c>
    </row>
    <row r="30" spans="2:12">
      <c r="C30" t="s">
        <v>49</v>
      </c>
      <c r="D30" s="7">
        <f>D6</f>
        <v>4</v>
      </c>
      <c r="E30" t="s">
        <v>50</v>
      </c>
      <c r="J30">
        <f>J29+D30</f>
        <v>26</v>
      </c>
    </row>
    <row r="31" spans="2:12">
      <c r="I31" s="1" t="s">
        <v>59</v>
      </c>
      <c r="J31" s="1">
        <f>J30</f>
        <v>26</v>
      </c>
      <c r="K31" s="1" t="s">
        <v>7</v>
      </c>
    </row>
    <row r="33" spans="2:19">
      <c r="B33" s="1" t="s">
        <v>51</v>
      </c>
    </row>
    <row r="34" spans="2:19" s="1" customFormat="1">
      <c r="C34" s="8" t="s">
        <v>52</v>
      </c>
      <c r="D34" s="8" t="s">
        <v>53</v>
      </c>
      <c r="E34" s="9"/>
      <c r="M34" s="1" t="s">
        <v>53</v>
      </c>
      <c r="N34" s="1" t="s">
        <v>54</v>
      </c>
      <c r="O34" s="1" t="s">
        <v>55</v>
      </c>
      <c r="P34" s="1" t="s">
        <v>57</v>
      </c>
    </row>
    <row r="35" spans="2:19">
      <c r="C35" s="2" t="str">
        <f>IF(ISNA(P35),"",DEC2HEX(N35))</f>
        <v>0</v>
      </c>
      <c r="D35" s="2" t="str">
        <f>IF(ISNA(P35),"",P35)</f>
        <v>Configuration</v>
      </c>
      <c r="E35" s="4"/>
      <c r="M35">
        <v>0</v>
      </c>
      <c r="N35">
        <f>M35*D$4/8</f>
        <v>0</v>
      </c>
      <c r="O35">
        <f>IF(M35&lt;$J$23,$R$35,$R$36)</f>
        <v>0</v>
      </c>
      <c r="P35" t="str">
        <f>VLOOKUP(O35,$R$35:$S$40,2)</f>
        <v>Configuration</v>
      </c>
      <c r="R35">
        <v>0</v>
      </c>
      <c r="S35" t="s">
        <v>17</v>
      </c>
    </row>
    <row r="36" spans="2:19">
      <c r="C36" s="2" t="str">
        <f>IF(ISNA(P36),"",DEC2HEX(N36))</f>
        <v>4</v>
      </c>
      <c r="D36" s="2" t="str">
        <f>IF(ISNA(P36),"",P36)</f>
        <v>Configuration</v>
      </c>
      <c r="E36" s="4"/>
      <c r="M36">
        <v>1</v>
      </c>
      <c r="N36">
        <f>M36*D$4/8</f>
        <v>4</v>
      </c>
      <c r="O36">
        <f>IF(M36&lt;$J$23,$R$35, IF(M36&lt;$J$24,$R$36,$R$37) )</f>
        <v>0</v>
      </c>
      <c r="P36" t="str">
        <f>VLOOKUP(O36,$R$35:$S$40,2)</f>
        <v>Configuration</v>
      </c>
      <c r="R36">
        <v>1</v>
      </c>
      <c r="S36" t="s">
        <v>56</v>
      </c>
    </row>
    <row r="37" spans="2:19">
      <c r="C37" s="2" t="str">
        <f>IF(ISNA(P37),"",DEC2HEX(N37))</f>
        <v>8</v>
      </c>
      <c r="D37" s="2" t="str">
        <f>IF(ISNA(P37),"",P37)</f>
        <v>Edge-Level</v>
      </c>
      <c r="E37" s="4"/>
      <c r="M37">
        <v>2</v>
      </c>
      <c r="N37">
        <f>M37*D$4/8</f>
        <v>8</v>
      </c>
      <c r="O37">
        <f>IF(M37&lt;$J$24,$R$36, IF(M37&lt;$J$27,$R$37,$R$38) )</f>
        <v>1</v>
      </c>
      <c r="P37" t="str">
        <f>VLOOKUP(O37,$R$35:$S$40,2)</f>
        <v>Edge-Level</v>
      </c>
      <c r="R37">
        <v>2</v>
      </c>
      <c r="S37" t="s">
        <v>24</v>
      </c>
    </row>
    <row r="38" spans="2:19">
      <c r="C38" s="2" t="str">
        <f>IF(ISNA(P38),"",DEC2HEX(N38))</f>
        <v>C</v>
      </c>
      <c r="D38" s="2" t="str">
        <f>IF(ISNA(P38),"",P38)</f>
        <v>Edge-Level</v>
      </c>
      <c r="E38" s="4"/>
      <c r="M38">
        <v>3</v>
      </c>
      <c r="N38">
        <f>M38*D$4/8</f>
        <v>12</v>
      </c>
      <c r="O38">
        <f>IF(M38&lt;$J$24,$R$36, IF(M38&lt;$J$27,$R$37, IF(M38&lt;$J$28,$R$38, IF(M38&lt;$J$29,$R$39,$R$40) ) ) )</f>
        <v>1</v>
      </c>
      <c r="P38" t="str">
        <f>VLOOKUP(O38,$R$35:$S$40,2)</f>
        <v>Edge-Level</v>
      </c>
      <c r="R38">
        <v>3</v>
      </c>
      <c r="S38" t="s">
        <v>25</v>
      </c>
    </row>
    <row r="39" spans="2:19">
      <c r="C39" s="2" t="str">
        <f>IF(ISNA(P39),"",DEC2HEX(N39))</f>
        <v>10</v>
      </c>
      <c r="D39" s="2" t="str">
        <f>IF(ISNA(P39),"",P39)</f>
        <v>Priority</v>
      </c>
      <c r="E39" s="4"/>
      <c r="M39">
        <v>4</v>
      </c>
      <c r="N39">
        <f>M39*D$4/8</f>
        <v>16</v>
      </c>
      <c r="O39">
        <f>IF(M39&lt;$J$24,$R$36, IF(M39&lt;$J$27,$R$37, IF(M39&lt;$J$28,$R$38, IF(M39&lt;$J$29,$R$39, IF(M39&lt;$J$30,$R$40,-1) ) ) ) )</f>
        <v>2</v>
      </c>
      <c r="P39" t="str">
        <f>VLOOKUP(O39,$R$35:$S$40,2)</f>
        <v>Priority</v>
      </c>
      <c r="R39">
        <v>4</v>
      </c>
      <c r="S39" t="s">
        <v>28</v>
      </c>
    </row>
    <row r="40" spans="2:19">
      <c r="C40" s="2" t="str">
        <f>IF(ISNA(P40),"",DEC2HEX(N40))</f>
        <v>14</v>
      </c>
      <c r="D40" s="2" t="str">
        <f>IF(ISNA(P40),"",P40)</f>
        <v>Priority</v>
      </c>
      <c r="E40" s="4"/>
      <c r="M40">
        <v>5</v>
      </c>
      <c r="N40">
        <f>M40*D$4/8</f>
        <v>20</v>
      </c>
      <c r="O40">
        <f>IF(M40&lt;$J$24,$R$36, IF(M40&lt;$J$27,$R$37, IF(M40&lt;$J$28,$R$38, IF(M40&lt;$J$29,$R$39, IF(M40&lt;$J$30,$R$40,-1) ) ) ) )</f>
        <v>2</v>
      </c>
      <c r="P40" t="str">
        <f>VLOOKUP(O40,$R$35:$S$40,2)</f>
        <v>Priority</v>
      </c>
      <c r="R40">
        <v>5</v>
      </c>
      <c r="S40" t="s">
        <v>30</v>
      </c>
    </row>
    <row r="41" spans="2:19">
      <c r="C41" s="2" t="str">
        <f>IF(ISNA(P41),"",DEC2HEX(N41))</f>
        <v>18</v>
      </c>
      <c r="D41" s="2" t="str">
        <f>IF(ISNA(P41),"",P41)</f>
        <v>Priority</v>
      </c>
      <c r="E41" s="4"/>
      <c r="M41">
        <v>6</v>
      </c>
      <c r="N41">
        <f>M41*D$4/8</f>
        <v>24</v>
      </c>
      <c r="O41">
        <f>IF(M41&lt;$J$24,$R$36, IF(M41&lt;$J$27,$R$37, IF(M41&lt;$J$28,$R$38, IF(M41&lt;$J$29,$R$39, IF(M41&lt;$J$30,$R$40,-1) ) ) ) )</f>
        <v>2</v>
      </c>
      <c r="P41" t="str">
        <f>VLOOKUP(O41,$R$35:$S$40,2)</f>
        <v>Priority</v>
      </c>
    </row>
    <row r="42" spans="2:19">
      <c r="C42" s="2" t="str">
        <f>IF(ISNA(P42),"",DEC2HEX(N42))</f>
        <v>1C</v>
      </c>
      <c r="D42" s="2" t="str">
        <f>IF(ISNA(P42),"",P42)</f>
        <v>Priority</v>
      </c>
      <c r="E42" s="4"/>
      <c r="M42">
        <v>7</v>
      </c>
      <c r="N42">
        <f>M42*D$4/8</f>
        <v>28</v>
      </c>
      <c r="O42">
        <f>IF(M42&lt;$J$24,$R$36, IF(M42&lt;$J$27,$R$37, IF(M42&lt;$J$28,$R$38, IF(M42&lt;$J$29,$R$39, IF(M42&lt;$J$30,$R$40,-1) ) ) ) )</f>
        <v>2</v>
      </c>
      <c r="P42" t="str">
        <f>VLOOKUP(O42,$R$35:$S$40,2)</f>
        <v>Priority</v>
      </c>
    </row>
    <row r="43" spans="2:19">
      <c r="C43" s="2" t="str">
        <f>IF(ISNA(P43),"",DEC2HEX(N43))</f>
        <v>20</v>
      </c>
      <c r="D43" s="2" t="str">
        <f>IF(ISNA(P43),"",P43)</f>
        <v>Priority</v>
      </c>
      <c r="E43" s="4"/>
      <c r="M43">
        <v>8</v>
      </c>
      <c r="N43">
        <f>M43*D$4/8</f>
        <v>32</v>
      </c>
      <c r="O43">
        <f>IF(M43&lt;$J$24,$R$36, IF(M43&lt;$J$27,$R$37, IF(M43&lt;$J$28,$R$38, IF(M43&lt;$J$29,$R$39, IF(M43&lt;$J$30,$R$40,-1) ) ) ) )</f>
        <v>2</v>
      </c>
      <c r="P43" t="str">
        <f>VLOOKUP(O43,$R$35:$S$40,2)</f>
        <v>Priority</v>
      </c>
    </row>
    <row r="44" spans="2:19">
      <c r="C44" s="2" t="str">
        <f>IF(ISNA(P44),"",DEC2HEX(N44))</f>
        <v>24</v>
      </c>
      <c r="D44" s="2" t="str">
        <f>IF(ISNA(P44),"",P44)</f>
        <v>Priority</v>
      </c>
      <c r="E44" s="4"/>
      <c r="M44">
        <v>9</v>
      </c>
      <c r="N44">
        <f>M44*D$4/8</f>
        <v>36</v>
      </c>
      <c r="O44">
        <f>IF(M44&lt;$J$24,$R$36, IF(M44&lt;$J$27,$R$37, IF(M44&lt;$J$28,$R$38, IF(M44&lt;$J$29,$R$39, IF(M44&lt;$J$30,$R$40,-1) ) ) ) )</f>
        <v>2</v>
      </c>
      <c r="P44" t="str">
        <f>VLOOKUP(O44,$R$35:$S$40,2)</f>
        <v>Priority</v>
      </c>
    </row>
    <row r="45" spans="2:19">
      <c r="C45" s="2" t="str">
        <f>IF(ISNA(P45),"",DEC2HEX(N45))</f>
        <v>28</v>
      </c>
      <c r="D45" s="2" t="str">
        <f>IF(ISNA(P45),"",P45)</f>
        <v>Interrupt Enable</v>
      </c>
      <c r="E45" s="4"/>
      <c r="M45">
        <v>10</v>
      </c>
      <c r="N45">
        <f>M45*D$4/8</f>
        <v>40</v>
      </c>
      <c r="O45">
        <f>IF(M45&lt;$J$24,$R$36, IF(M45&lt;$J$27,$R$37, IF(M45&lt;$J$28,$R$38, IF(M45&lt;$J$29,$R$39, IF(M45&lt;$J$30,$R$40,-1) ) ) ) )</f>
        <v>3</v>
      </c>
      <c r="P45" t="str">
        <f>VLOOKUP(O45,$R$35:$S$40,2)</f>
        <v>Interrupt Enable</v>
      </c>
    </row>
    <row r="46" spans="2:19">
      <c r="C46" s="2" t="str">
        <f>IF(ISNA(P46),"",DEC2HEX(N46))</f>
        <v>2C</v>
      </c>
      <c r="D46" s="2" t="str">
        <f>IF(ISNA(P46),"",P46)</f>
        <v>Interrupt Enable</v>
      </c>
      <c r="E46" s="4"/>
      <c r="M46">
        <v>11</v>
      </c>
      <c r="N46">
        <f>M46*D$4/8</f>
        <v>44</v>
      </c>
      <c r="O46">
        <f>IF(M46&lt;$J$24,$R$36, IF(M46&lt;$J$27,$R$37, IF(M46&lt;$J$28,$R$38, IF(M46&lt;$J$29,$R$39, IF(M46&lt;$J$30,$R$40,-1) ) ) ) )</f>
        <v>3</v>
      </c>
      <c r="P46" t="str">
        <f>VLOOKUP(O46,$R$35:$S$40,2)</f>
        <v>Interrupt Enable</v>
      </c>
    </row>
    <row r="47" spans="2:19">
      <c r="C47" s="2" t="str">
        <f>IF(ISNA(P47),"",DEC2HEX(N47))</f>
        <v>30</v>
      </c>
      <c r="D47" s="2" t="str">
        <f>IF(ISNA(P47),"",P47)</f>
        <v>Interrupt Enable</v>
      </c>
      <c r="E47" s="4"/>
      <c r="M47">
        <v>12</v>
      </c>
      <c r="N47">
        <f>M47*D$4/8</f>
        <v>48</v>
      </c>
      <c r="O47">
        <f>IF(M47&lt;$J$24,$R$36, IF(M47&lt;$J$27,$R$37, IF(M47&lt;$J$28,$R$38, IF(M47&lt;$J$29,$R$39, IF(M47&lt;$J$30,$R$40,-1) ) ) ) )</f>
        <v>3</v>
      </c>
      <c r="P47" t="str">
        <f>VLOOKUP(O47,$R$35:$S$40,2)</f>
        <v>Interrupt Enable</v>
      </c>
    </row>
    <row r="48" spans="2:19">
      <c r="C48" s="2" t="str">
        <f>IF(ISNA(P48),"",DEC2HEX(N48))</f>
        <v>34</v>
      </c>
      <c r="D48" s="2" t="str">
        <f>IF(ISNA(P48),"",P48)</f>
        <v>Interrupt Enable</v>
      </c>
      <c r="E48" s="4"/>
      <c r="M48">
        <v>13</v>
      </c>
      <c r="N48">
        <f>M48*D$4/8</f>
        <v>52</v>
      </c>
      <c r="O48">
        <f>IF(M48&lt;$J$24,$R$36, IF(M48&lt;$J$27,$R$37, IF(M48&lt;$J$28,$R$38, IF(M48&lt;$J$29,$R$39, IF(M48&lt;$J$30,$R$40,-1) ) ) ) )</f>
        <v>3</v>
      </c>
      <c r="P48" t="str">
        <f>VLOOKUP(O48,$R$35:$S$40,2)</f>
        <v>Interrupt Enable</v>
      </c>
    </row>
    <row r="49" spans="3:16">
      <c r="C49" s="2" t="str">
        <f>IF(ISNA(P49),"",DEC2HEX(N49))</f>
        <v>38</v>
      </c>
      <c r="D49" s="2" t="str">
        <f>IF(ISNA(P49),"",P49)</f>
        <v>Interrupt Enable</v>
      </c>
      <c r="E49" s="4"/>
      <c r="M49">
        <v>14</v>
      </c>
      <c r="N49">
        <f>M49*D$4/8</f>
        <v>56</v>
      </c>
      <c r="O49">
        <f>IF(M49&lt;$J$24,$R$36, IF(M49&lt;$J$27,$R$37, IF(M49&lt;$J$28,$R$38, IF(M49&lt;$J$29,$R$39, IF(M49&lt;$J$30,$R$40,-1) ) ) ) )</f>
        <v>3</v>
      </c>
      <c r="P49" t="str">
        <f>VLOOKUP(O49,$R$35:$S$40,2)</f>
        <v>Interrupt Enable</v>
      </c>
    </row>
    <row r="50" spans="3:16">
      <c r="C50" s="2" t="str">
        <f>IF(ISNA(P50),"",DEC2HEX(N50))</f>
        <v>3C</v>
      </c>
      <c r="D50" s="2" t="str">
        <f>IF(ISNA(P50),"",P50)</f>
        <v>Interrupt Enable</v>
      </c>
      <c r="E50" s="4"/>
      <c r="M50">
        <v>15</v>
      </c>
      <c r="N50">
        <f>M50*D$4/8</f>
        <v>60</v>
      </c>
      <c r="O50">
        <f>IF(M50&lt;$J$24,$R$36, IF(M50&lt;$J$27,$R$37, IF(M50&lt;$J$28,$R$38, IF(M50&lt;$J$29,$R$39, IF(M50&lt;$J$30,$R$40,-1) ) ) ) )</f>
        <v>3</v>
      </c>
      <c r="P50" t="str">
        <f>VLOOKUP(O50,$R$35:$S$40,2)</f>
        <v>Interrupt Enable</v>
      </c>
    </row>
    <row r="51" spans="3:16">
      <c r="C51" s="2" t="str">
        <f>IF(ISNA(P51),"",DEC2HEX(N51))</f>
        <v>40</v>
      </c>
      <c r="D51" s="2" t="str">
        <f>IF(ISNA(P51),"",P51)</f>
        <v>Interrupt Enable</v>
      </c>
      <c r="E51" s="4"/>
      <c r="M51">
        <v>16</v>
      </c>
      <c r="N51">
        <f>M51*D$4/8</f>
        <v>64</v>
      </c>
      <c r="O51">
        <f>IF(M51&lt;$J$24,$R$36, IF(M51&lt;$J$27,$R$37, IF(M51&lt;$J$28,$R$38, IF(M51&lt;$J$29,$R$39, IF(M51&lt;$J$30,$R$40,-1) ) ) ) )</f>
        <v>3</v>
      </c>
      <c r="P51" t="str">
        <f>VLOOKUP(O51,$R$35:$S$40,2)</f>
        <v>Interrupt Enable</v>
      </c>
    </row>
    <row r="52" spans="3:16">
      <c r="C52" s="2" t="str">
        <f>IF(ISNA(P52),"",DEC2HEX(N52))</f>
        <v>44</v>
      </c>
      <c r="D52" s="2" t="str">
        <f>IF(ISNA(P52),"",P52)</f>
        <v>Interrupt Enable</v>
      </c>
      <c r="E52" s="4"/>
      <c r="M52">
        <v>17</v>
      </c>
      <c r="N52">
        <f>M52*D$4/8</f>
        <v>68</v>
      </c>
      <c r="O52">
        <f>IF(M52&lt;$J$24,$R$36, IF(M52&lt;$J$27,$R$37, IF(M52&lt;$J$28,$R$38, IF(M52&lt;$J$29,$R$39, IF(M52&lt;$J$30,$R$40,-1) ) ) ) )</f>
        <v>3</v>
      </c>
      <c r="P52" t="str">
        <f>VLOOKUP(O52,$R$35:$S$40,2)</f>
        <v>Interrupt Enable</v>
      </c>
    </row>
    <row r="53" spans="3:16">
      <c r="C53" s="2" t="str">
        <f>IF(ISNA(P53),"",DEC2HEX(N53))</f>
        <v>48</v>
      </c>
      <c r="D53" s="2" t="str">
        <f>IF(ISNA(P53),"",P53)</f>
        <v>Threshold</v>
      </c>
      <c r="E53" s="4"/>
      <c r="M53">
        <v>18</v>
      </c>
      <c r="N53">
        <f>M53*D$4/8</f>
        <v>72</v>
      </c>
      <c r="O53">
        <f>IF(M53&lt;$J$24,$R$36, IF(M53&lt;$J$27,$R$37, IF(M53&lt;$J$28,$R$38, IF(M53&lt;$J$29,$R$39, IF(M53&lt;$J$30,$R$40,-1) ) ) ) )</f>
        <v>4</v>
      </c>
      <c r="P53" t="str">
        <f>VLOOKUP(O53,$R$35:$S$40,2)</f>
        <v>Threshold</v>
      </c>
    </row>
    <row r="54" spans="3:16">
      <c r="C54" s="2" t="str">
        <f>IF(ISNA(P54),"",DEC2HEX(N54))</f>
        <v>4C</v>
      </c>
      <c r="D54" s="2" t="str">
        <f>IF(ISNA(P54),"",P54)</f>
        <v>Threshold</v>
      </c>
      <c r="E54" s="4"/>
      <c r="M54">
        <v>19</v>
      </c>
      <c r="N54">
        <f>M54*D$4/8</f>
        <v>76</v>
      </c>
      <c r="O54">
        <f>IF(M54&lt;$J$24,$R$36, IF(M54&lt;$J$27,$R$37, IF(M54&lt;$J$28,$R$38, IF(M54&lt;$J$29,$R$39, IF(M54&lt;$J$30,$R$40,-1) ) ) ) )</f>
        <v>4</v>
      </c>
      <c r="P54" t="str">
        <f>VLOOKUP(O54,$R$35:$S$40,2)</f>
        <v>Threshold</v>
      </c>
    </row>
    <row r="55" spans="3:16">
      <c r="C55" s="2" t="str">
        <f>IF(ISNA(P55),"",DEC2HEX(N55))</f>
        <v>50</v>
      </c>
      <c r="D55" s="2" t="str">
        <f>IF(ISNA(P55),"",P55)</f>
        <v>Threshold</v>
      </c>
      <c r="E55" s="4"/>
      <c r="M55">
        <v>20</v>
      </c>
      <c r="N55">
        <f>M55*D$4/8</f>
        <v>80</v>
      </c>
      <c r="O55">
        <f>IF(M55&lt;$J$24,$R$36, IF(M55&lt;$J$27,$R$37, IF(M55&lt;$J$28,$R$38, IF(M55&lt;$J$29,$R$39, IF(M55&lt;$J$30,$R$40,-1) ) ) ) )</f>
        <v>4</v>
      </c>
      <c r="P55" t="str">
        <f>VLOOKUP(O55,$R$35:$S$40,2)</f>
        <v>Threshold</v>
      </c>
    </row>
    <row r="56" spans="3:16">
      <c r="C56" s="2" t="str">
        <f>IF(ISNA(P56),"",DEC2HEX(N56))</f>
        <v>54</v>
      </c>
      <c r="D56" s="2" t="str">
        <f>IF(ISNA(P56),"",P56)</f>
        <v>Threshold</v>
      </c>
      <c r="E56" s="4"/>
      <c r="M56">
        <v>21</v>
      </c>
      <c r="N56">
        <f>M56*D$4/8</f>
        <v>84</v>
      </c>
      <c r="O56">
        <f>IF(M56&lt;$J$24,$R$36, IF(M56&lt;$J$27,$R$37, IF(M56&lt;$J$28,$R$38, IF(M56&lt;$J$29,$R$39, IF(M56&lt;$J$30,$R$40,-1) ) ) ) )</f>
        <v>4</v>
      </c>
      <c r="P56" t="str">
        <f>VLOOKUP(O56,$R$35:$S$40,2)</f>
        <v>Threshold</v>
      </c>
    </row>
    <row r="57" spans="3:16">
      <c r="C57" s="2" t="str">
        <f>IF(ISNA(P57),"",DEC2HEX(N57))</f>
        <v>58</v>
      </c>
      <c r="D57" s="2" t="str">
        <f>IF(ISNA(P57),"",P57)</f>
        <v>ID</v>
      </c>
      <c r="E57" s="4"/>
      <c r="M57">
        <v>22</v>
      </c>
      <c r="N57">
        <f>M57*D$4/8</f>
        <v>88</v>
      </c>
      <c r="O57">
        <f>IF(M57&lt;$J$24,$R$36, IF(M57&lt;$J$27,$R$37, IF(M57&lt;$J$28,$R$38, IF(M57&lt;$J$29,$R$39, IF(M57&lt;$J$30,$R$40,-1) ) ) ) )</f>
        <v>5</v>
      </c>
      <c r="P57" t="str">
        <f>VLOOKUP(O57,$R$35:$S$40,2)</f>
        <v>ID</v>
      </c>
    </row>
    <row r="58" spans="3:16">
      <c r="C58" s="2" t="str">
        <f>IF(ISNA(P58),"",DEC2HEX(N58))</f>
        <v>5C</v>
      </c>
      <c r="D58" s="2" t="str">
        <f>IF(ISNA(P58),"",P58)</f>
        <v>ID</v>
      </c>
      <c r="E58" s="4"/>
      <c r="M58">
        <v>23</v>
      </c>
      <c r="N58">
        <f>M58*D$4/8</f>
        <v>92</v>
      </c>
      <c r="O58">
        <f>IF(M58&lt;$J$24,$R$36, IF(M58&lt;$J$27,$R$37, IF(M58&lt;$J$28,$R$38, IF(M58&lt;$J$29,$R$39, IF(M58&lt;$J$30,$R$40,-1) ) ) ) )</f>
        <v>5</v>
      </c>
      <c r="P58" t="str">
        <f>VLOOKUP(O58,$R$35:$S$40,2)</f>
        <v>ID</v>
      </c>
    </row>
    <row r="59" spans="3:16">
      <c r="C59" s="2" t="str">
        <f>IF(ISNA(P59),"",DEC2HEX(N59))</f>
        <v>60</v>
      </c>
      <c r="D59" s="2" t="str">
        <f>IF(ISNA(P59),"",P59)</f>
        <v>ID</v>
      </c>
      <c r="E59" s="4"/>
      <c r="M59">
        <v>24</v>
      </c>
      <c r="N59">
        <f>M59*D$4/8</f>
        <v>96</v>
      </c>
      <c r="O59">
        <f>IF(M59&lt;$J$24,$R$36, IF(M59&lt;$J$27,$R$37, IF(M59&lt;$J$28,$R$38, IF(M59&lt;$J$29,$R$39, IF(M59&lt;$J$30,$R$40,-1) ) ) ) )</f>
        <v>5</v>
      </c>
      <c r="P59" t="str">
        <f>VLOOKUP(O59,$R$35:$S$40,2)</f>
        <v>ID</v>
      </c>
    </row>
    <row r="60" spans="3:16">
      <c r="C60" s="2" t="str">
        <f>IF(ISNA(P60),"",DEC2HEX(N60))</f>
        <v>64</v>
      </c>
      <c r="D60" s="2" t="str">
        <f>IF(ISNA(P60),"",P60)</f>
        <v>ID</v>
      </c>
      <c r="E60" s="4"/>
      <c r="M60">
        <v>25</v>
      </c>
      <c r="N60">
        <f>M60*D$4/8</f>
        <v>100</v>
      </c>
      <c r="O60">
        <f>IF(M60&lt;$J$24,$R$36, IF(M60&lt;$J$27,$R$37, IF(M60&lt;$J$28,$R$38, IF(M60&lt;$J$29,$R$39, IF(M60&lt;$J$30,$R$40,-1) ) ) ) )</f>
        <v>5</v>
      </c>
      <c r="P60" t="str">
        <f>VLOOKUP(O60,$R$35:$S$40,2)</f>
        <v>ID</v>
      </c>
    </row>
    <row r="61" spans="3:16">
      <c r="C61" s="2" t="str">
        <f>IF(ISNA(P61),"",DEC2HEX(N61))</f>
        <v/>
      </c>
      <c r="D61" s="2" t="str">
        <f>IF(ISNA(P61),"",P61)</f>
        <v/>
      </c>
      <c r="E61" s="4"/>
      <c r="M61">
        <v>26</v>
      </c>
      <c r="N61">
        <f>M61*D$4/8</f>
        <v>104</v>
      </c>
      <c r="O61">
        <f>IF(M61&lt;$J$24,$R$36, IF(M61&lt;$J$27,$R$37, IF(M61&lt;$J$28,$R$38, IF(M61&lt;$J$29,$R$39, IF(M61&lt;$J$30,$R$40,-1) ) ) ) )</f>
        <v>-1</v>
      </c>
      <c r="P61" t="e">
        <f>VLOOKUP(O61,$R$35:$S$40,2)</f>
        <v>#N/A</v>
      </c>
    </row>
    <row r="62" spans="3:16">
      <c r="C62" s="2" t="str">
        <f>IF(ISNA(P62),"",DEC2HEX(N62))</f>
        <v/>
      </c>
      <c r="D62" s="2" t="str">
        <f>IF(ISNA(P62),"",P62)</f>
        <v/>
      </c>
      <c r="E62" s="4"/>
      <c r="M62">
        <v>27</v>
      </c>
      <c r="N62">
        <f>M62*D$4/8</f>
        <v>108</v>
      </c>
      <c r="O62">
        <f>IF(M62&lt;$J$24,$R$36, IF(M62&lt;$J$27,$R$37, IF(M62&lt;$J$28,$R$38, IF(M62&lt;$J$29,$R$39, IF(M62&lt;$J$30,$R$40,-1) ) ) ) )</f>
        <v>-1</v>
      </c>
      <c r="P62" t="e">
        <f>VLOOKUP(O62,$R$35:$S$40,2)</f>
        <v>#N/A</v>
      </c>
    </row>
    <row r="63" spans="3:16">
      <c r="C63" s="2" t="str">
        <f>IF(ISNA(P63),"",DEC2HEX(N63))</f>
        <v/>
      </c>
      <c r="D63" s="2" t="str">
        <f>IF(ISNA(P63),"",P63)</f>
        <v/>
      </c>
      <c r="E63" s="4"/>
      <c r="M63">
        <v>28</v>
      </c>
      <c r="N63">
        <f>M63*D$4/8</f>
        <v>112</v>
      </c>
      <c r="O63">
        <f>IF(M63&lt;$J$24,$R$36, IF(M63&lt;$J$27,$R$37, IF(M63&lt;$J$28,$R$38, IF(M63&lt;$J$29,$R$39, IF(M63&lt;$J$30,$R$40,-1) ) ) ) )</f>
        <v>-1</v>
      </c>
      <c r="P63" t="e">
        <f>VLOOKUP(O63,$R$35:$S$40,2)</f>
        <v>#N/A</v>
      </c>
    </row>
    <row r="64" spans="3:16">
      <c r="C64" s="2" t="str">
        <f>IF(ISNA(P64),"",DEC2HEX(N64))</f>
        <v/>
      </c>
      <c r="D64" s="2" t="str">
        <f>IF(ISNA(P64),"",P64)</f>
        <v/>
      </c>
      <c r="E64" s="4"/>
      <c r="M64">
        <v>29</v>
      </c>
      <c r="N64">
        <f>M64*D$4/8</f>
        <v>116</v>
      </c>
      <c r="O64">
        <f>IF(M64&lt;$J$24,$R$36, IF(M64&lt;$J$27,$R$37, IF(M64&lt;$J$28,$R$38, IF(M64&lt;$J$29,$R$39, IF(M64&lt;$J$30,$R$40,-1) ) ) ) )</f>
        <v>-1</v>
      </c>
      <c r="P64" t="e">
        <f>VLOOKUP(O64,$R$35:$S$40,2)</f>
        <v>#N/A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PLIC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Paul Hardy</cp:lastModifiedBy>
  <dcterms:created xsi:type="dcterms:W3CDTF">2017-09-20T14:21:13Z</dcterms:created>
  <dcterms:modified xsi:type="dcterms:W3CDTF">2017-09-22T11:36:51Z</dcterms:modified>
</cp:coreProperties>
</file>