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reals\Documents\Tax Return 2021\"/>
    </mc:Choice>
  </mc:AlternateContent>
  <xr:revisionPtr revIDLastSave="0" documentId="13_ncr:1_{4D86418E-DD98-4DD1-ADE2-D4BE97F94069}" xr6:coauthVersionLast="47" xr6:coauthVersionMax="47" xr10:uidLastSave="{00000000-0000-0000-0000-000000000000}"/>
  <bookViews>
    <workbookView xWindow="-108" yWindow="-108" windowWidth="23256" windowHeight="12576" activeTab="1" xr2:uid="{08489B6F-C754-476F-B7A8-EBAFE779B85B}"/>
  </bookViews>
  <sheets>
    <sheet name="Sheet1" sheetId="1" r:id="rId1"/>
    <sheet name="3481210_2021EOFYTransactions" sheetId="3" r:id="rId2"/>
    <sheet name="3481210_2020EOFYTransactions" sheetId="4" r:id="rId3"/>
    <sheet name="60051328_2021EOFYTransactions" sheetId="5" r:id="rId4"/>
    <sheet name="60051328_2020EOFYTransaction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0" i="3" l="1"/>
  <c r="O19" i="3"/>
  <c r="M23" i="5"/>
  <c r="N23" i="5" s="1"/>
  <c r="L23" i="5"/>
  <c r="K20" i="3"/>
  <c r="F20" i="3"/>
  <c r="E20" i="3"/>
  <c r="M7" i="6"/>
  <c r="P15" i="3"/>
  <c r="M10" i="6"/>
  <c r="K10" i="6"/>
  <c r="E10" i="6"/>
  <c r="V13" i="3"/>
  <c r="M12" i="3"/>
  <c r="T13" i="3" s="1"/>
  <c r="S13" i="3"/>
  <c r="M14" i="3"/>
  <c r="N15" i="3" s="1"/>
  <c r="O15" i="3" s="1"/>
  <c r="Q13" i="3"/>
  <c r="M9" i="3"/>
  <c r="M13" i="3"/>
  <c r="N13" i="3" s="1"/>
  <c r="L11" i="3"/>
  <c r="P13" i="3" s="1"/>
  <c r="N11" i="3"/>
  <c r="O11" i="3" s="1"/>
  <c r="M15" i="3"/>
  <c r="M11" i="3"/>
  <c r="M10" i="3"/>
  <c r="N10" i="3" s="1"/>
  <c r="O10" i="3" s="1"/>
  <c r="O8" i="3"/>
  <c r="M12" i="4"/>
  <c r="E12" i="4"/>
  <c r="H10" i="1"/>
  <c r="C28" i="1"/>
  <c r="B28" i="1"/>
  <c r="C29" i="1" s="1"/>
  <c r="C10" i="1"/>
  <c r="C14" i="1" s="1"/>
  <c r="H20" i="1"/>
  <c r="H6" i="1"/>
  <c r="C21" i="1"/>
  <c r="E21" i="1" s="1"/>
  <c r="W13" i="3" l="1"/>
  <c r="P9" i="3"/>
  <c r="O13" i="3"/>
  <c r="O17" i="3" s="1"/>
  <c r="L13" i="3"/>
  <c r="R13" i="3"/>
  <c r="U13" i="3"/>
  <c r="H13" i="1"/>
</calcChain>
</file>

<file path=xl/sharedStrings.xml><?xml version="1.0" encoding="utf-8"?>
<sst xmlns="http://schemas.openxmlformats.org/spreadsheetml/2006/main" count="390" uniqueCount="137">
  <si>
    <t>지은</t>
  </si>
  <si>
    <t>working from home deduction</t>
  </si>
  <si>
    <t>Working day</t>
  </si>
  <si>
    <t>days</t>
  </si>
  <si>
    <t>working hours</t>
  </si>
  <si>
    <t>hours</t>
  </si>
  <si>
    <t>less: leave</t>
  </si>
  <si>
    <t>cents per hour</t>
  </si>
  <si>
    <t>Available deduction</t>
  </si>
  <si>
    <t>Phone</t>
  </si>
  <si>
    <t>per month</t>
  </si>
  <si>
    <t>50% work related</t>
  </si>
  <si>
    <t>Months</t>
  </si>
  <si>
    <t>동환</t>
  </si>
  <si>
    <t>Mask</t>
  </si>
  <si>
    <t>$20 per 50 mask packs</t>
  </si>
  <si>
    <t>Hand sanitiser</t>
  </si>
  <si>
    <t>70% work</t>
  </si>
  <si>
    <t>laundry</t>
  </si>
  <si>
    <t xml:space="preserve"> until Dec 2020 @ $1 per washing</t>
  </si>
  <si>
    <t>less: went to work</t>
  </si>
  <si>
    <t>Div income</t>
  </si>
  <si>
    <t>hands free earphone</t>
  </si>
  <si>
    <t>car phone charger</t>
  </si>
  <si>
    <t>half</t>
  </si>
  <si>
    <t>PY</t>
  </si>
  <si>
    <t>Any action initiated by the company or corporation, for the purpose of giving an entitlement to shareholders.</t>
  </si>
  <si>
    <t>Corporate action (CA)</t>
  </si>
  <si>
    <t>Other fees can include, but are not limited to: Off market transfer fees, conditional trading fees, rejection fees, early and late settlement fees, fail fees, SRN query, rebooking fees, cheque payment fee or cheque dishonour fees and the printing and posting of contract notes.</t>
  </si>
  <si>
    <t>Other fees</t>
  </si>
  <si>
    <t>Total subscription can include, but are not limited to:CommSecIRESS fees, Morningstar research subscription fees and CommSec share trade alerts.</t>
  </si>
  <si>
    <t>Total subscription</t>
  </si>
  <si>
    <t>A franking credit is your share of tax paid by a company on the profits from which your dividend are paid. They are also known as Imputation Credits.</t>
  </si>
  <si>
    <t>Franking /Imputation Credit</t>
  </si>
  <si>
    <t>Franked dividends are paid to security holders out of profits on which the company has already paid tax.</t>
  </si>
  <si>
    <t>Franked dividend</t>
  </si>
  <si>
    <t>Dividends which do not carry a franking credit.</t>
  </si>
  <si>
    <t>Unfranked dividend</t>
  </si>
  <si>
    <t>The date on which a declared dividend is scheduled to be paid.</t>
  </si>
  <si>
    <t>Payment date</t>
  </si>
  <si>
    <t>The record date is the date the share registries use in determining who is entitled to a dividend or entitlement associated with a security. Those who held the security in the company and were on the register on the record date are eligible for the entitlement.</t>
  </si>
  <si>
    <t>Record date</t>
  </si>
  <si>
    <t>A dividend paid by the company outside typical recurring (interim and final) dividend cycle.</t>
  </si>
  <si>
    <t>Special dividend</t>
  </si>
  <si>
    <t>A dividend paid during a year representing a return based on the previous twelve months' financial performance.</t>
  </si>
  <si>
    <t>Final dividend</t>
  </si>
  <si>
    <t>A dividend paid during a year representing a return based on the previous six months' financial performance and the outlook for the future.</t>
  </si>
  <si>
    <t>Interim dividend</t>
  </si>
  <si>
    <t>The ex-dividend date occurs two business days before the company's Record Date. To be entitled to a dividend a shareholder must have purchased the shares before the ex-dividend date. If you purchase shares on or after that date, the previous owner of the shares (and not you) is entitled to the dividend.</t>
  </si>
  <si>
    <t>Ex-dividend date</t>
  </si>
  <si>
    <t>A dividend is a payment made to shareholders from the company. This payment is a portion of the company's profits. ASX listed companies typically pay dividends twice a year, usually as an 'interim' dividend and a 'final dividend'. From time to time, a company may also pay a 'special' dividend.</t>
  </si>
  <si>
    <t>Dividend</t>
  </si>
  <si>
    <t>When you are CHESS sponsored with a Broker you will be issued a unique number, called a HIN. Multiple holdings can be registered under the single HIN. A HIN starts with the letter X and usually followed by 10 numbers, e.g. X0001234567.</t>
  </si>
  <si>
    <t>Holder Identification Number (HIN)</t>
  </si>
  <si>
    <t>The fee or charge that is paid by you when transacting a buy or sell.</t>
  </si>
  <si>
    <t>Brokerage</t>
  </si>
  <si>
    <t>The Portfolio Valuation 'Unit Price' is calculated using a 'Reference' Price provided by the ASX which takes into account an adjustment to determine value at Close of Market if the Security does not trade in the Closing Single Price Auction on the Valuation Date.</t>
  </si>
  <si>
    <t>Unit Price</t>
  </si>
  <si>
    <t>The number of registered securities that you own.</t>
  </si>
  <si>
    <t>Units</t>
  </si>
  <si>
    <t>GLOSSARY</t>
  </si>
  <si>
    <t>This statement is issued by Commonwealth Securities Limited ABN 60 067 254 399 AFSL 238814 (''CommSec''), a market participant of ASX and Chi-X Australia, a clearing participant of ASX Clear Pty Limited and a settlement participant of ASX Settlement Pty Limited. CommSec is a wholly owned but non-guaranteed subsidiary of the Commonwealth Bank of Australia ABN 48 123 123 124 AFSL 234945 (''CBA''). Information contained in this statement is believed to be accurate at the time the statement is generated. CBA and its subsidiaries do not accept any liability for any errors or omissions contained in this statement, or any responsibility for any action taken in reliance on this statement. This statement is a summary document only and it is not intended to replace any document which contains information that may be required for taxation purposes. You should therefore retain your CHESS statements, dividend statements, confirmation contract notes and bank account statements for your records in this regard.If there are any errors in this statement, please contact us on 13 15 19. The total brokerage outlined does not include any rebates you may have received over the financial year. Please refer to your transaction statement records for any rebates you may have received for the report period. This report only includes dividends paid for holdings held with CommSec. Any dividends paid (based on the ex-dividend date) prior to holdings being transferred to CommSec are not included in this report. This report may not include information on some accounts if you have switched products, transferred Holder Identification Numbers (HIN) or switched Participant Identification Number (PID) during the financial year. CommSec is not a registered tax practitioner and the information provided in this report does not constitute tax advice. The above information whilst based upon your holdings only takes into account those of your circumstances of which we are aware. It is recommended that you provide the report to your tax adviser or accountant in order that your particular circumstances can be properly addressed. 
		Address Commonwealth Securities Locked Bag 22, Australia Square NSW 1215 | Enquiries 13 15 19 | www.commsec.com.au</t>
  </si>
  <si>
    <t>The transaction summary is only able to display information available to us, certain transactions may not be displayed, including but not limited to transactions made off market such as Initial Public Offerings (IPOs) and Delivery vs Payment Settlements (DvP). Transactions regarding corporate actions or stock transfers are not included and can be found on your statements as issued by the company or the share registry. Transactions for Issuer Sponsored holdings placed outside of this account arenot included in this summary. Links to some of the key share registries can be found below:
		Computershare (http://www.computershare.com/au/Pages/default.aspx)
		Link Market Services (https://investorcentre.linkmarketservices.com.au/Login.aspx/Login)
		Boardroom Limited (https://boardroomlimited.com.au/)
		Security Transfer Registrars (https://www.securitytransfer.com.au/)
		Advanced Share Registry Services (http://www.advancedshare.com.au/Home.aspx)</t>
  </si>
  <si>
    <t>Total Sells (inc. Brokerage + GST)</t>
  </si>
  <si>
    <t>Total Buys (inc. Brokerage + GST)</t>
  </si>
  <si>
    <t>Sell</t>
  </si>
  <si>
    <t>11/06/2021</t>
  </si>
  <si>
    <t>OIL SEARCH LTD FPO 10T (10 TOEA ORDINARY FULLY PAID)</t>
  </si>
  <si>
    <t>OSH</t>
  </si>
  <si>
    <t>Buy</t>
  </si>
  <si>
    <t>19/01/2021</t>
  </si>
  <si>
    <t>12/01/2021</t>
  </si>
  <si>
    <t>13/11/2020</t>
  </si>
  <si>
    <t>10/11/2020</t>
  </si>
  <si>
    <t>14/07/2020</t>
  </si>
  <si>
    <t>MACQUARIE GROUP LTD FPO (ORDINARY FULLY PAID)</t>
  </si>
  <si>
    <t>MQG</t>
  </si>
  <si>
    <t>14/09/2020</t>
  </si>
  <si>
    <t>Total Value ($)</t>
  </si>
  <si>
    <t>Contract Note</t>
  </si>
  <si>
    <t>GST ($)</t>
  </si>
  <si>
    <t>Brokerage+GST ($)</t>
  </si>
  <si>
    <t>Trade Value ($)</t>
  </si>
  <si>
    <t>Unit Price ($)</t>
  </si>
  <si>
    <t>Quantity</t>
  </si>
  <si>
    <t>Type</t>
  </si>
  <si>
    <t>Date</t>
  </si>
  <si>
    <t>Company</t>
  </si>
  <si>
    <t>Code</t>
  </si>
  <si>
    <t>MR DONGHWAN KANG</t>
  </si>
  <si>
    <t>SHARES - 3481210 - HIN 89248621</t>
  </si>
  <si>
    <t>01 Jul 2020 - 30 Jun 2021</t>
  </si>
  <si>
    <t>Transaction Summary</t>
  </si>
  <si>
    <t>This statement is issued by Commonwealth Securities Limited ABN 60 067 254 399 AFSL 238814 (''CommSec''), a participant of the ASX Group and Chi-X Australia. CommSec is a wholly owned but non-guaranteed subsidiary of Commonwealth Bank of Australia Group (''CBA''). Information contained in this statement is believed to be accurate at the time the statement is generated. CBA and its subsidiaries do not accept any liability for any errors or omissions contained in this statement, or any responsibility for any action taken in reliance on this statement. This statement is a summary document only and it is not intended to replace any document which contains information that may be required for taxation purposes. You should therefore retain your CHESS statements, dividend statements, confirmation contract notes and bank account statements for your records in this regard.If there are any errors in this statement, please contact us on 13 15 19. The total brokerage outlined does not include any rebates you may have received over the financial year. Please refer to your transaction statement records for any rebates you may have received for the report period. This report only includes dividends paid for holdings held with CommSec. Any dividends paid (based on the ex-dividend date) prior to holdings being transferred to CommSec are not included in this report. This report may not include information on some accounts if you have switched products during the financial year. CommSec is not a registered tax practitioner and the information provided in this report does not constitute tax advice. The above information whilst based upon your holdings only takes into account those of your circumstances of which we are aware. It is recommended that you provide the report to your tax adviser or accountant in order that your particular circumstances can be properly addressed.
		Address Commonwealth Securities Locked Bag 22, Australia Square NSW 1215 | Enquiries 13 15 19 | www.commsec.com.au</t>
  </si>
  <si>
    <t>The transaction summary is only able to display information available to us. Transactions regarding corporate actions or stock transfers are not included and can be found on your statements as issued by the company or the share registry. Transactions for Issuer Sponsored holdings placed outside of this account arenot included in this summary. Links to some of the key share registries can be found below:
		Computershare (http://www.computershare.com/au/Pages/default.aspx)
		Link Market Services (https://investorcentre.linkmarketservices.com.au/Login.aspx/Login)
		Security Transfer Registrars (https://www.securitytransfer.com.au/)
		Advanced Share Registry Services (http://www.advancedshare.com.au/Home.aspx)</t>
  </si>
  <si>
    <t>12/06/2020</t>
  </si>
  <si>
    <t>29/05/2020</t>
  </si>
  <si>
    <t>01/05/2020</t>
  </si>
  <si>
    <t>22/04/2020</t>
  </si>
  <si>
    <t>01 Jul 2019 - 30 Jun 2020</t>
  </si>
  <si>
    <t>Total</t>
  </si>
  <si>
    <t>Remaining</t>
  </si>
  <si>
    <t>07/06/2021</t>
  </si>
  <si>
    <t>SPDRMSCIAUSELECTHDY ETF UNITS (SPDR MSCI AUS. SELECT HIGH DIVIDEND YIELD FUND)</t>
  </si>
  <si>
    <t>SYI</t>
  </si>
  <si>
    <t>25/05/2021</t>
  </si>
  <si>
    <t>BETASHARESNASDAQ100 ETF UNITS (BETASHARES NASDAQ 100 ETF)</t>
  </si>
  <si>
    <t>NDQ</t>
  </si>
  <si>
    <t>07/05/2021</t>
  </si>
  <si>
    <t>22/03/2021</t>
  </si>
  <si>
    <t>01/03/2021</t>
  </si>
  <si>
    <t>23/02/2021</t>
  </si>
  <si>
    <t>14/01/2021</t>
  </si>
  <si>
    <t>29/12/2020</t>
  </si>
  <si>
    <t>28/10/2020</t>
  </si>
  <si>
    <t>18/06/2021</t>
  </si>
  <si>
    <t>ISHARES S&amp;P/ASX 200. ETF UNITS (ISHARES CORE S&amp;P/ASX 200 ETF)</t>
  </si>
  <si>
    <t>IOZ</t>
  </si>
  <si>
    <t>10/05/2021</t>
  </si>
  <si>
    <t>14/04/2021</t>
  </si>
  <si>
    <t>23/06/2021</t>
  </si>
  <si>
    <t>BETASUSTAINABILITY ETF UNITS (BETASHARES GLOBAL SUSTAINABILITY LEADERS ETF)</t>
  </si>
  <si>
    <t>ETHI</t>
  </si>
  <si>
    <t>09/06/2021</t>
  </si>
  <si>
    <t>04/06/2021</t>
  </si>
  <si>
    <t>SHARES - 60051328 - HIN 89298628</t>
  </si>
  <si>
    <t>25/05/2020</t>
  </si>
  <si>
    <t>SPDRMSCIAUSELECTHDY ETF UNITS (EXCHANGE TRADED FUND UNITS FULLY PAID)</t>
  </si>
  <si>
    <t>18/05/2020</t>
  </si>
  <si>
    <t>11/06/2020</t>
  </si>
  <si>
    <t>BETASUSTAINABILITY ETF UNITS (EXCHANGE TRADED FUND UNITS FULLY PAID)</t>
  </si>
  <si>
    <t>MQG sum</t>
  </si>
  <si>
    <t>OSH sum</t>
  </si>
  <si>
    <t>*incl brok</t>
  </si>
  <si>
    <t>over 1 year</t>
  </si>
  <si>
    <t>Gross capital gain</t>
  </si>
  <si>
    <t>Net capital 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</si>
</sst>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4">
    <font>
      <sz val="11"/>
      <color theme="1"/>
      <name val="Calibri"/>
      <family val="2"/>
      <charset val="129"/>
      <scheme val="minor"/>
    </font>
    <font>
      <b/>
      <sz val="11"/>
      <color theme="1"/>
      <name val="Calibri"/>
      <family val="2"/>
      <scheme val="minor"/>
    </font>
    <font>
      <sz val="11"/>
      <color theme="1"/>
      <name val="Calibri"/>
      <family val="2"/>
      <charset val="129"/>
      <scheme val="minor"/>
    </font>
    <font>
      <b/>
      <sz val="11"/>
      <color rgb="FFFF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3">
    <border>
      <left/>
      <right/>
      <top/>
      <bottom/>
      <diagonal/>
    </border>
    <border>
      <left/>
      <right/>
      <top style="thin">
        <color indexed="64"/>
      </top>
      <bottom style="thin">
        <color indexed="64"/>
      </bottom>
      <diagonal/>
    </border>
    <border>
      <left/>
      <right/>
      <top style="thin">
        <color indexed="64"/>
      </top>
      <bottom style="double">
        <color indexed="64"/>
      </bottom>
      <diagonal/>
    </border>
  </borders>
  <cellStyleXfs count="2">
    <xf numFmtId="0" fontId="0" fillId="0" borderId="0"/>
    <xf numFmtId="41" fontId="2" fillId="0" borderId="0" applyFont="0" applyFill="0" applyBorder="0" applyAlignment="0" applyProtection="0"/>
  </cellStyleXfs>
  <cellXfs count="15">
    <xf numFmtId="0" fontId="0" fillId="0" borderId="0" xfId="0"/>
    <xf numFmtId="0" fontId="0" fillId="0" borderId="1" xfId="0" applyBorder="1"/>
    <xf numFmtId="0" fontId="1" fillId="0" borderId="2" xfId="0" applyFont="1" applyBorder="1"/>
    <xf numFmtId="0" fontId="0" fillId="0" borderId="0" xfId="0" applyAlignment="1">
      <alignment horizontal="right"/>
    </xf>
    <xf numFmtId="0" fontId="0" fillId="0" borderId="2" xfId="0" applyBorder="1"/>
    <xf numFmtId="0" fontId="0" fillId="0" borderId="0" xfId="0" applyAlignment="1">
      <alignment wrapText="1"/>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3" fillId="4" borderId="0" xfId="0" applyFont="1" applyFill="1"/>
    <xf numFmtId="0" fontId="1" fillId="0" borderId="0" xfId="0" applyFont="1"/>
    <xf numFmtId="0" fontId="1" fillId="4" borderId="0" xfId="0" applyFont="1" applyFill="1"/>
    <xf numFmtId="41" fontId="0" fillId="0" borderId="0" xfId="1" applyFont="1"/>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E3377-A67F-4592-8B17-729C853B2FEC}">
  <dimension ref="B4:K29"/>
  <sheetViews>
    <sheetView topLeftCell="A2" zoomScale="140" zoomScaleNormal="140" workbookViewId="0">
      <selection activeCell="G10" sqref="G10"/>
    </sheetView>
  </sheetViews>
  <sheetFormatPr defaultRowHeight="14.4"/>
  <cols>
    <col min="1" max="1" width="2.33203125" customWidth="1"/>
    <col min="2" max="2" width="26" bestFit="1" customWidth="1"/>
    <col min="7" max="7" width="17.88671875" bestFit="1" customWidth="1"/>
    <col min="9" max="9" width="29.44140625" bestFit="1" customWidth="1"/>
  </cols>
  <sheetData>
    <row r="4" spans="2:11">
      <c r="B4" t="s">
        <v>0</v>
      </c>
      <c r="G4" t="s">
        <v>13</v>
      </c>
      <c r="K4" t="s">
        <v>25</v>
      </c>
    </row>
    <row r="5" spans="2:11">
      <c r="B5" t="s">
        <v>1</v>
      </c>
    </row>
    <row r="6" spans="2:11">
      <c r="G6" t="s">
        <v>14</v>
      </c>
      <c r="H6">
        <f>20*5</f>
        <v>100</v>
      </c>
      <c r="I6" t="s">
        <v>15</v>
      </c>
    </row>
    <row r="7" spans="2:11">
      <c r="B7" t="s">
        <v>2</v>
      </c>
      <c r="C7">
        <v>250</v>
      </c>
      <c r="D7" t="s">
        <v>3</v>
      </c>
      <c r="G7" s="3" t="s">
        <v>16</v>
      </c>
      <c r="H7">
        <v>70</v>
      </c>
    </row>
    <row r="8" spans="2:11">
      <c r="B8" t="s">
        <v>6</v>
      </c>
      <c r="C8">
        <v>-30</v>
      </c>
      <c r="G8" t="s">
        <v>18</v>
      </c>
      <c r="H8">
        <v>26</v>
      </c>
      <c r="I8" t="s">
        <v>19</v>
      </c>
      <c r="K8">
        <v>50</v>
      </c>
    </row>
    <row r="9" spans="2:11">
      <c r="B9" t="s">
        <v>20</v>
      </c>
      <c r="C9">
        <v>-30</v>
      </c>
      <c r="G9" t="s">
        <v>22</v>
      </c>
      <c r="H9">
        <v>23.57</v>
      </c>
    </row>
    <row r="10" spans="2:11">
      <c r="C10" s="1">
        <f>C7+C8+C9</f>
        <v>190</v>
      </c>
      <c r="G10" t="s">
        <v>23</v>
      </c>
      <c r="H10">
        <f>I10*0.5</f>
        <v>23.52</v>
      </c>
      <c r="I10">
        <v>47.04</v>
      </c>
      <c r="J10" t="s">
        <v>24</v>
      </c>
    </row>
    <row r="11" spans="2:11">
      <c r="B11" t="s">
        <v>4</v>
      </c>
      <c r="C11">
        <v>7.5</v>
      </c>
      <c r="D11" t="s">
        <v>5</v>
      </c>
    </row>
    <row r="12" spans="2:11">
      <c r="C12">
        <v>0.8</v>
      </c>
      <c r="D12" t="s">
        <v>7</v>
      </c>
    </row>
    <row r="13" spans="2:11" ht="15" thickBot="1">
      <c r="G13" s="2" t="s">
        <v>8</v>
      </c>
      <c r="H13" s="2">
        <f>SUM(H6:H12)</f>
        <v>243.09</v>
      </c>
    </row>
    <row r="14" spans="2:11" ht="15.6" thickTop="1" thickBot="1">
      <c r="B14" s="2" t="s">
        <v>8</v>
      </c>
      <c r="C14" s="2">
        <f>C10*C11*C12</f>
        <v>1140</v>
      </c>
    </row>
    <row r="15" spans="2:11" ht="15" thickTop="1"/>
    <row r="16" spans="2:11">
      <c r="G16" t="s">
        <v>9</v>
      </c>
      <c r="H16">
        <v>30</v>
      </c>
      <c r="I16" t="s">
        <v>10</v>
      </c>
    </row>
    <row r="17" spans="2:11">
      <c r="B17" t="s">
        <v>9</v>
      </c>
      <c r="C17">
        <v>30</v>
      </c>
      <c r="D17" t="s">
        <v>10</v>
      </c>
      <c r="H17">
        <v>12</v>
      </c>
      <c r="I17" t="s">
        <v>12</v>
      </c>
    </row>
    <row r="18" spans="2:11">
      <c r="C18">
        <v>12</v>
      </c>
      <c r="D18" t="s">
        <v>12</v>
      </c>
      <c r="G18" t="s">
        <v>17</v>
      </c>
      <c r="H18">
        <v>0.7</v>
      </c>
    </row>
    <row r="19" spans="2:11">
      <c r="B19" t="s">
        <v>11</v>
      </c>
      <c r="C19">
        <v>0.5</v>
      </c>
    </row>
    <row r="20" spans="2:11" ht="15" thickBot="1">
      <c r="G20" s="2" t="s">
        <v>8</v>
      </c>
      <c r="H20" s="2">
        <f>H16*H17*H18</f>
        <v>251.99999999999997</v>
      </c>
      <c r="K20">
        <v>180</v>
      </c>
    </row>
    <row r="21" spans="2:11" ht="15.6" thickTop="1" thickBot="1">
      <c r="B21" s="2" t="s">
        <v>8</v>
      </c>
      <c r="C21" s="2">
        <f>C17*C18*C19</f>
        <v>180</v>
      </c>
      <c r="E21">
        <f>C21+C14</f>
        <v>1320</v>
      </c>
    </row>
    <row r="22" spans="2:11" ht="15" thickTop="1"/>
    <row r="25" spans="2:11">
      <c r="B25" t="s">
        <v>21</v>
      </c>
    </row>
    <row r="26" spans="2:11">
      <c r="B26">
        <v>15.5</v>
      </c>
      <c r="C26">
        <v>6.64</v>
      </c>
    </row>
    <row r="27" spans="2:11">
      <c r="B27">
        <v>26.04</v>
      </c>
      <c r="C27">
        <v>11.16</v>
      </c>
    </row>
    <row r="28" spans="2:11" ht="15" thickBot="1">
      <c r="B28" s="4">
        <f>SUM(B26:B27)</f>
        <v>41.54</v>
      </c>
      <c r="C28" s="4">
        <f>SUM(C26:C27)</f>
        <v>17.8</v>
      </c>
    </row>
    <row r="29" spans="2:11" ht="15" thickTop="1">
      <c r="C29">
        <f>B28+C28</f>
        <v>59.34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C3C54-A6D1-4D35-8071-884D6662B389}">
  <dimension ref="A1:W44"/>
  <sheetViews>
    <sheetView tabSelected="1" topLeftCell="A6" workbookViewId="0">
      <selection activeCell="O20" sqref="O20"/>
    </sheetView>
  </sheetViews>
  <sheetFormatPr defaultRowHeight="14.4"/>
  <cols>
    <col min="3" max="3" width="10.5546875" bestFit="1" customWidth="1"/>
    <col min="11" max="11" width="8.88671875" style="6"/>
  </cols>
  <sheetData>
    <row r="1" spans="1:23">
      <c r="A1" t="s">
        <v>92</v>
      </c>
    </row>
    <row r="2" spans="1:23">
      <c r="A2" t="s">
        <v>91</v>
      </c>
    </row>
    <row r="3" spans="1:23">
      <c r="A3" t="s">
        <v>90</v>
      </c>
    </row>
    <row r="4" spans="1:23">
      <c r="A4" t="s">
        <v>89</v>
      </c>
    </row>
    <row r="6" spans="1:23">
      <c r="A6" t="s">
        <v>88</v>
      </c>
      <c r="B6" t="s">
        <v>87</v>
      </c>
      <c r="C6" t="s">
        <v>86</v>
      </c>
      <c r="D6" t="s">
        <v>85</v>
      </c>
      <c r="E6" t="s">
        <v>84</v>
      </c>
      <c r="F6" t="s">
        <v>83</v>
      </c>
      <c r="G6" t="s">
        <v>82</v>
      </c>
      <c r="H6" t="s">
        <v>81</v>
      </c>
      <c r="I6" t="s">
        <v>80</v>
      </c>
      <c r="J6" t="s">
        <v>79</v>
      </c>
      <c r="K6" s="6" t="s">
        <v>78</v>
      </c>
    </row>
    <row r="7" spans="1:23">
      <c r="A7" t="s">
        <v>76</v>
      </c>
      <c r="B7" t="s">
        <v>75</v>
      </c>
      <c r="C7" t="s">
        <v>77</v>
      </c>
      <c r="D7" t="s">
        <v>69</v>
      </c>
      <c r="E7">
        <v>41</v>
      </c>
      <c r="F7">
        <v>119.98</v>
      </c>
      <c r="G7">
        <v>4919.18</v>
      </c>
      <c r="H7">
        <v>19.95</v>
      </c>
      <c r="I7">
        <v>1.81</v>
      </c>
      <c r="J7">
        <v>106153936</v>
      </c>
      <c r="K7" s="6">
        <v>4939.13</v>
      </c>
    </row>
    <row r="8" spans="1:23">
      <c r="A8" t="s">
        <v>76</v>
      </c>
      <c r="B8" t="s">
        <v>75</v>
      </c>
      <c r="C8" t="s">
        <v>71</v>
      </c>
      <c r="D8" t="s">
        <v>65</v>
      </c>
      <c r="E8">
        <v>-41</v>
      </c>
      <c r="F8">
        <v>139.4</v>
      </c>
      <c r="G8">
        <v>-5715.4</v>
      </c>
      <c r="H8">
        <v>19.95</v>
      </c>
      <c r="I8">
        <v>1.81</v>
      </c>
      <c r="J8">
        <v>111737304</v>
      </c>
      <c r="K8" s="6">
        <v>-5695.45</v>
      </c>
      <c r="N8" s="12" t="s">
        <v>131</v>
      </c>
      <c r="O8" s="12">
        <f>ABS(K7+K8)</f>
        <v>756.31999999999971</v>
      </c>
    </row>
    <row r="9" spans="1:23">
      <c r="A9" t="s">
        <v>68</v>
      </c>
      <c r="B9" t="s">
        <v>67</v>
      </c>
      <c r="C9" t="s">
        <v>74</v>
      </c>
      <c r="D9" t="s">
        <v>69</v>
      </c>
      <c r="E9" s="7">
        <v>305</v>
      </c>
      <c r="F9">
        <v>2.95</v>
      </c>
      <c r="G9">
        <v>899.75</v>
      </c>
      <c r="H9">
        <v>10</v>
      </c>
      <c r="I9">
        <v>0.91</v>
      </c>
      <c r="J9">
        <v>102947053</v>
      </c>
      <c r="K9" s="6">
        <v>909.75</v>
      </c>
      <c r="M9">
        <f>ABS(K9)/ABS(E9)</f>
        <v>2.9827868852459019</v>
      </c>
      <c r="P9" s="8">
        <f>P10+P11+P13</f>
        <v>-779</v>
      </c>
    </row>
    <row r="10" spans="1:23">
      <c r="A10" t="s">
        <v>68</v>
      </c>
      <c r="B10" t="s">
        <v>67</v>
      </c>
      <c r="C10" t="s">
        <v>73</v>
      </c>
      <c r="D10" t="s">
        <v>65</v>
      </c>
      <c r="E10">
        <v>-305</v>
      </c>
      <c r="F10">
        <v>3.24</v>
      </c>
      <c r="G10">
        <v>-988.2</v>
      </c>
      <c r="H10">
        <v>10</v>
      </c>
      <c r="I10">
        <v>0.91</v>
      </c>
      <c r="J10">
        <v>108921274</v>
      </c>
      <c r="K10" s="6">
        <v>-978.2</v>
      </c>
      <c r="M10">
        <f>ABS(K10)/ABS(E10)</f>
        <v>3.2072131147540985</v>
      </c>
      <c r="N10" s="8">
        <f>'3481210_2020EOFYTransactions'!$M$12-'3481210_2021EOFYTransactions'!M10</f>
        <v>-0.17871504029967022</v>
      </c>
      <c r="O10" s="8">
        <f>N10*E10</f>
        <v>54.50808729139942</v>
      </c>
      <c r="P10" s="8">
        <v>-305</v>
      </c>
    </row>
    <row r="11" spans="1:23">
      <c r="A11" t="s">
        <v>68</v>
      </c>
      <c r="B11" t="s">
        <v>67</v>
      </c>
      <c r="C11" t="s">
        <v>73</v>
      </c>
      <c r="D11" t="s">
        <v>65</v>
      </c>
      <c r="E11">
        <v>-308</v>
      </c>
      <c r="F11">
        <v>3.22</v>
      </c>
      <c r="G11">
        <v>-991.76</v>
      </c>
      <c r="H11">
        <v>10</v>
      </c>
      <c r="I11">
        <v>0.91</v>
      </c>
      <c r="J11">
        <v>108899289</v>
      </c>
      <c r="K11" s="6">
        <v>-981.76</v>
      </c>
      <c r="L11">
        <f>E10+E11</f>
        <v>-613</v>
      </c>
      <c r="M11">
        <f>ABS(K11)/ABS(E11)</f>
        <v>3.1875324675324674</v>
      </c>
      <c r="N11" s="8">
        <f>'3481210_2020EOFYTransactions'!$M$12-'3481210_2021EOFYTransactions'!M11</f>
        <v>-0.15903439307803913</v>
      </c>
      <c r="O11" s="8">
        <f>N11*E11</f>
        <v>48.982593068036053</v>
      </c>
      <c r="P11" s="8">
        <v>-308</v>
      </c>
    </row>
    <row r="12" spans="1:23">
      <c r="A12" t="s">
        <v>68</v>
      </c>
      <c r="B12" t="s">
        <v>67</v>
      </c>
      <c r="C12" t="s">
        <v>72</v>
      </c>
      <c r="D12" t="s">
        <v>69</v>
      </c>
      <c r="E12" s="9">
        <v>275</v>
      </c>
      <c r="F12">
        <v>3.585</v>
      </c>
      <c r="G12">
        <v>985.88</v>
      </c>
      <c r="H12">
        <v>10</v>
      </c>
      <c r="I12">
        <v>0.91</v>
      </c>
      <c r="J12">
        <v>109176089</v>
      </c>
      <c r="K12" s="6">
        <v>995.88</v>
      </c>
      <c r="M12">
        <f>ABS(K12)/ABS(E12)</f>
        <v>3.6213818181818183</v>
      </c>
      <c r="N12" s="8"/>
      <c r="O12" s="8"/>
      <c r="P12" s="8"/>
    </row>
    <row r="13" spans="1:23">
      <c r="A13" t="s">
        <v>68</v>
      </c>
      <c r="B13" t="s">
        <v>67</v>
      </c>
      <c r="C13" t="s">
        <v>71</v>
      </c>
      <c r="D13" t="s">
        <v>65</v>
      </c>
      <c r="E13">
        <v>-746</v>
      </c>
      <c r="F13">
        <v>4.21</v>
      </c>
      <c r="G13">
        <v>-3140.66</v>
      </c>
      <c r="H13">
        <v>19.95</v>
      </c>
      <c r="I13">
        <v>1.81</v>
      </c>
      <c r="J13">
        <v>111737219</v>
      </c>
      <c r="K13" s="6">
        <v>-3120.71</v>
      </c>
      <c r="L13">
        <f>E13+L11</f>
        <v>-1359</v>
      </c>
      <c r="M13">
        <f>ABS(K13)/ABS(E13)</f>
        <v>4.1832573726541558</v>
      </c>
      <c r="N13" s="8">
        <f>'3481210_2020EOFYTransactions'!$M$12-'3481210_2021EOFYTransactions'!M13</f>
        <v>-1.1547592981997274</v>
      </c>
      <c r="O13" s="8">
        <f>N13*P13</f>
        <v>191.69004350115475</v>
      </c>
      <c r="P13" s="8">
        <f>-('3481210_2020EOFYTransactions'!E12+'3481210_2021EOFYTransactions'!L11)</f>
        <v>-166</v>
      </c>
      <c r="Q13" s="7">
        <f>M9-'3481210_2021EOFYTransactions'!M13</f>
        <v>-1.2004704874082539</v>
      </c>
      <c r="R13" s="7">
        <f>Q13*S13</f>
        <v>366.14349865951743</v>
      </c>
      <c r="S13" s="7">
        <f>-E9</f>
        <v>-305</v>
      </c>
      <c r="T13" s="9">
        <f>M12-'3481210_2021EOFYTransactions'!M13</f>
        <v>-0.5618755544723375</v>
      </c>
      <c r="U13" s="9">
        <f>T13*V13</f>
        <v>154.51577747989282</v>
      </c>
      <c r="V13" s="9">
        <f>-E12</f>
        <v>-275</v>
      </c>
      <c r="W13">
        <f>V13+S13+P13</f>
        <v>-746</v>
      </c>
    </row>
    <row r="14" spans="1:23">
      <c r="A14" t="s">
        <v>68</v>
      </c>
      <c r="B14" t="s">
        <v>67</v>
      </c>
      <c r="C14" t="s">
        <v>70</v>
      </c>
      <c r="D14" t="s">
        <v>69</v>
      </c>
      <c r="E14" s="10">
        <v>886</v>
      </c>
      <c r="F14">
        <v>4.4000000000000004</v>
      </c>
      <c r="G14">
        <v>3898.4</v>
      </c>
      <c r="H14">
        <v>19.95</v>
      </c>
      <c r="I14">
        <v>1.81</v>
      </c>
      <c r="J14">
        <v>112105785</v>
      </c>
      <c r="K14" s="6">
        <v>3918.35</v>
      </c>
      <c r="M14">
        <f>ABS(K14)/ABS(E14)</f>
        <v>4.4225169300225735</v>
      </c>
    </row>
    <row r="15" spans="1:23">
      <c r="A15" t="s">
        <v>68</v>
      </c>
      <c r="B15" t="s">
        <v>67</v>
      </c>
      <c r="C15" t="s">
        <v>66</v>
      </c>
      <c r="D15" t="s">
        <v>65</v>
      </c>
      <c r="E15" s="10">
        <v>-700</v>
      </c>
      <c r="F15">
        <v>4.05</v>
      </c>
      <c r="G15">
        <v>-2835</v>
      </c>
      <c r="H15">
        <v>19.95</v>
      </c>
      <c r="I15">
        <v>1.81</v>
      </c>
      <c r="J15">
        <v>119352749</v>
      </c>
      <c r="K15" s="6">
        <v>-2815.05</v>
      </c>
      <c r="M15">
        <f>ABS(K15)/ABS(E15)</f>
        <v>4.0215000000000005</v>
      </c>
      <c r="N15" s="10">
        <f>M14-M15</f>
        <v>0.40101693002257299</v>
      </c>
      <c r="O15" s="10">
        <f>N15*P15</f>
        <v>-280.71185101580107</v>
      </c>
      <c r="P15" s="10">
        <f>E15</f>
        <v>-700</v>
      </c>
    </row>
    <row r="17" spans="1:15">
      <c r="J17" t="s">
        <v>64</v>
      </c>
      <c r="K17" s="6">
        <v>10763.11</v>
      </c>
      <c r="N17" s="12" t="s">
        <v>132</v>
      </c>
      <c r="O17" s="12">
        <f>SUM(O15,O13,O11,O10,R13,U13)</f>
        <v>535.12814898419936</v>
      </c>
    </row>
    <row r="18" spans="1:15">
      <c r="J18" t="s">
        <v>63</v>
      </c>
      <c r="K18" s="6">
        <v>13591.17</v>
      </c>
    </row>
    <row r="19" spans="1:15">
      <c r="N19" s="3" t="s">
        <v>135</v>
      </c>
      <c r="O19" s="14">
        <f>O8+O17+'60051328_2021EOFYTransactions'!N23</f>
        <v>1647.6781489841992</v>
      </c>
    </row>
    <row r="20" spans="1:15">
      <c r="C20" t="s">
        <v>68</v>
      </c>
      <c r="D20" t="s">
        <v>101</v>
      </c>
      <c r="E20">
        <f>E14+E15</f>
        <v>186</v>
      </c>
      <c r="F20">
        <f>M14</f>
        <v>4.4225169300225735</v>
      </c>
      <c r="K20" s="6">
        <f>E20*F20</f>
        <v>822.58814898419871</v>
      </c>
      <c r="L20" t="s">
        <v>133</v>
      </c>
      <c r="N20" s="3" t="s">
        <v>136</v>
      </c>
      <c r="O20" s="14">
        <f>O8+O17+'60051328_2021EOFYTransactions'!N23*0.5</f>
        <v>1469.5631489841992</v>
      </c>
    </row>
    <row r="21" spans="1:15" ht="409.6">
      <c r="A21" s="5" t="s">
        <v>62</v>
      </c>
    </row>
    <row r="24" spans="1:15" ht="409.6">
      <c r="A24" s="5" t="s">
        <v>61</v>
      </c>
    </row>
    <row r="27" spans="1:15">
      <c r="A27" t="s">
        <v>60</v>
      </c>
    </row>
    <row r="28" spans="1:15">
      <c r="A28" t="s">
        <v>59</v>
      </c>
      <c r="B28" t="s">
        <v>58</v>
      </c>
    </row>
    <row r="29" spans="1:15">
      <c r="A29" t="s">
        <v>57</v>
      </c>
      <c r="B29" t="s">
        <v>56</v>
      </c>
    </row>
    <row r="30" spans="1:15">
      <c r="A30" t="s">
        <v>55</v>
      </c>
      <c r="B30" t="s">
        <v>54</v>
      </c>
    </row>
    <row r="31" spans="1:15">
      <c r="A31" t="s">
        <v>53</v>
      </c>
      <c r="B31" t="s">
        <v>52</v>
      </c>
    </row>
    <row r="32" spans="1:15">
      <c r="A32" t="s">
        <v>51</v>
      </c>
      <c r="B32" t="s">
        <v>50</v>
      </c>
    </row>
    <row r="33" spans="1:2">
      <c r="A33" t="s">
        <v>49</v>
      </c>
      <c r="B33" t="s">
        <v>48</v>
      </c>
    </row>
    <row r="34" spans="1:2">
      <c r="A34" t="s">
        <v>47</v>
      </c>
      <c r="B34" t="s">
        <v>46</v>
      </c>
    </row>
    <row r="35" spans="1:2">
      <c r="A35" t="s">
        <v>45</v>
      </c>
      <c r="B35" t="s">
        <v>44</v>
      </c>
    </row>
    <row r="36" spans="1:2">
      <c r="A36" t="s">
        <v>43</v>
      </c>
      <c r="B36" t="s">
        <v>42</v>
      </c>
    </row>
    <row r="37" spans="1:2">
      <c r="A37" t="s">
        <v>41</v>
      </c>
      <c r="B37" t="s">
        <v>40</v>
      </c>
    </row>
    <row r="38" spans="1:2">
      <c r="A38" t="s">
        <v>39</v>
      </c>
      <c r="B38" t="s">
        <v>38</v>
      </c>
    </row>
    <row r="39" spans="1:2">
      <c r="A39" t="s">
        <v>37</v>
      </c>
      <c r="B39" t="s">
        <v>36</v>
      </c>
    </row>
    <row r="40" spans="1:2">
      <c r="A40" t="s">
        <v>35</v>
      </c>
      <c r="B40" t="s">
        <v>34</v>
      </c>
    </row>
    <row r="41" spans="1:2">
      <c r="A41" t="s">
        <v>33</v>
      </c>
      <c r="B41" t="s">
        <v>32</v>
      </c>
    </row>
    <row r="42" spans="1:2">
      <c r="A42" t="s">
        <v>31</v>
      </c>
      <c r="B42" t="s">
        <v>30</v>
      </c>
    </row>
    <row r="43" spans="1:2">
      <c r="A43" t="s">
        <v>29</v>
      </c>
      <c r="B43" t="s">
        <v>28</v>
      </c>
    </row>
    <row r="44" spans="1:2">
      <c r="A44" t="s">
        <v>27</v>
      </c>
      <c r="B44"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3E77F-42A8-43B5-A4A5-AD49FCA24CFA}">
  <dimension ref="A1:M39"/>
  <sheetViews>
    <sheetView workbookViewId="0">
      <selection activeCell="E12" sqref="E12"/>
    </sheetView>
  </sheetViews>
  <sheetFormatPr defaultRowHeight="14.4"/>
  <cols>
    <col min="11" max="11" width="8.88671875" style="6"/>
  </cols>
  <sheetData>
    <row r="1" spans="1:13">
      <c r="A1" t="s">
        <v>92</v>
      </c>
    </row>
    <row r="2" spans="1:13">
      <c r="A2" t="s">
        <v>99</v>
      </c>
    </row>
    <row r="3" spans="1:13">
      <c r="A3" t="s">
        <v>90</v>
      </c>
    </row>
    <row r="4" spans="1:13">
      <c r="A4" t="s">
        <v>89</v>
      </c>
    </row>
    <row r="6" spans="1:13">
      <c r="A6" t="s">
        <v>88</v>
      </c>
      <c r="B6" t="s">
        <v>87</v>
      </c>
      <c r="C6" t="s">
        <v>86</v>
      </c>
      <c r="D6" t="s">
        <v>85</v>
      </c>
      <c r="E6" t="s">
        <v>84</v>
      </c>
      <c r="F6" t="s">
        <v>83</v>
      </c>
      <c r="G6" t="s">
        <v>82</v>
      </c>
      <c r="H6" t="s">
        <v>81</v>
      </c>
      <c r="I6" t="s">
        <v>80</v>
      </c>
      <c r="J6" t="s">
        <v>79</v>
      </c>
      <c r="K6" s="6" t="s">
        <v>78</v>
      </c>
    </row>
    <row r="7" spans="1:13">
      <c r="A7" t="s">
        <v>68</v>
      </c>
      <c r="B7" t="s">
        <v>67</v>
      </c>
      <c r="C7" t="s">
        <v>98</v>
      </c>
      <c r="D7" t="s">
        <v>69</v>
      </c>
      <c r="E7">
        <v>230</v>
      </c>
      <c r="F7">
        <v>2.4350000000000001</v>
      </c>
      <c r="G7">
        <v>560.04999999999995</v>
      </c>
      <c r="H7">
        <v>10</v>
      </c>
      <c r="I7">
        <v>0.91</v>
      </c>
      <c r="J7">
        <v>98676309</v>
      </c>
      <c r="K7" s="6">
        <v>570.04999999999995</v>
      </c>
    </row>
    <row r="8" spans="1:13">
      <c r="A8" t="s">
        <v>68</v>
      </c>
      <c r="B8" t="s">
        <v>67</v>
      </c>
      <c r="C8" t="s">
        <v>97</v>
      </c>
      <c r="D8" t="s">
        <v>69</v>
      </c>
      <c r="E8">
        <v>200</v>
      </c>
      <c r="F8">
        <v>2.9</v>
      </c>
      <c r="G8">
        <v>580</v>
      </c>
      <c r="H8">
        <v>10</v>
      </c>
      <c r="I8">
        <v>0.91</v>
      </c>
      <c r="J8">
        <v>99118731</v>
      </c>
      <c r="K8" s="6">
        <v>590</v>
      </c>
    </row>
    <row r="9" spans="1:13">
      <c r="A9" t="s">
        <v>68</v>
      </c>
      <c r="B9" t="s">
        <v>67</v>
      </c>
      <c r="C9" t="s">
        <v>96</v>
      </c>
      <c r="D9" t="s">
        <v>69</v>
      </c>
      <c r="E9">
        <v>200</v>
      </c>
      <c r="F9">
        <v>3.4</v>
      </c>
      <c r="G9">
        <v>680</v>
      </c>
      <c r="H9">
        <v>10</v>
      </c>
      <c r="I9">
        <v>0.91</v>
      </c>
      <c r="J9">
        <v>100521855</v>
      </c>
      <c r="K9" s="6">
        <v>690</v>
      </c>
    </row>
    <row r="10" spans="1:13">
      <c r="A10" t="s">
        <v>68</v>
      </c>
      <c r="B10" t="s">
        <v>67</v>
      </c>
      <c r="C10" t="s">
        <v>95</v>
      </c>
      <c r="D10" t="s">
        <v>69</v>
      </c>
      <c r="E10">
        <v>149</v>
      </c>
      <c r="F10">
        <v>3.35</v>
      </c>
      <c r="G10">
        <v>499.15</v>
      </c>
      <c r="H10">
        <v>10</v>
      </c>
      <c r="I10">
        <v>0.91</v>
      </c>
      <c r="J10">
        <v>101425107</v>
      </c>
      <c r="K10" s="6">
        <v>509.15</v>
      </c>
    </row>
    <row r="12" spans="1:13">
      <c r="D12" t="s">
        <v>100</v>
      </c>
      <c r="E12" s="11">
        <f>SUM(E7:E10)</f>
        <v>779</v>
      </c>
      <c r="J12" t="s">
        <v>64</v>
      </c>
      <c r="K12" s="6">
        <v>2359.1999999999998</v>
      </c>
      <c r="M12">
        <f>K12/E12</f>
        <v>3.0284980744544283</v>
      </c>
    </row>
    <row r="13" spans="1:13">
      <c r="J13" t="s">
        <v>63</v>
      </c>
      <c r="K13" s="6">
        <v>0</v>
      </c>
    </row>
    <row r="16" spans="1:13" ht="409.6">
      <c r="A16" s="5" t="s">
        <v>94</v>
      </c>
    </row>
    <row r="19" spans="1:2" ht="409.6">
      <c r="A19" s="5" t="s">
        <v>93</v>
      </c>
    </row>
    <row r="22" spans="1:2">
      <c r="A22" t="s">
        <v>60</v>
      </c>
    </row>
    <row r="23" spans="1:2">
      <c r="A23" t="s">
        <v>59</v>
      </c>
      <c r="B23" t="s">
        <v>58</v>
      </c>
    </row>
    <row r="24" spans="1:2">
      <c r="A24" t="s">
        <v>57</v>
      </c>
      <c r="B24" t="s">
        <v>56</v>
      </c>
    </row>
    <row r="25" spans="1:2">
      <c r="A25" t="s">
        <v>55</v>
      </c>
      <c r="B25" t="s">
        <v>54</v>
      </c>
    </row>
    <row r="26" spans="1:2">
      <c r="A26" t="s">
        <v>53</v>
      </c>
      <c r="B26" t="s">
        <v>52</v>
      </c>
    </row>
    <row r="27" spans="1:2">
      <c r="A27" t="s">
        <v>51</v>
      </c>
      <c r="B27" t="s">
        <v>50</v>
      </c>
    </row>
    <row r="28" spans="1:2">
      <c r="A28" t="s">
        <v>49</v>
      </c>
      <c r="B28" t="s">
        <v>48</v>
      </c>
    </row>
    <row r="29" spans="1:2">
      <c r="A29" t="s">
        <v>47</v>
      </c>
      <c r="B29" t="s">
        <v>46</v>
      </c>
    </row>
    <row r="30" spans="1:2">
      <c r="A30" t="s">
        <v>45</v>
      </c>
      <c r="B30" t="s">
        <v>44</v>
      </c>
    </row>
    <row r="31" spans="1:2">
      <c r="A31" t="s">
        <v>43</v>
      </c>
      <c r="B31" t="s">
        <v>42</v>
      </c>
    </row>
    <row r="32" spans="1:2">
      <c r="A32" t="s">
        <v>41</v>
      </c>
      <c r="B32" t="s">
        <v>40</v>
      </c>
    </row>
    <row r="33" spans="1:2">
      <c r="A33" t="s">
        <v>39</v>
      </c>
      <c r="B33" t="s">
        <v>38</v>
      </c>
    </row>
    <row r="34" spans="1:2">
      <c r="A34" t="s">
        <v>37</v>
      </c>
      <c r="B34" t="s">
        <v>36</v>
      </c>
    </row>
    <row r="35" spans="1:2">
      <c r="A35" t="s">
        <v>35</v>
      </c>
      <c r="B35" t="s">
        <v>34</v>
      </c>
    </row>
    <row r="36" spans="1:2">
      <c r="A36" t="s">
        <v>33</v>
      </c>
      <c r="B36" t="s">
        <v>32</v>
      </c>
    </row>
    <row r="37" spans="1:2">
      <c r="A37" t="s">
        <v>31</v>
      </c>
      <c r="B37" t="s">
        <v>30</v>
      </c>
    </row>
    <row r="38" spans="1:2">
      <c r="A38" t="s">
        <v>29</v>
      </c>
      <c r="B38" t="s">
        <v>28</v>
      </c>
    </row>
    <row r="39" spans="1:2">
      <c r="A39" t="s">
        <v>27</v>
      </c>
      <c r="B39" t="s">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F6310-AAD3-44AB-8B55-3525C7EFDCAB}">
  <dimension ref="A1:P52"/>
  <sheetViews>
    <sheetView workbookViewId="0">
      <selection activeCell="N23" sqref="N23"/>
    </sheetView>
  </sheetViews>
  <sheetFormatPr defaultRowHeight="14.4"/>
  <cols>
    <col min="3" max="3" width="14.88671875" customWidth="1"/>
  </cols>
  <sheetData>
    <row r="1" spans="1:11">
      <c r="A1" t="s">
        <v>92</v>
      </c>
    </row>
    <row r="2" spans="1:11">
      <c r="A2" t="s">
        <v>91</v>
      </c>
    </row>
    <row r="3" spans="1:11">
      <c r="A3" t="s">
        <v>125</v>
      </c>
    </row>
    <row r="4" spans="1:11">
      <c r="A4" t="s">
        <v>89</v>
      </c>
    </row>
    <row r="6" spans="1:11">
      <c r="A6" t="s">
        <v>88</v>
      </c>
      <c r="B6" t="s">
        <v>87</v>
      </c>
      <c r="C6" t="s">
        <v>86</v>
      </c>
      <c r="D6" t="s">
        <v>85</v>
      </c>
      <c r="E6" t="s">
        <v>84</v>
      </c>
      <c r="F6" t="s">
        <v>83</v>
      </c>
      <c r="G6" t="s">
        <v>82</v>
      </c>
      <c r="H6" t="s">
        <v>81</v>
      </c>
      <c r="I6" t="s">
        <v>80</v>
      </c>
      <c r="J6" t="s">
        <v>79</v>
      </c>
      <c r="K6" t="s">
        <v>78</v>
      </c>
    </row>
    <row r="7" spans="1:11">
      <c r="A7" t="s">
        <v>122</v>
      </c>
      <c r="B7" t="s">
        <v>121</v>
      </c>
      <c r="C7" t="s">
        <v>124</v>
      </c>
      <c r="D7" t="s">
        <v>69</v>
      </c>
      <c r="E7">
        <v>83</v>
      </c>
      <c r="F7">
        <v>11.96</v>
      </c>
      <c r="G7">
        <v>992.68</v>
      </c>
      <c r="H7">
        <v>2</v>
      </c>
      <c r="I7">
        <v>0.18</v>
      </c>
      <c r="J7">
        <v>119120801</v>
      </c>
      <c r="K7">
        <v>994.68</v>
      </c>
    </row>
    <row r="8" spans="1:11">
      <c r="A8" t="s">
        <v>122</v>
      </c>
      <c r="B8" t="s">
        <v>121</v>
      </c>
      <c r="C8" t="s">
        <v>123</v>
      </c>
      <c r="D8" t="s">
        <v>69</v>
      </c>
      <c r="E8">
        <v>83</v>
      </c>
      <c r="F8">
        <v>12</v>
      </c>
      <c r="G8">
        <v>996</v>
      </c>
      <c r="H8">
        <v>2</v>
      </c>
      <c r="I8">
        <v>0.18</v>
      </c>
      <c r="J8">
        <v>119255154</v>
      </c>
      <c r="K8">
        <v>998</v>
      </c>
    </row>
    <row r="9" spans="1:11">
      <c r="A9" t="s">
        <v>122</v>
      </c>
      <c r="B9" t="s">
        <v>121</v>
      </c>
      <c r="C9" t="s">
        <v>115</v>
      </c>
      <c r="D9" t="s">
        <v>69</v>
      </c>
      <c r="E9">
        <v>80</v>
      </c>
      <c r="F9">
        <v>12.39</v>
      </c>
      <c r="G9">
        <v>991.2</v>
      </c>
      <c r="H9">
        <v>2</v>
      </c>
      <c r="I9">
        <v>0.18</v>
      </c>
      <c r="J9">
        <v>119574972</v>
      </c>
      <c r="K9">
        <v>993.2</v>
      </c>
    </row>
    <row r="10" spans="1:11">
      <c r="A10" t="s">
        <v>122</v>
      </c>
      <c r="B10" t="s">
        <v>121</v>
      </c>
      <c r="C10" t="s">
        <v>120</v>
      </c>
      <c r="D10" t="s">
        <v>69</v>
      </c>
      <c r="E10">
        <v>80</v>
      </c>
      <c r="F10">
        <v>12.439500000000001</v>
      </c>
      <c r="G10">
        <v>995.16</v>
      </c>
      <c r="H10">
        <v>2</v>
      </c>
      <c r="I10">
        <v>0.18</v>
      </c>
      <c r="J10">
        <v>119755851</v>
      </c>
      <c r="K10">
        <v>997.16</v>
      </c>
    </row>
    <row r="11" spans="1:11">
      <c r="A11" t="s">
        <v>117</v>
      </c>
      <c r="B11" t="s">
        <v>116</v>
      </c>
      <c r="C11" t="s">
        <v>119</v>
      </c>
      <c r="D11" t="s">
        <v>69</v>
      </c>
      <c r="E11">
        <v>34</v>
      </c>
      <c r="F11">
        <v>28.78</v>
      </c>
      <c r="G11">
        <v>978.52</v>
      </c>
      <c r="H11">
        <v>2</v>
      </c>
      <c r="I11">
        <v>0.18</v>
      </c>
      <c r="J11">
        <v>116927781</v>
      </c>
      <c r="K11">
        <v>980.52</v>
      </c>
    </row>
    <row r="12" spans="1:11">
      <c r="A12" t="s">
        <v>117</v>
      </c>
      <c r="B12" t="s">
        <v>116</v>
      </c>
      <c r="C12" t="s">
        <v>118</v>
      </c>
      <c r="D12" t="s">
        <v>69</v>
      </c>
      <c r="E12">
        <v>34</v>
      </c>
      <c r="F12">
        <v>29.35</v>
      </c>
      <c r="G12">
        <v>997.9</v>
      </c>
      <c r="H12">
        <v>2</v>
      </c>
      <c r="I12">
        <v>0.18</v>
      </c>
      <c r="J12">
        <v>118063653</v>
      </c>
      <c r="K12">
        <v>999.9</v>
      </c>
    </row>
    <row r="13" spans="1:11">
      <c r="A13" t="s">
        <v>117</v>
      </c>
      <c r="B13" t="s">
        <v>116</v>
      </c>
      <c r="C13" t="s">
        <v>115</v>
      </c>
      <c r="D13" t="s">
        <v>69</v>
      </c>
      <c r="E13">
        <v>32</v>
      </c>
      <c r="F13">
        <v>30.39</v>
      </c>
      <c r="G13">
        <v>972.48</v>
      </c>
      <c r="H13">
        <v>2</v>
      </c>
      <c r="I13">
        <v>0.18</v>
      </c>
      <c r="J13">
        <v>119574995</v>
      </c>
      <c r="K13">
        <v>974.48</v>
      </c>
    </row>
    <row r="14" spans="1:11">
      <c r="A14" t="s">
        <v>107</v>
      </c>
      <c r="B14" t="s">
        <v>106</v>
      </c>
      <c r="C14" t="s">
        <v>114</v>
      </c>
      <c r="D14" t="s">
        <v>69</v>
      </c>
      <c r="E14">
        <v>55</v>
      </c>
      <c r="F14">
        <v>26.79</v>
      </c>
      <c r="G14">
        <v>1473.45</v>
      </c>
      <c r="H14">
        <v>2.95</v>
      </c>
      <c r="I14">
        <v>0.27</v>
      </c>
      <c r="J14">
        <v>108361907</v>
      </c>
      <c r="K14">
        <v>1476.4</v>
      </c>
    </row>
    <row r="15" spans="1:11">
      <c r="A15" t="s">
        <v>107</v>
      </c>
      <c r="B15" t="s">
        <v>106</v>
      </c>
      <c r="C15" t="s">
        <v>72</v>
      </c>
      <c r="D15" t="s">
        <v>69</v>
      </c>
      <c r="E15">
        <v>47</v>
      </c>
      <c r="F15">
        <v>27.14</v>
      </c>
      <c r="G15">
        <v>1275.58</v>
      </c>
      <c r="H15">
        <v>2.5499999999999998</v>
      </c>
      <c r="I15">
        <v>0.23</v>
      </c>
      <c r="J15">
        <v>109175965</v>
      </c>
      <c r="K15">
        <v>1278.1300000000001</v>
      </c>
    </row>
    <row r="16" spans="1:11">
      <c r="A16" t="s">
        <v>107</v>
      </c>
      <c r="B16" t="s">
        <v>106</v>
      </c>
      <c r="C16" t="s">
        <v>113</v>
      </c>
      <c r="D16" t="s">
        <v>69</v>
      </c>
      <c r="E16">
        <v>20</v>
      </c>
      <c r="F16">
        <v>27.98</v>
      </c>
      <c r="G16">
        <v>559.6</v>
      </c>
      <c r="H16">
        <v>2</v>
      </c>
      <c r="I16">
        <v>0.18</v>
      </c>
      <c r="J16">
        <v>111126470</v>
      </c>
      <c r="K16">
        <v>561.6</v>
      </c>
    </row>
    <row r="17" spans="1:16">
      <c r="A17" t="s">
        <v>107</v>
      </c>
      <c r="B17" t="s">
        <v>106</v>
      </c>
      <c r="C17" t="s">
        <v>112</v>
      </c>
      <c r="D17" t="s">
        <v>69</v>
      </c>
      <c r="E17">
        <v>179</v>
      </c>
      <c r="F17">
        <v>27.8</v>
      </c>
      <c r="G17">
        <v>4976.2</v>
      </c>
      <c r="H17">
        <v>9.9600000000000009</v>
      </c>
      <c r="I17">
        <v>0.91</v>
      </c>
      <c r="J17">
        <v>111856435</v>
      </c>
      <c r="K17">
        <v>4986.16</v>
      </c>
    </row>
    <row r="18" spans="1:16">
      <c r="A18" t="s">
        <v>107</v>
      </c>
      <c r="B18" t="s">
        <v>106</v>
      </c>
      <c r="C18" t="s">
        <v>111</v>
      </c>
      <c r="D18" t="s">
        <v>69</v>
      </c>
      <c r="E18">
        <v>19</v>
      </c>
      <c r="F18">
        <v>27.82</v>
      </c>
      <c r="G18">
        <v>528.58000000000004</v>
      </c>
      <c r="H18">
        <v>2</v>
      </c>
      <c r="I18">
        <v>0.18</v>
      </c>
      <c r="J18">
        <v>114515468</v>
      </c>
      <c r="K18">
        <v>530.58000000000004</v>
      </c>
    </row>
    <row r="19" spans="1:16">
      <c r="A19" t="s">
        <v>107</v>
      </c>
      <c r="B19" t="s">
        <v>106</v>
      </c>
      <c r="C19" t="s">
        <v>110</v>
      </c>
      <c r="D19" t="s">
        <v>69</v>
      </c>
      <c r="E19">
        <v>8</v>
      </c>
      <c r="F19">
        <v>27.77</v>
      </c>
      <c r="G19">
        <v>222.16</v>
      </c>
      <c r="H19">
        <v>2</v>
      </c>
      <c r="I19">
        <v>0.18</v>
      </c>
      <c r="J19">
        <v>114858390</v>
      </c>
      <c r="K19">
        <v>224.16</v>
      </c>
    </row>
    <row r="20" spans="1:16">
      <c r="A20" t="s">
        <v>107</v>
      </c>
      <c r="B20" t="s">
        <v>106</v>
      </c>
      <c r="C20" t="s">
        <v>109</v>
      </c>
      <c r="D20" t="s">
        <v>69</v>
      </c>
      <c r="E20">
        <v>17</v>
      </c>
      <c r="F20">
        <v>27.73</v>
      </c>
      <c r="G20">
        <v>471.41</v>
      </c>
      <c r="H20">
        <v>2</v>
      </c>
      <c r="I20">
        <v>0.18</v>
      </c>
      <c r="J20">
        <v>115954545</v>
      </c>
      <c r="K20">
        <v>473.41</v>
      </c>
    </row>
    <row r="21" spans="1:16">
      <c r="A21" t="s">
        <v>107</v>
      </c>
      <c r="B21" t="s">
        <v>106</v>
      </c>
      <c r="C21" t="s">
        <v>108</v>
      </c>
      <c r="D21" t="s">
        <v>69</v>
      </c>
      <c r="E21">
        <v>34</v>
      </c>
      <c r="F21">
        <v>29.03</v>
      </c>
      <c r="G21">
        <v>987.02</v>
      </c>
      <c r="H21">
        <v>2</v>
      </c>
      <c r="I21">
        <v>0.18</v>
      </c>
      <c r="J21">
        <v>117969735</v>
      </c>
      <c r="K21">
        <v>989.02</v>
      </c>
    </row>
    <row r="22" spans="1:16">
      <c r="A22" t="s">
        <v>107</v>
      </c>
      <c r="B22" t="s">
        <v>106</v>
      </c>
      <c r="C22" t="s">
        <v>105</v>
      </c>
      <c r="D22" t="s">
        <v>69</v>
      </c>
      <c r="E22">
        <v>20</v>
      </c>
      <c r="F22">
        <v>29.2</v>
      </c>
      <c r="G22">
        <v>584</v>
      </c>
      <c r="H22">
        <v>2</v>
      </c>
      <c r="I22">
        <v>0.18</v>
      </c>
      <c r="J22">
        <v>118690956</v>
      </c>
      <c r="K22">
        <v>586</v>
      </c>
    </row>
    <row r="23" spans="1:16" s="8" customFormat="1">
      <c r="A23" s="8" t="s">
        <v>104</v>
      </c>
      <c r="B23" s="8" t="s">
        <v>103</v>
      </c>
      <c r="C23" s="8" t="s">
        <v>102</v>
      </c>
      <c r="D23" s="8" t="s">
        <v>65</v>
      </c>
      <c r="E23" s="8">
        <v>-52</v>
      </c>
      <c r="F23" s="8">
        <v>29.55</v>
      </c>
      <c r="G23" s="8">
        <v>-1536.6</v>
      </c>
      <c r="H23" s="8">
        <v>3.07</v>
      </c>
      <c r="I23" s="8">
        <v>0.28000000000000003</v>
      </c>
      <c r="J23" s="8">
        <v>119167255</v>
      </c>
      <c r="K23" s="8">
        <v>-1533.53</v>
      </c>
      <c r="L23" s="8">
        <f>K23/E23</f>
        <v>29.490961538461537</v>
      </c>
      <c r="M23" s="8">
        <f>-(L23-'60051328_2020EOFYTransactions'!M10)</f>
        <v>-6.8505769230769218</v>
      </c>
      <c r="N23" s="13">
        <f>M23*E23</f>
        <v>356.2299999999999</v>
      </c>
      <c r="P23" s="8" t="s">
        <v>134</v>
      </c>
    </row>
    <row r="25" spans="1:16">
      <c r="J25" t="s">
        <v>64</v>
      </c>
      <c r="K25">
        <v>18043.400000000001</v>
      </c>
    </row>
    <row r="26" spans="1:16">
      <c r="J26" t="s">
        <v>63</v>
      </c>
      <c r="K26">
        <v>1533.53</v>
      </c>
    </row>
    <row r="29" spans="1:16" ht="409.6">
      <c r="A29" s="5" t="s">
        <v>62</v>
      </c>
    </row>
    <row r="32" spans="1:16" ht="409.6">
      <c r="A32" s="5" t="s">
        <v>61</v>
      </c>
    </row>
    <row r="35" spans="1:2">
      <c r="A35" t="s">
        <v>60</v>
      </c>
    </row>
    <row r="36" spans="1:2">
      <c r="A36" t="s">
        <v>59</v>
      </c>
      <c r="B36" t="s">
        <v>58</v>
      </c>
    </row>
    <row r="37" spans="1:2">
      <c r="A37" t="s">
        <v>57</v>
      </c>
      <c r="B37" t="s">
        <v>56</v>
      </c>
    </row>
    <row r="38" spans="1:2">
      <c r="A38" t="s">
        <v>55</v>
      </c>
      <c r="B38" t="s">
        <v>54</v>
      </c>
    </row>
    <row r="39" spans="1:2">
      <c r="A39" t="s">
        <v>53</v>
      </c>
      <c r="B39" t="s">
        <v>52</v>
      </c>
    </row>
    <row r="40" spans="1:2">
      <c r="A40" t="s">
        <v>51</v>
      </c>
      <c r="B40" t="s">
        <v>50</v>
      </c>
    </row>
    <row r="41" spans="1:2">
      <c r="A41" t="s">
        <v>49</v>
      </c>
      <c r="B41" t="s">
        <v>48</v>
      </c>
    </row>
    <row r="42" spans="1:2">
      <c r="A42" t="s">
        <v>47</v>
      </c>
      <c r="B42" t="s">
        <v>46</v>
      </c>
    </row>
    <row r="43" spans="1:2">
      <c r="A43" t="s">
        <v>45</v>
      </c>
      <c r="B43" t="s">
        <v>44</v>
      </c>
    </row>
    <row r="44" spans="1:2">
      <c r="A44" t="s">
        <v>43</v>
      </c>
      <c r="B44" t="s">
        <v>42</v>
      </c>
    </row>
    <row r="45" spans="1:2">
      <c r="A45" t="s">
        <v>41</v>
      </c>
      <c r="B45" t="s">
        <v>40</v>
      </c>
    </row>
    <row r="46" spans="1:2">
      <c r="A46" t="s">
        <v>39</v>
      </c>
      <c r="B46" t="s">
        <v>38</v>
      </c>
    </row>
    <row r="47" spans="1:2">
      <c r="A47" t="s">
        <v>37</v>
      </c>
      <c r="B47" t="s">
        <v>36</v>
      </c>
    </row>
    <row r="48" spans="1:2">
      <c r="A48" t="s">
        <v>35</v>
      </c>
      <c r="B48" t="s">
        <v>34</v>
      </c>
    </row>
    <row r="49" spans="1:2">
      <c r="A49" t="s">
        <v>33</v>
      </c>
      <c r="B49" t="s">
        <v>32</v>
      </c>
    </row>
    <row r="50" spans="1:2">
      <c r="A50" t="s">
        <v>31</v>
      </c>
      <c r="B50" t="s">
        <v>30</v>
      </c>
    </row>
    <row r="51" spans="1:2">
      <c r="A51" t="s">
        <v>29</v>
      </c>
      <c r="B51" t="s">
        <v>28</v>
      </c>
    </row>
    <row r="52" spans="1:2">
      <c r="A52" t="s">
        <v>27</v>
      </c>
      <c r="B52" t="s">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779ED-6517-4729-948F-5C2562B7496B}">
  <dimension ref="A1:M38"/>
  <sheetViews>
    <sheetView workbookViewId="0">
      <selection activeCell="K10" sqref="K10"/>
    </sheetView>
  </sheetViews>
  <sheetFormatPr defaultRowHeight="14.4"/>
  <sheetData>
    <row r="1" spans="1:13">
      <c r="A1" t="s">
        <v>92</v>
      </c>
    </row>
    <row r="2" spans="1:13">
      <c r="A2" t="s">
        <v>99</v>
      </c>
    </row>
    <row r="3" spans="1:13">
      <c r="A3" t="s">
        <v>125</v>
      </c>
    </row>
    <row r="4" spans="1:13">
      <c r="A4" t="s">
        <v>89</v>
      </c>
    </row>
    <row r="6" spans="1:13">
      <c r="A6" t="s">
        <v>88</v>
      </c>
      <c r="B6" t="s">
        <v>87</v>
      </c>
      <c r="C6" t="s">
        <v>86</v>
      </c>
      <c r="D6" t="s">
        <v>85</v>
      </c>
      <c r="E6" t="s">
        <v>84</v>
      </c>
      <c r="F6" t="s">
        <v>83</v>
      </c>
      <c r="G6" t="s">
        <v>82</v>
      </c>
      <c r="H6" t="s">
        <v>81</v>
      </c>
      <c r="I6" t="s">
        <v>80</v>
      </c>
      <c r="J6" t="s">
        <v>79</v>
      </c>
      <c r="K6" t="s">
        <v>78</v>
      </c>
    </row>
    <row r="7" spans="1:13">
      <c r="A7" t="s">
        <v>122</v>
      </c>
      <c r="B7" t="s">
        <v>130</v>
      </c>
      <c r="C7" t="s">
        <v>129</v>
      </c>
      <c r="D7" t="s">
        <v>69</v>
      </c>
      <c r="E7">
        <v>51</v>
      </c>
      <c r="F7">
        <v>10.73</v>
      </c>
      <c r="G7">
        <v>547.23</v>
      </c>
      <c r="H7">
        <v>2</v>
      </c>
      <c r="I7">
        <v>0.18</v>
      </c>
      <c r="J7">
        <v>101199780</v>
      </c>
      <c r="K7">
        <v>549.23</v>
      </c>
      <c r="M7">
        <f>K7/E7</f>
        <v>10.76921568627451</v>
      </c>
    </row>
    <row r="8" spans="1:13">
      <c r="A8" t="s">
        <v>104</v>
      </c>
      <c r="B8" t="s">
        <v>127</v>
      </c>
      <c r="C8" t="s">
        <v>128</v>
      </c>
      <c r="D8" t="s">
        <v>69</v>
      </c>
      <c r="E8">
        <v>22</v>
      </c>
      <c r="F8">
        <v>22.2</v>
      </c>
      <c r="G8">
        <v>488.4</v>
      </c>
      <c r="H8">
        <v>2</v>
      </c>
      <c r="I8">
        <v>0.18</v>
      </c>
      <c r="J8">
        <v>99833891</v>
      </c>
      <c r="K8">
        <v>490.4</v>
      </c>
    </row>
    <row r="9" spans="1:13">
      <c r="A9" t="s">
        <v>104</v>
      </c>
      <c r="B9" t="s">
        <v>127</v>
      </c>
      <c r="C9" t="s">
        <v>126</v>
      </c>
      <c r="D9" t="s">
        <v>69</v>
      </c>
      <c r="E9">
        <v>30</v>
      </c>
      <c r="F9">
        <v>22.83</v>
      </c>
      <c r="G9">
        <v>684.9</v>
      </c>
      <c r="H9">
        <v>2</v>
      </c>
      <c r="I9">
        <v>0.18</v>
      </c>
      <c r="J9">
        <v>100110365</v>
      </c>
      <c r="K9">
        <v>686.9</v>
      </c>
    </row>
    <row r="10" spans="1:13">
      <c r="D10" t="s">
        <v>104</v>
      </c>
      <c r="E10">
        <f>E8+E9</f>
        <v>52</v>
      </c>
      <c r="K10">
        <f>SUM(K8:K9)</f>
        <v>1177.3</v>
      </c>
      <c r="M10">
        <f>K10/E10</f>
        <v>22.640384615384615</v>
      </c>
    </row>
    <row r="11" spans="1:13">
      <c r="J11" t="s">
        <v>64</v>
      </c>
      <c r="K11">
        <v>1726.53</v>
      </c>
    </row>
    <row r="12" spans="1:13">
      <c r="J12" t="s">
        <v>63</v>
      </c>
      <c r="K12">
        <v>0</v>
      </c>
    </row>
    <row r="15" spans="1:13" ht="409.6">
      <c r="A15" s="5" t="s">
        <v>94</v>
      </c>
    </row>
    <row r="18" spans="1:2" ht="409.6">
      <c r="A18" s="5" t="s">
        <v>93</v>
      </c>
    </row>
    <row r="21" spans="1:2">
      <c r="A21" t="s">
        <v>60</v>
      </c>
    </row>
    <row r="22" spans="1:2">
      <c r="A22" t="s">
        <v>59</v>
      </c>
      <c r="B22" t="s">
        <v>58</v>
      </c>
    </row>
    <row r="23" spans="1:2">
      <c r="A23" t="s">
        <v>57</v>
      </c>
      <c r="B23" t="s">
        <v>56</v>
      </c>
    </row>
    <row r="24" spans="1:2">
      <c r="A24" t="s">
        <v>55</v>
      </c>
      <c r="B24" t="s">
        <v>54</v>
      </c>
    </row>
    <row r="25" spans="1:2">
      <c r="A25" t="s">
        <v>53</v>
      </c>
      <c r="B25" t="s">
        <v>52</v>
      </c>
    </row>
    <row r="26" spans="1:2">
      <c r="A26" t="s">
        <v>51</v>
      </c>
      <c r="B26" t="s">
        <v>50</v>
      </c>
    </row>
    <row r="27" spans="1:2">
      <c r="A27" t="s">
        <v>49</v>
      </c>
      <c r="B27" t="s">
        <v>48</v>
      </c>
    </row>
    <row r="28" spans="1:2">
      <c r="A28" t="s">
        <v>47</v>
      </c>
      <c r="B28" t="s">
        <v>46</v>
      </c>
    </row>
    <row r="29" spans="1:2">
      <c r="A29" t="s">
        <v>45</v>
      </c>
      <c r="B29" t="s">
        <v>44</v>
      </c>
    </row>
    <row r="30" spans="1:2">
      <c r="A30" t="s">
        <v>43</v>
      </c>
      <c r="B30" t="s">
        <v>42</v>
      </c>
    </row>
    <row r="31" spans="1:2">
      <c r="A31" t="s">
        <v>41</v>
      </c>
      <c r="B31" t="s">
        <v>40</v>
      </c>
    </row>
    <row r="32" spans="1:2">
      <c r="A32" t="s">
        <v>39</v>
      </c>
      <c r="B32" t="s">
        <v>38</v>
      </c>
    </row>
    <row r="33" spans="1:2">
      <c r="A33" t="s">
        <v>37</v>
      </c>
      <c r="B33" t="s">
        <v>36</v>
      </c>
    </row>
    <row r="34" spans="1:2">
      <c r="A34" t="s">
        <v>35</v>
      </c>
      <c r="B34" t="s">
        <v>34</v>
      </c>
    </row>
    <row r="35" spans="1:2">
      <c r="A35" t="s">
        <v>33</v>
      </c>
      <c r="B35" t="s">
        <v>32</v>
      </c>
    </row>
    <row r="36" spans="1:2">
      <c r="A36" t="s">
        <v>31</v>
      </c>
      <c r="B36" t="s">
        <v>30</v>
      </c>
    </row>
    <row r="37" spans="1:2">
      <c r="A37" t="s">
        <v>29</v>
      </c>
      <c r="B37" t="s">
        <v>28</v>
      </c>
    </row>
    <row r="38" spans="1:2">
      <c r="A38" t="s">
        <v>27</v>
      </c>
      <c r="B38"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3481210_2021EOFYTransactions</vt:lpstr>
      <vt:lpstr>3481210_2020EOFYTransactions</vt:lpstr>
      <vt:lpstr>60051328_2021EOFYTransactions</vt:lpstr>
      <vt:lpstr>60051328_2020EOFYTransactions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Kang</dc:creator>
  <cp:lastModifiedBy>Don Kang</cp:lastModifiedBy>
  <dcterms:created xsi:type="dcterms:W3CDTF">2021-10-18T10:33:28Z</dcterms:created>
  <dcterms:modified xsi:type="dcterms:W3CDTF">2021-10-18T23:19:19Z</dcterms:modified>
</cp:coreProperties>
</file>