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eals\Documents\Python Scripts\Tax_Return\"/>
    </mc:Choice>
  </mc:AlternateContent>
  <xr:revisionPtr revIDLastSave="0" documentId="13_ncr:1_{72658C24-C098-4FFD-9E92-CCB1948D8D9E}" xr6:coauthVersionLast="47" xr6:coauthVersionMax="47" xr10:uidLastSave="{00000000-0000-0000-0000-000000000000}"/>
  <bookViews>
    <workbookView xWindow="-108" yWindow="-108" windowWidth="23256" windowHeight="12576" firstSheet="1" activeTab="1" xr2:uid="{08489B6F-C754-476F-B7A8-EBAFE779B85B}"/>
  </bookViews>
  <sheets>
    <sheet name="Sheet1" sheetId="1" r:id="rId1"/>
    <sheet name="Sheet2" sheetId="7" r:id="rId2"/>
    <sheet name="3481210_2021EOFYTransactions" sheetId="3" r:id="rId3"/>
    <sheet name="3481210_2020EOFYTransactions" sheetId="4" r:id="rId4"/>
    <sheet name="60051328_2021EOFYTransactions" sheetId="5" r:id="rId5"/>
    <sheet name="60051328_2020EOFYTransaction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0" i="3" l="1"/>
  <c r="O19" i="3"/>
  <c r="M23" i="5"/>
  <c r="N23" i="5" s="1"/>
  <c r="L23" i="5"/>
  <c r="K20" i="3"/>
  <c r="F20" i="3"/>
  <c r="E20" i="3"/>
  <c r="M7" i="6"/>
  <c r="P15" i="3"/>
  <c r="M10" i="6"/>
  <c r="K10" i="6"/>
  <c r="E10" i="6"/>
  <c r="V13" i="3"/>
  <c r="M12" i="3"/>
  <c r="T13" i="3" s="1"/>
  <c r="S13" i="3"/>
  <c r="M14" i="3"/>
  <c r="N15" i="3" s="1"/>
  <c r="O15" i="3" s="1"/>
  <c r="Q13" i="3"/>
  <c r="M9" i="3"/>
  <c r="M13" i="3"/>
  <c r="N13" i="3" s="1"/>
  <c r="L11" i="3"/>
  <c r="P13" i="3" s="1"/>
  <c r="N11" i="3"/>
  <c r="O11" i="3" s="1"/>
  <c r="M15" i="3"/>
  <c r="M11" i="3"/>
  <c r="M10" i="3"/>
  <c r="N10" i="3" s="1"/>
  <c r="O10" i="3" s="1"/>
  <c r="O8" i="3"/>
  <c r="M12" i="4"/>
  <c r="E12" i="4"/>
  <c r="H10" i="1"/>
  <c r="C28" i="1"/>
  <c r="B28" i="1"/>
  <c r="C29" i="1" s="1"/>
  <c r="C10" i="1"/>
  <c r="C14" i="1" s="1"/>
  <c r="H20" i="1"/>
  <c r="H6" i="1"/>
  <c r="C21" i="1"/>
  <c r="E21" i="1" s="1"/>
  <c r="W13" i="3" l="1"/>
  <c r="P9" i="3"/>
  <c r="O13" i="3"/>
  <c r="O17" i="3" s="1"/>
  <c r="L13" i="3"/>
  <c r="R13" i="3"/>
  <c r="U13" i="3"/>
  <c r="H13" i="1"/>
</calcChain>
</file>

<file path=xl/sharedStrings.xml><?xml version="1.0" encoding="utf-8"?>
<sst xmlns="http://schemas.openxmlformats.org/spreadsheetml/2006/main" count="570" uniqueCount="139">
  <si>
    <t>지은</t>
  </si>
  <si>
    <t>working from home deduction</t>
  </si>
  <si>
    <t>Working day</t>
  </si>
  <si>
    <t>days</t>
  </si>
  <si>
    <t>working hours</t>
  </si>
  <si>
    <t>hours</t>
  </si>
  <si>
    <t>less: leave</t>
  </si>
  <si>
    <t>cents per hour</t>
  </si>
  <si>
    <t>Available deduction</t>
  </si>
  <si>
    <t>Phone</t>
  </si>
  <si>
    <t>per month</t>
  </si>
  <si>
    <t>50% work related</t>
  </si>
  <si>
    <t>Months</t>
  </si>
  <si>
    <t>동환</t>
  </si>
  <si>
    <t>Mask</t>
  </si>
  <si>
    <t>$20 per 50 mask packs</t>
  </si>
  <si>
    <t>Hand sanitiser</t>
  </si>
  <si>
    <t>70% work</t>
  </si>
  <si>
    <t>laundry</t>
  </si>
  <si>
    <t xml:space="preserve"> until Dec 2020 @ $1 per washing</t>
  </si>
  <si>
    <t>less: went to work</t>
  </si>
  <si>
    <t>Div income</t>
  </si>
  <si>
    <t>hands free earphone</t>
  </si>
  <si>
    <t>car phone charger</t>
  </si>
  <si>
    <t>half</t>
  </si>
  <si>
    <t>PY</t>
  </si>
  <si>
    <t>Any action initiated by the company or corporation, for the purpose of giving an entitlement to shareholders.</t>
  </si>
  <si>
    <t>Corporate action (CA)</t>
  </si>
  <si>
    <t>Other fees can include, but are not limited to: Off market transfer fees, conditional trading fees, rejection fees, early and late settlement fees, fail fees, SRN query, rebooking fees, cheque payment fee or cheque dishonour fees and the printing and posting of contract notes.</t>
  </si>
  <si>
    <t>Other fees</t>
  </si>
  <si>
    <t>Total subscription can include, but are not limited to:CommSecIRESS fees, Morningstar research subscription fees and CommSec share trade alerts.</t>
  </si>
  <si>
    <t>Total subscription</t>
  </si>
  <si>
    <t>A franking credit is your share of tax paid by a company on the profits from which your dividend are paid. They are also known as Imputation Credits.</t>
  </si>
  <si>
    <t>Franking /Imputation Credit</t>
  </si>
  <si>
    <t>Franked dividends are paid to security holders out of profits on which the company has already paid tax.</t>
  </si>
  <si>
    <t>Franked dividend</t>
  </si>
  <si>
    <t>Dividends which do not carry a franking credit.</t>
  </si>
  <si>
    <t>Unfranked dividend</t>
  </si>
  <si>
    <t>The date on which a declared dividend is scheduled to be paid.</t>
  </si>
  <si>
    <t>Payment date</t>
  </si>
  <si>
    <t>The record date is the date the share registries use in determining who is entitled to a dividend or entitlement associated with a security. Those who held the security in the company and were on the register on the record date are eligible for the entitlement.</t>
  </si>
  <si>
    <t>Record date</t>
  </si>
  <si>
    <t>A dividend paid by the company outside typical recurring (interim and final) dividend cycle.</t>
  </si>
  <si>
    <t>Special dividend</t>
  </si>
  <si>
    <t>A dividend paid during a year representing a return based on the previous twelve months' financial performance.</t>
  </si>
  <si>
    <t>Final dividend</t>
  </si>
  <si>
    <t>A dividend paid during a year representing a return based on the previous six months' financial performance and the outlook for the future.</t>
  </si>
  <si>
    <t>Interim dividend</t>
  </si>
  <si>
    <t>The ex-dividend date occurs two business days before the company's Record Date. To be entitled to a dividend a shareholder must have purchased the shares before the ex-dividend date. If you purchase shares on or after that date, the previous owner of the shares (and not you) is entitled to the dividend.</t>
  </si>
  <si>
    <t>Ex-dividend date</t>
  </si>
  <si>
    <t>A dividend is a payment made to shareholders from the company. This payment is a portion of the company's profits. ASX listed companies typically pay dividends twice a year, usually as an 'interim' dividend and a 'final dividend'. From time to time, a company may also pay a 'special' dividend.</t>
  </si>
  <si>
    <t>Dividend</t>
  </si>
  <si>
    <t>When you are CHESS sponsored with a Broker you will be issued a unique number, called a HIN. Multiple holdings can be registered under the single HIN. A HIN starts with the letter X and usually followed by 10 numbers, e.g. X0001234567.</t>
  </si>
  <si>
    <t>Holder Identification Number (HIN)</t>
  </si>
  <si>
    <t>The fee or charge that is paid by you when transacting a buy or sell.</t>
  </si>
  <si>
    <t>Brokerage</t>
  </si>
  <si>
    <t>The Portfolio Valuation 'Unit Price' is calculated using a 'Reference' Price provided by the ASX which takes into account an adjustment to determine value at Close of Market if the Security does not trade in the Closing Single Price Auction on the Valuation Date.</t>
  </si>
  <si>
    <t>Unit Price</t>
  </si>
  <si>
    <t>The number of registered securities that you own.</t>
  </si>
  <si>
    <t>Units</t>
  </si>
  <si>
    <t>GLOSSARY</t>
  </si>
  <si>
    <t>This statement is issued by Commonwealth Securities Limited ABN 60 067 254 399 AFSL 238814 (''CommSec''), a market participant of ASX and Chi-X Australia, a clearing participant of ASX Clear Pty Limited and a settlement participant of ASX Settlement Pty Limited. CommSec is a wholly owned but non-guaranteed subsidiary of the Commonwealth Bank of Australia ABN 48 123 123 124 AFSL 234945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transferred Holder Identification Numbers (HIN) or switched Participant Identification Number (PID)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</si>
  <si>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certain transactions may not be displayed, including but not limited to transactions made off market such as Initial Public Offerings (IPOs) and Delivery vs Payment Settlements (DvP).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Boardroom Limited (https://boardroomlimited.com.au/)
		Security Transfer Registrars (https://www.securitytransfer.com.au/)
		Advanced Share Registry Services (http://www.advancedshare.com.au/Home.aspx)</t>
  </si>
  <si>
    <t>Total Sells (inc. Brokerage + GST)</t>
  </si>
  <si>
    <t>Total Buys (inc. Brokerage + GST)</t>
  </si>
  <si>
    <t>Sell</t>
  </si>
  <si>
    <t>11/06/2021</t>
  </si>
  <si>
    <t>OIL SEARCH LTD FPO 10T (10 TOEA ORDINARY FULLY PAID)</t>
  </si>
  <si>
    <t>OSH</t>
  </si>
  <si>
    <t>Buy</t>
  </si>
  <si>
    <t>19/01/2021</t>
  </si>
  <si>
    <t>12/01/2021</t>
  </si>
  <si>
    <t>13/11/2020</t>
  </si>
  <si>
    <t>10/11/2020</t>
  </si>
  <si>
    <t>14/07/2020</t>
  </si>
  <si>
    <t>MACQUARIE GROUP LTD FPO (ORDINARY FULLY PAID)</t>
  </si>
  <si>
    <t>MQG</t>
  </si>
  <si>
    <t>14/09/2020</t>
  </si>
  <si>
    <t>Total Value ($)</t>
  </si>
  <si>
    <t>Contract Note</t>
  </si>
  <si>
    <t>GST ($)</t>
  </si>
  <si>
    <t>Brokerage+GST ($)</t>
  </si>
  <si>
    <t>Trade Value ($)</t>
  </si>
  <si>
    <t>Unit Price ($)</t>
  </si>
  <si>
    <t>Quantity</t>
  </si>
  <si>
    <t>Type</t>
  </si>
  <si>
    <t>Date</t>
  </si>
  <si>
    <t>Company</t>
  </si>
  <si>
    <t>Code</t>
  </si>
  <si>
    <t>MR DONGHWAN KANG</t>
  </si>
  <si>
    <t>SHARES - 3481210 - HIN 89248621</t>
  </si>
  <si>
    <t>01 Jul 2020 - 30 Jun 2021</t>
  </si>
  <si>
    <t>Transaction Summary</t>
  </si>
  <si>
    <t>This statement is issued by Commonwealth Securities Limited ABN 60 067 254 399 AFSL 238814 (''CommSec''), a participant of the ASX Group and Chi-X Australia. CommSec is a wholly owned but non-guaranteed subsidiary of Commonwealth Bank of Australia Group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</si>
  <si>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Security Transfer Registrars (https://www.securitytransfer.com.au/)
		Advanced Share Registry Services (http://www.advancedshare.com.au/Home.aspx)</t>
  </si>
  <si>
    <t>12/06/2020</t>
  </si>
  <si>
    <t>29/05/2020</t>
  </si>
  <si>
    <t>01/05/2020</t>
  </si>
  <si>
    <t>22/04/2020</t>
  </si>
  <si>
    <t>01 Jul 2019 - 30 Jun 2020</t>
  </si>
  <si>
    <t>Total</t>
  </si>
  <si>
    <t>Remaining</t>
  </si>
  <si>
    <t>07/06/2021</t>
  </si>
  <si>
    <t>SPDRMSCIAUSELECTHDY ETF UNITS (SPDR MSCI AUS. SELECT HIGH DIVIDEND YIELD FUND)</t>
  </si>
  <si>
    <t>SYI</t>
  </si>
  <si>
    <t>25/05/2021</t>
  </si>
  <si>
    <t>BETASHARESNASDAQ100 ETF UNITS (BETASHARES NASDAQ 100 ETF)</t>
  </si>
  <si>
    <t>NDQ</t>
  </si>
  <si>
    <t>07/05/2021</t>
  </si>
  <si>
    <t>22/03/2021</t>
  </si>
  <si>
    <t>01/03/2021</t>
  </si>
  <si>
    <t>23/02/2021</t>
  </si>
  <si>
    <t>14/01/2021</t>
  </si>
  <si>
    <t>29/12/2020</t>
  </si>
  <si>
    <t>28/10/2020</t>
  </si>
  <si>
    <t>18/06/2021</t>
  </si>
  <si>
    <t>ISHARES S&amp;P/ASX 200. ETF UNITS (ISHARES CORE S&amp;P/ASX 200 ETF)</t>
  </si>
  <si>
    <t>IOZ</t>
  </si>
  <si>
    <t>10/05/2021</t>
  </si>
  <si>
    <t>14/04/2021</t>
  </si>
  <si>
    <t>23/06/2021</t>
  </si>
  <si>
    <t>BETASUSTAINABILITY ETF UNITS (BETASHARES GLOBAL SUSTAINABILITY LEADERS ETF)</t>
  </si>
  <si>
    <t>ETHI</t>
  </si>
  <si>
    <t>09/06/2021</t>
  </si>
  <si>
    <t>04/06/2021</t>
  </si>
  <si>
    <t>SHARES - 60051328 - HIN 89298628</t>
  </si>
  <si>
    <t>25/05/2020</t>
  </si>
  <si>
    <t>SPDRMSCIAUSELECTHDY ETF UNITS (EXCHANGE TRADED FUND UNITS FULLY PAID)</t>
  </si>
  <si>
    <t>18/05/2020</t>
  </si>
  <si>
    <t>11/06/2020</t>
  </si>
  <si>
    <t>BETASUSTAINABILITY ETF UNITS (EXCHANGE TRADED FUND UNITS FULLY PAID)</t>
  </si>
  <si>
    <t>MQG sum</t>
  </si>
  <si>
    <t>OSH sum</t>
  </si>
  <si>
    <t>*incl brok</t>
  </si>
  <si>
    <t>over 1 year</t>
  </si>
  <si>
    <t>Gross capital gain</t>
  </si>
  <si>
    <t>Net capital gain</t>
  </si>
  <si>
    <t>2020-2021</t>
  </si>
  <si>
    <t>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</si>
</sst>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4">
    <font>
      <sz val="11"/>
      <color theme="1"/>
      <name val="Calibri"/>
      <family val="2"/>
      <charset val="129"/>
      <scheme val="minor"/>
    </font>
    <font>
      <b/>
      <sz val="11"/>
      <color theme="1"/>
      <name val="Calibri"/>
      <family val="2"/>
      <scheme val="minor"/>
    </font>
    <font>
      <sz val="11"/>
      <color theme="1"/>
      <name val="Calibri"/>
      <family val="2"/>
      <charset val="129"/>
      <scheme val="minor"/>
    </font>
    <font>
      <b/>
      <sz val="11"/>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2">
    <xf numFmtId="0" fontId="0" fillId="0" borderId="0"/>
    <xf numFmtId="41" fontId="2" fillId="0" borderId="0" applyFont="0" applyFill="0" applyBorder="0" applyAlignment="0" applyProtection="0"/>
  </cellStyleXfs>
  <cellXfs count="15">
    <xf numFmtId="0" fontId="0" fillId="0" borderId="0" xfId="0"/>
    <xf numFmtId="0" fontId="0" fillId="0" borderId="1" xfId="0" applyBorder="1"/>
    <xf numFmtId="0" fontId="1" fillId="0" borderId="2" xfId="0" applyFont="1" applyBorder="1"/>
    <xf numFmtId="0" fontId="0" fillId="0" borderId="0" xfId="0" applyAlignment="1">
      <alignment horizontal="right"/>
    </xf>
    <xf numFmtId="0" fontId="0" fillId="0" borderId="2" xfId="0" applyBorder="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3" fillId="4" borderId="0" xfId="0" applyFont="1" applyFill="1"/>
    <xf numFmtId="0" fontId="1" fillId="0" borderId="0" xfId="0" applyFont="1"/>
    <xf numFmtId="0" fontId="1" fillId="4" borderId="0" xfId="0" applyFont="1" applyFill="1"/>
    <xf numFmtId="41" fontId="0" fillId="0" borderId="0" xfId="1"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3377-A67F-4592-8B17-729C853B2FEC}">
  <dimension ref="B4:K29"/>
  <sheetViews>
    <sheetView topLeftCell="A2" zoomScale="140" zoomScaleNormal="140" workbookViewId="0">
      <selection activeCell="G10" sqref="G10"/>
    </sheetView>
  </sheetViews>
  <sheetFormatPr defaultRowHeight="14.4"/>
  <cols>
    <col min="1" max="1" width="2.33203125" customWidth="1"/>
    <col min="2" max="2" width="26" bestFit="1" customWidth="1"/>
    <col min="7" max="7" width="17.88671875" bestFit="1" customWidth="1"/>
    <col min="9" max="9" width="29.44140625" bestFit="1" customWidth="1"/>
  </cols>
  <sheetData>
    <row r="4" spans="2:11">
      <c r="B4" t="s">
        <v>0</v>
      </c>
      <c r="G4" t="s">
        <v>13</v>
      </c>
      <c r="K4" t="s">
        <v>25</v>
      </c>
    </row>
    <row r="5" spans="2:11">
      <c r="B5" t="s">
        <v>1</v>
      </c>
    </row>
    <row r="6" spans="2:11">
      <c r="G6" t="s">
        <v>14</v>
      </c>
      <c r="H6">
        <f>20*5</f>
        <v>100</v>
      </c>
      <c r="I6" t="s">
        <v>15</v>
      </c>
    </row>
    <row r="7" spans="2:11">
      <c r="B7" t="s">
        <v>2</v>
      </c>
      <c r="C7">
        <v>250</v>
      </c>
      <c r="D7" t="s">
        <v>3</v>
      </c>
      <c r="G7" s="3" t="s">
        <v>16</v>
      </c>
      <c r="H7">
        <v>70</v>
      </c>
    </row>
    <row r="8" spans="2:11">
      <c r="B8" t="s">
        <v>6</v>
      </c>
      <c r="C8">
        <v>-30</v>
      </c>
      <c r="G8" t="s">
        <v>18</v>
      </c>
      <c r="H8">
        <v>26</v>
      </c>
      <c r="I8" t="s">
        <v>19</v>
      </c>
      <c r="K8">
        <v>50</v>
      </c>
    </row>
    <row r="9" spans="2:11">
      <c r="B9" t="s">
        <v>20</v>
      </c>
      <c r="C9">
        <v>-30</v>
      </c>
      <c r="G9" t="s">
        <v>22</v>
      </c>
      <c r="H9">
        <v>23.57</v>
      </c>
    </row>
    <row r="10" spans="2:11">
      <c r="C10" s="1">
        <f>C7+C8+C9</f>
        <v>190</v>
      </c>
      <c r="G10" t="s">
        <v>23</v>
      </c>
      <c r="H10">
        <f>I10*0.5</f>
        <v>23.52</v>
      </c>
      <c r="I10">
        <v>47.04</v>
      </c>
      <c r="J10" t="s">
        <v>24</v>
      </c>
    </row>
    <row r="11" spans="2:11">
      <c r="B11" t="s">
        <v>4</v>
      </c>
      <c r="C11">
        <v>7.5</v>
      </c>
      <c r="D11" t="s">
        <v>5</v>
      </c>
    </row>
    <row r="12" spans="2:11">
      <c r="C12">
        <v>0.8</v>
      </c>
      <c r="D12" t="s">
        <v>7</v>
      </c>
    </row>
    <row r="13" spans="2:11" ht="15" thickBot="1">
      <c r="G13" s="2" t="s">
        <v>8</v>
      </c>
      <c r="H13" s="2">
        <f>SUM(H6:H12)</f>
        <v>243.09</v>
      </c>
    </row>
    <row r="14" spans="2:11" ht="15.6" thickTop="1" thickBot="1">
      <c r="B14" s="2" t="s">
        <v>8</v>
      </c>
      <c r="C14" s="2">
        <f>C10*C11*C12</f>
        <v>1140</v>
      </c>
    </row>
    <row r="15" spans="2:11" ht="15" thickTop="1"/>
    <row r="16" spans="2:11">
      <c r="G16" t="s">
        <v>9</v>
      </c>
      <c r="H16">
        <v>30</v>
      </c>
      <c r="I16" t="s">
        <v>10</v>
      </c>
    </row>
    <row r="17" spans="2:11">
      <c r="B17" t="s">
        <v>9</v>
      </c>
      <c r="C17">
        <v>30</v>
      </c>
      <c r="D17" t="s">
        <v>10</v>
      </c>
      <c r="H17">
        <v>12</v>
      </c>
      <c r="I17" t="s">
        <v>12</v>
      </c>
    </row>
    <row r="18" spans="2:11">
      <c r="C18">
        <v>12</v>
      </c>
      <c r="D18" t="s">
        <v>12</v>
      </c>
      <c r="G18" t="s">
        <v>17</v>
      </c>
      <c r="H18">
        <v>0.7</v>
      </c>
    </row>
    <row r="19" spans="2:11">
      <c r="B19" t="s">
        <v>11</v>
      </c>
      <c r="C19">
        <v>0.5</v>
      </c>
    </row>
    <row r="20" spans="2:11" ht="15" thickBot="1">
      <c r="G20" s="2" t="s">
        <v>8</v>
      </c>
      <c r="H20" s="2">
        <f>H16*H17*H18</f>
        <v>251.99999999999997</v>
      </c>
      <c r="K20">
        <v>180</v>
      </c>
    </row>
    <row r="21" spans="2:11" ht="15.6" thickTop="1" thickBot="1">
      <c r="B21" s="2" t="s">
        <v>8</v>
      </c>
      <c r="C21" s="2">
        <f>C17*C18*C19</f>
        <v>180</v>
      </c>
      <c r="E21">
        <f>C21+C14</f>
        <v>1320</v>
      </c>
    </row>
    <row r="22" spans="2:11" ht="15" thickTop="1"/>
    <row r="25" spans="2:11">
      <c r="B25" t="s">
        <v>21</v>
      </c>
    </row>
    <row r="26" spans="2:11">
      <c r="B26">
        <v>15.5</v>
      </c>
      <c r="C26">
        <v>6.64</v>
      </c>
    </row>
    <row r="27" spans="2:11">
      <c r="B27">
        <v>26.04</v>
      </c>
      <c r="C27">
        <v>11.16</v>
      </c>
    </row>
    <row r="28" spans="2:11" ht="15" thickBot="1">
      <c r="B28" s="4">
        <f>SUM(B26:B27)</f>
        <v>41.54</v>
      </c>
      <c r="C28" s="4">
        <f>SUM(C26:C27)</f>
        <v>17.8</v>
      </c>
    </row>
    <row r="29" spans="2:11" ht="15" thickTop="1">
      <c r="C29">
        <f>B28+C28</f>
        <v>59.34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DCAF-2A72-4A4E-9C9D-56B1A4801B09}">
  <dimension ref="A1:K45"/>
  <sheetViews>
    <sheetView tabSelected="1" topLeftCell="A13" workbookViewId="0">
      <selection activeCell="C21" sqref="C21"/>
    </sheetView>
  </sheetViews>
  <sheetFormatPr defaultRowHeight="14.4"/>
  <sheetData>
    <row r="1" spans="1:11">
      <c r="A1" t="s">
        <v>137</v>
      </c>
    </row>
    <row r="2" spans="1:11">
      <c r="A2" t="s">
        <v>88</v>
      </c>
      <c r="B2" t="s">
        <v>87</v>
      </c>
      <c r="C2" t="s">
        <v>86</v>
      </c>
      <c r="D2" t="s">
        <v>85</v>
      </c>
      <c r="E2" t="s">
        <v>84</v>
      </c>
      <c r="F2" t="s">
        <v>83</v>
      </c>
      <c r="G2" t="s">
        <v>82</v>
      </c>
      <c r="H2" t="s">
        <v>81</v>
      </c>
      <c r="I2" t="s">
        <v>80</v>
      </c>
      <c r="J2" t="s">
        <v>79</v>
      </c>
      <c r="K2" s="6" t="s">
        <v>78</v>
      </c>
    </row>
    <row r="3" spans="1:11">
      <c r="A3" t="s">
        <v>76</v>
      </c>
      <c r="B3" t="s">
        <v>75</v>
      </c>
      <c r="C3" t="s">
        <v>77</v>
      </c>
      <c r="D3" t="s">
        <v>69</v>
      </c>
      <c r="E3">
        <v>41</v>
      </c>
      <c r="F3">
        <v>119.98</v>
      </c>
      <c r="G3">
        <v>4919.18</v>
      </c>
      <c r="H3">
        <v>19.95</v>
      </c>
      <c r="I3">
        <v>1.81</v>
      </c>
      <c r="J3">
        <v>106153936</v>
      </c>
      <c r="K3" s="6">
        <v>4939.13</v>
      </c>
    </row>
    <row r="4" spans="1:11">
      <c r="A4" t="s">
        <v>76</v>
      </c>
      <c r="B4" t="s">
        <v>75</v>
      </c>
      <c r="C4" t="s">
        <v>71</v>
      </c>
      <c r="D4" t="s">
        <v>65</v>
      </c>
      <c r="E4">
        <v>-41</v>
      </c>
      <c r="F4">
        <v>139.4</v>
      </c>
      <c r="G4">
        <v>-5715.4</v>
      </c>
      <c r="H4">
        <v>19.95</v>
      </c>
      <c r="I4">
        <v>1.81</v>
      </c>
      <c r="J4">
        <v>111737304</v>
      </c>
      <c r="K4" s="6">
        <v>-5695.45</v>
      </c>
    </row>
    <row r="5" spans="1:11">
      <c r="A5" t="s">
        <v>68</v>
      </c>
      <c r="B5" t="s">
        <v>67</v>
      </c>
      <c r="C5" t="s">
        <v>74</v>
      </c>
      <c r="D5" t="s">
        <v>69</v>
      </c>
      <c r="E5" s="7">
        <v>305</v>
      </c>
      <c r="F5">
        <v>2.95</v>
      </c>
      <c r="G5">
        <v>899.75</v>
      </c>
      <c r="H5">
        <v>10</v>
      </c>
      <c r="I5">
        <v>0.91</v>
      </c>
      <c r="J5">
        <v>102947053</v>
      </c>
      <c r="K5" s="6">
        <v>909.75</v>
      </c>
    </row>
    <row r="6" spans="1:11">
      <c r="A6" t="s">
        <v>68</v>
      </c>
      <c r="B6" t="s">
        <v>67</v>
      </c>
      <c r="C6" t="s">
        <v>73</v>
      </c>
      <c r="D6" t="s">
        <v>65</v>
      </c>
      <c r="E6">
        <v>-305</v>
      </c>
      <c r="F6">
        <v>3.24</v>
      </c>
      <c r="G6">
        <v>-988.2</v>
      </c>
      <c r="H6">
        <v>10</v>
      </c>
      <c r="I6">
        <v>0.91</v>
      </c>
      <c r="J6">
        <v>108921274</v>
      </c>
      <c r="K6" s="6">
        <v>-978.2</v>
      </c>
    </row>
    <row r="7" spans="1:11">
      <c r="A7" t="s">
        <v>68</v>
      </c>
      <c r="B7" t="s">
        <v>67</v>
      </c>
      <c r="C7" t="s">
        <v>73</v>
      </c>
      <c r="D7" t="s">
        <v>65</v>
      </c>
      <c r="E7">
        <v>-308</v>
      </c>
      <c r="F7">
        <v>3.22</v>
      </c>
      <c r="G7">
        <v>-991.76</v>
      </c>
      <c r="H7">
        <v>10</v>
      </c>
      <c r="I7">
        <v>0.91</v>
      </c>
      <c r="J7">
        <v>108899289</v>
      </c>
      <c r="K7" s="6">
        <v>-981.76</v>
      </c>
    </row>
    <row r="8" spans="1:11">
      <c r="A8" t="s">
        <v>68</v>
      </c>
      <c r="B8" t="s">
        <v>67</v>
      </c>
      <c r="C8" t="s">
        <v>72</v>
      </c>
      <c r="D8" t="s">
        <v>69</v>
      </c>
      <c r="E8" s="9">
        <v>275</v>
      </c>
      <c r="F8">
        <v>3.585</v>
      </c>
      <c r="G8">
        <v>985.88</v>
      </c>
      <c r="H8">
        <v>10</v>
      </c>
      <c r="I8">
        <v>0.91</v>
      </c>
      <c r="J8">
        <v>109176089</v>
      </c>
      <c r="K8" s="6">
        <v>995.88</v>
      </c>
    </row>
    <row r="9" spans="1:11">
      <c r="A9" t="s">
        <v>68</v>
      </c>
      <c r="B9" t="s">
        <v>67</v>
      </c>
      <c r="C9" t="s">
        <v>71</v>
      </c>
      <c r="D9" t="s">
        <v>65</v>
      </c>
      <c r="E9">
        <v>-746</v>
      </c>
      <c r="F9">
        <v>4.21</v>
      </c>
      <c r="G9">
        <v>-3140.66</v>
      </c>
      <c r="H9">
        <v>19.95</v>
      </c>
      <c r="I9">
        <v>1.81</v>
      </c>
      <c r="J9">
        <v>111737219</v>
      </c>
      <c r="K9" s="6">
        <v>-3120.71</v>
      </c>
    </row>
    <row r="10" spans="1:11">
      <c r="A10" t="s">
        <v>68</v>
      </c>
      <c r="B10" t="s">
        <v>67</v>
      </c>
      <c r="C10" t="s">
        <v>70</v>
      </c>
      <c r="D10" t="s">
        <v>69</v>
      </c>
      <c r="E10" s="10">
        <v>886</v>
      </c>
      <c r="F10">
        <v>4.4000000000000004</v>
      </c>
      <c r="G10">
        <v>3898.4</v>
      </c>
      <c r="H10">
        <v>19.95</v>
      </c>
      <c r="I10">
        <v>1.81</v>
      </c>
      <c r="J10">
        <v>112105785</v>
      </c>
      <c r="K10" s="6">
        <v>3918.35</v>
      </c>
    </row>
    <row r="11" spans="1:11">
      <c r="A11" t="s">
        <v>68</v>
      </c>
      <c r="B11" t="s">
        <v>67</v>
      </c>
      <c r="C11" t="s">
        <v>66</v>
      </c>
      <c r="D11" t="s">
        <v>65</v>
      </c>
      <c r="E11" s="10">
        <v>-700</v>
      </c>
      <c r="F11">
        <v>4.05</v>
      </c>
      <c r="G11">
        <v>-2835</v>
      </c>
      <c r="H11">
        <v>19.95</v>
      </c>
      <c r="I11">
        <v>1.81</v>
      </c>
      <c r="J11">
        <v>119352749</v>
      </c>
      <c r="K11" s="6">
        <v>-2815.05</v>
      </c>
    </row>
    <row r="12" spans="1:11">
      <c r="A12" t="s">
        <v>138</v>
      </c>
    </row>
    <row r="13" spans="1:11">
      <c r="A13" t="s">
        <v>88</v>
      </c>
      <c r="B13" t="s">
        <v>87</v>
      </c>
      <c r="C13" t="s">
        <v>86</v>
      </c>
      <c r="D13" t="s">
        <v>85</v>
      </c>
      <c r="E13" t="s">
        <v>84</v>
      </c>
      <c r="F13" t="s">
        <v>83</v>
      </c>
      <c r="G13" t="s">
        <v>82</v>
      </c>
      <c r="H13" t="s">
        <v>81</v>
      </c>
      <c r="I13" t="s">
        <v>80</v>
      </c>
      <c r="J13" t="s">
        <v>79</v>
      </c>
      <c r="K13" s="6" t="s">
        <v>78</v>
      </c>
    </row>
    <row r="14" spans="1:11">
      <c r="A14" t="s">
        <v>68</v>
      </c>
      <c r="B14" t="s">
        <v>67</v>
      </c>
      <c r="C14" t="s">
        <v>98</v>
      </c>
      <c r="D14" t="s">
        <v>69</v>
      </c>
      <c r="E14">
        <v>230</v>
      </c>
      <c r="F14">
        <v>2.4350000000000001</v>
      </c>
      <c r="G14">
        <v>560.04999999999995</v>
      </c>
      <c r="H14">
        <v>10</v>
      </c>
      <c r="I14">
        <v>0.91</v>
      </c>
      <c r="J14">
        <v>98676309</v>
      </c>
      <c r="K14" s="6">
        <v>570.04999999999995</v>
      </c>
    </row>
    <row r="15" spans="1:11">
      <c r="A15" t="s">
        <v>68</v>
      </c>
      <c r="B15" t="s">
        <v>67</v>
      </c>
      <c r="C15" t="s">
        <v>97</v>
      </c>
      <c r="D15" t="s">
        <v>69</v>
      </c>
      <c r="E15">
        <v>200</v>
      </c>
      <c r="F15">
        <v>2.9</v>
      </c>
      <c r="G15">
        <v>580</v>
      </c>
      <c r="H15">
        <v>10</v>
      </c>
      <c r="I15">
        <v>0.91</v>
      </c>
      <c r="J15">
        <v>99118731</v>
      </c>
      <c r="K15" s="6">
        <v>590</v>
      </c>
    </row>
    <row r="16" spans="1:11">
      <c r="A16" t="s">
        <v>68</v>
      </c>
      <c r="B16" t="s">
        <v>67</v>
      </c>
      <c r="C16" t="s">
        <v>96</v>
      </c>
      <c r="D16" t="s">
        <v>69</v>
      </c>
      <c r="E16">
        <v>200</v>
      </c>
      <c r="F16">
        <v>3.4</v>
      </c>
      <c r="G16">
        <v>680</v>
      </c>
      <c r="H16">
        <v>10</v>
      </c>
      <c r="I16">
        <v>0.91</v>
      </c>
      <c r="J16">
        <v>100521855</v>
      </c>
      <c r="K16" s="6">
        <v>690</v>
      </c>
    </row>
    <row r="17" spans="1:11">
      <c r="A17" t="s">
        <v>68</v>
      </c>
      <c r="B17" t="s">
        <v>67</v>
      </c>
      <c r="C17" t="s">
        <v>95</v>
      </c>
      <c r="D17" t="s">
        <v>69</v>
      </c>
      <c r="E17">
        <v>149</v>
      </c>
      <c r="F17">
        <v>3.35</v>
      </c>
      <c r="G17">
        <v>499.15</v>
      </c>
      <c r="H17">
        <v>10</v>
      </c>
      <c r="I17">
        <v>0.91</v>
      </c>
      <c r="J17">
        <v>101425107</v>
      </c>
      <c r="K17" s="6">
        <v>509.15</v>
      </c>
    </row>
    <row r="21" spans="1:11">
      <c r="A21" t="s">
        <v>138</v>
      </c>
    </row>
    <row r="22" spans="1:11">
      <c r="A22" t="s">
        <v>88</v>
      </c>
      <c r="B22" t="s">
        <v>87</v>
      </c>
      <c r="C22" t="s">
        <v>86</v>
      </c>
      <c r="D22" t="s">
        <v>85</v>
      </c>
      <c r="E22" t="s">
        <v>84</v>
      </c>
      <c r="F22" t="s">
        <v>83</v>
      </c>
      <c r="G22" t="s">
        <v>82</v>
      </c>
      <c r="H22" t="s">
        <v>81</v>
      </c>
      <c r="I22" t="s">
        <v>80</v>
      </c>
      <c r="J22" t="s">
        <v>79</v>
      </c>
      <c r="K22" t="s">
        <v>78</v>
      </c>
    </row>
    <row r="23" spans="1:11">
      <c r="A23" t="s">
        <v>122</v>
      </c>
      <c r="B23" t="s">
        <v>130</v>
      </c>
      <c r="C23" t="s">
        <v>129</v>
      </c>
      <c r="D23" t="s">
        <v>69</v>
      </c>
      <c r="E23">
        <v>51</v>
      </c>
      <c r="F23">
        <v>10.73</v>
      </c>
      <c r="G23">
        <v>547.23</v>
      </c>
      <c r="H23">
        <v>2</v>
      </c>
      <c r="I23">
        <v>0.18</v>
      </c>
      <c r="J23">
        <v>101199780</v>
      </c>
      <c r="K23">
        <v>549.23</v>
      </c>
    </row>
    <row r="24" spans="1:11">
      <c r="A24" t="s">
        <v>104</v>
      </c>
      <c r="B24" t="s">
        <v>127</v>
      </c>
      <c r="C24" t="s">
        <v>128</v>
      </c>
      <c r="D24" t="s">
        <v>69</v>
      </c>
      <c r="E24">
        <v>22</v>
      </c>
      <c r="F24">
        <v>22.2</v>
      </c>
      <c r="G24">
        <v>488.4</v>
      </c>
      <c r="H24">
        <v>2</v>
      </c>
      <c r="I24">
        <v>0.18</v>
      </c>
      <c r="J24">
        <v>99833891</v>
      </c>
      <c r="K24">
        <v>490.4</v>
      </c>
    </row>
    <row r="25" spans="1:11">
      <c r="A25" t="s">
        <v>104</v>
      </c>
      <c r="B25" t="s">
        <v>127</v>
      </c>
      <c r="C25" t="s">
        <v>126</v>
      </c>
      <c r="D25" t="s">
        <v>69</v>
      </c>
      <c r="E25">
        <v>30</v>
      </c>
      <c r="F25">
        <v>22.83</v>
      </c>
      <c r="G25">
        <v>684.9</v>
      </c>
      <c r="H25">
        <v>2</v>
      </c>
      <c r="I25">
        <v>0.18</v>
      </c>
      <c r="J25">
        <v>100110365</v>
      </c>
      <c r="K25">
        <v>686.9</v>
      </c>
    </row>
    <row r="27" spans="1:11">
      <c r="A27" t="s">
        <v>137</v>
      </c>
    </row>
    <row r="28" spans="1:11">
      <c r="A28" t="s">
        <v>88</v>
      </c>
      <c r="B28" t="s">
        <v>87</v>
      </c>
      <c r="C28" t="s">
        <v>86</v>
      </c>
      <c r="D28" t="s">
        <v>85</v>
      </c>
      <c r="E28" t="s">
        <v>84</v>
      </c>
      <c r="F28" t="s">
        <v>83</v>
      </c>
      <c r="G28" t="s">
        <v>82</v>
      </c>
      <c r="H28" t="s">
        <v>81</v>
      </c>
      <c r="I28" t="s">
        <v>80</v>
      </c>
      <c r="J28" t="s">
        <v>79</v>
      </c>
      <c r="K28" t="s">
        <v>78</v>
      </c>
    </row>
    <row r="29" spans="1:11">
      <c r="A29" t="s">
        <v>122</v>
      </c>
      <c r="B29" t="s">
        <v>121</v>
      </c>
      <c r="C29" t="s">
        <v>124</v>
      </c>
      <c r="D29" t="s">
        <v>69</v>
      </c>
      <c r="E29">
        <v>83</v>
      </c>
      <c r="F29">
        <v>11.96</v>
      </c>
      <c r="G29">
        <v>992.68</v>
      </c>
      <c r="H29">
        <v>2</v>
      </c>
      <c r="I29">
        <v>0.18</v>
      </c>
      <c r="J29">
        <v>119120801</v>
      </c>
      <c r="K29">
        <v>994.68</v>
      </c>
    </row>
    <row r="30" spans="1:11">
      <c r="A30" t="s">
        <v>122</v>
      </c>
      <c r="B30" t="s">
        <v>121</v>
      </c>
      <c r="C30" t="s">
        <v>123</v>
      </c>
      <c r="D30" t="s">
        <v>69</v>
      </c>
      <c r="E30">
        <v>83</v>
      </c>
      <c r="F30">
        <v>12</v>
      </c>
      <c r="G30">
        <v>996</v>
      </c>
      <c r="H30">
        <v>2</v>
      </c>
      <c r="I30">
        <v>0.18</v>
      </c>
      <c r="J30">
        <v>119255154</v>
      </c>
      <c r="K30">
        <v>998</v>
      </c>
    </row>
    <row r="31" spans="1:11">
      <c r="A31" t="s">
        <v>122</v>
      </c>
      <c r="B31" t="s">
        <v>121</v>
      </c>
      <c r="C31" t="s">
        <v>115</v>
      </c>
      <c r="D31" t="s">
        <v>69</v>
      </c>
      <c r="E31">
        <v>80</v>
      </c>
      <c r="F31">
        <v>12.39</v>
      </c>
      <c r="G31">
        <v>991.2</v>
      </c>
      <c r="H31">
        <v>2</v>
      </c>
      <c r="I31">
        <v>0.18</v>
      </c>
      <c r="J31">
        <v>119574972</v>
      </c>
      <c r="K31">
        <v>993.2</v>
      </c>
    </row>
    <row r="32" spans="1:11">
      <c r="A32" t="s">
        <v>122</v>
      </c>
      <c r="B32" t="s">
        <v>121</v>
      </c>
      <c r="C32" t="s">
        <v>120</v>
      </c>
      <c r="D32" t="s">
        <v>69</v>
      </c>
      <c r="E32">
        <v>80</v>
      </c>
      <c r="F32">
        <v>12.439500000000001</v>
      </c>
      <c r="G32">
        <v>995.16</v>
      </c>
      <c r="H32">
        <v>2</v>
      </c>
      <c r="I32">
        <v>0.18</v>
      </c>
      <c r="J32">
        <v>119755851</v>
      </c>
      <c r="K32">
        <v>997.16</v>
      </c>
    </row>
    <row r="33" spans="1:11">
      <c r="A33" t="s">
        <v>117</v>
      </c>
      <c r="B33" t="s">
        <v>116</v>
      </c>
      <c r="C33" t="s">
        <v>119</v>
      </c>
      <c r="D33" t="s">
        <v>69</v>
      </c>
      <c r="E33">
        <v>34</v>
      </c>
      <c r="F33">
        <v>28.78</v>
      </c>
      <c r="G33">
        <v>978.52</v>
      </c>
      <c r="H33">
        <v>2</v>
      </c>
      <c r="I33">
        <v>0.18</v>
      </c>
      <c r="J33">
        <v>116927781</v>
      </c>
      <c r="K33">
        <v>980.52</v>
      </c>
    </row>
    <row r="34" spans="1:11">
      <c r="A34" t="s">
        <v>117</v>
      </c>
      <c r="B34" t="s">
        <v>116</v>
      </c>
      <c r="C34" t="s">
        <v>118</v>
      </c>
      <c r="D34" t="s">
        <v>69</v>
      </c>
      <c r="E34">
        <v>34</v>
      </c>
      <c r="F34">
        <v>29.35</v>
      </c>
      <c r="G34">
        <v>997.9</v>
      </c>
      <c r="H34">
        <v>2</v>
      </c>
      <c r="I34">
        <v>0.18</v>
      </c>
      <c r="J34">
        <v>118063653</v>
      </c>
      <c r="K34">
        <v>999.9</v>
      </c>
    </row>
    <row r="35" spans="1:11">
      <c r="A35" t="s">
        <v>117</v>
      </c>
      <c r="B35" t="s">
        <v>116</v>
      </c>
      <c r="C35" t="s">
        <v>115</v>
      </c>
      <c r="D35" t="s">
        <v>69</v>
      </c>
      <c r="E35">
        <v>32</v>
      </c>
      <c r="F35">
        <v>30.39</v>
      </c>
      <c r="G35">
        <v>972.48</v>
      </c>
      <c r="H35">
        <v>2</v>
      </c>
      <c r="I35">
        <v>0.18</v>
      </c>
      <c r="J35">
        <v>119574995</v>
      </c>
      <c r="K35">
        <v>974.48</v>
      </c>
    </row>
    <row r="36" spans="1:11">
      <c r="A36" t="s">
        <v>107</v>
      </c>
      <c r="B36" t="s">
        <v>106</v>
      </c>
      <c r="C36" t="s">
        <v>114</v>
      </c>
      <c r="D36" t="s">
        <v>69</v>
      </c>
      <c r="E36">
        <v>55</v>
      </c>
      <c r="F36">
        <v>26.79</v>
      </c>
      <c r="G36">
        <v>1473.45</v>
      </c>
      <c r="H36">
        <v>2.95</v>
      </c>
      <c r="I36">
        <v>0.27</v>
      </c>
      <c r="J36">
        <v>108361907</v>
      </c>
      <c r="K36">
        <v>1476.4</v>
      </c>
    </row>
    <row r="37" spans="1:11">
      <c r="A37" t="s">
        <v>107</v>
      </c>
      <c r="B37" t="s">
        <v>106</v>
      </c>
      <c r="C37" t="s">
        <v>72</v>
      </c>
      <c r="D37" t="s">
        <v>69</v>
      </c>
      <c r="E37">
        <v>47</v>
      </c>
      <c r="F37">
        <v>27.14</v>
      </c>
      <c r="G37">
        <v>1275.58</v>
      </c>
      <c r="H37">
        <v>2.5499999999999998</v>
      </c>
      <c r="I37">
        <v>0.23</v>
      </c>
      <c r="J37">
        <v>109175965</v>
      </c>
      <c r="K37">
        <v>1278.1300000000001</v>
      </c>
    </row>
    <row r="38" spans="1:11">
      <c r="A38" t="s">
        <v>107</v>
      </c>
      <c r="B38" t="s">
        <v>106</v>
      </c>
      <c r="C38" t="s">
        <v>113</v>
      </c>
      <c r="D38" t="s">
        <v>69</v>
      </c>
      <c r="E38">
        <v>20</v>
      </c>
      <c r="F38">
        <v>27.98</v>
      </c>
      <c r="G38">
        <v>559.6</v>
      </c>
      <c r="H38">
        <v>2</v>
      </c>
      <c r="I38">
        <v>0.18</v>
      </c>
      <c r="J38">
        <v>111126470</v>
      </c>
      <c r="K38">
        <v>561.6</v>
      </c>
    </row>
    <row r="39" spans="1:11">
      <c r="A39" t="s">
        <v>107</v>
      </c>
      <c r="B39" t="s">
        <v>106</v>
      </c>
      <c r="C39" t="s">
        <v>112</v>
      </c>
      <c r="D39" t="s">
        <v>69</v>
      </c>
      <c r="E39">
        <v>179</v>
      </c>
      <c r="F39">
        <v>27.8</v>
      </c>
      <c r="G39">
        <v>4976.2</v>
      </c>
      <c r="H39">
        <v>9.9600000000000009</v>
      </c>
      <c r="I39">
        <v>0.91</v>
      </c>
      <c r="J39">
        <v>111856435</v>
      </c>
      <c r="K39">
        <v>4986.16</v>
      </c>
    </row>
    <row r="40" spans="1:11">
      <c r="A40" t="s">
        <v>107</v>
      </c>
      <c r="B40" t="s">
        <v>106</v>
      </c>
      <c r="C40" t="s">
        <v>111</v>
      </c>
      <c r="D40" t="s">
        <v>69</v>
      </c>
      <c r="E40">
        <v>19</v>
      </c>
      <c r="F40">
        <v>27.82</v>
      </c>
      <c r="G40">
        <v>528.58000000000004</v>
      </c>
      <c r="H40">
        <v>2</v>
      </c>
      <c r="I40">
        <v>0.18</v>
      </c>
      <c r="J40">
        <v>114515468</v>
      </c>
      <c r="K40">
        <v>530.58000000000004</v>
      </c>
    </row>
    <row r="41" spans="1:11">
      <c r="A41" t="s">
        <v>107</v>
      </c>
      <c r="B41" t="s">
        <v>106</v>
      </c>
      <c r="C41" t="s">
        <v>110</v>
      </c>
      <c r="D41" t="s">
        <v>69</v>
      </c>
      <c r="E41">
        <v>8</v>
      </c>
      <c r="F41">
        <v>27.77</v>
      </c>
      <c r="G41">
        <v>222.16</v>
      </c>
      <c r="H41">
        <v>2</v>
      </c>
      <c r="I41">
        <v>0.18</v>
      </c>
      <c r="J41">
        <v>114858390</v>
      </c>
      <c r="K41">
        <v>224.16</v>
      </c>
    </row>
    <row r="42" spans="1:11">
      <c r="A42" t="s">
        <v>107</v>
      </c>
      <c r="B42" t="s">
        <v>106</v>
      </c>
      <c r="C42" t="s">
        <v>109</v>
      </c>
      <c r="D42" t="s">
        <v>69</v>
      </c>
      <c r="E42">
        <v>17</v>
      </c>
      <c r="F42">
        <v>27.73</v>
      </c>
      <c r="G42">
        <v>471.41</v>
      </c>
      <c r="H42">
        <v>2</v>
      </c>
      <c r="I42">
        <v>0.18</v>
      </c>
      <c r="J42">
        <v>115954545</v>
      </c>
      <c r="K42">
        <v>473.41</v>
      </c>
    </row>
    <row r="43" spans="1:11">
      <c r="A43" t="s">
        <v>107</v>
      </c>
      <c r="B43" t="s">
        <v>106</v>
      </c>
      <c r="C43" t="s">
        <v>108</v>
      </c>
      <c r="D43" t="s">
        <v>69</v>
      </c>
      <c r="E43">
        <v>34</v>
      </c>
      <c r="F43">
        <v>29.03</v>
      </c>
      <c r="G43">
        <v>987.02</v>
      </c>
      <c r="H43">
        <v>2</v>
      </c>
      <c r="I43">
        <v>0.18</v>
      </c>
      <c r="J43">
        <v>117969735</v>
      </c>
      <c r="K43">
        <v>989.02</v>
      </c>
    </row>
    <row r="44" spans="1:11">
      <c r="A44" t="s">
        <v>107</v>
      </c>
      <c r="B44" t="s">
        <v>106</v>
      </c>
      <c r="C44" t="s">
        <v>105</v>
      </c>
      <c r="D44" t="s">
        <v>69</v>
      </c>
      <c r="E44">
        <v>20</v>
      </c>
      <c r="F44">
        <v>29.2</v>
      </c>
      <c r="G44">
        <v>584</v>
      </c>
      <c r="H44">
        <v>2</v>
      </c>
      <c r="I44">
        <v>0.18</v>
      </c>
      <c r="J44">
        <v>118690956</v>
      </c>
      <c r="K44">
        <v>586</v>
      </c>
    </row>
    <row r="45" spans="1:11">
      <c r="A45" s="8" t="s">
        <v>104</v>
      </c>
      <c r="B45" s="8" t="s">
        <v>103</v>
      </c>
      <c r="C45" s="8" t="s">
        <v>102</v>
      </c>
      <c r="D45" s="8" t="s">
        <v>65</v>
      </c>
      <c r="E45" s="8">
        <v>-52</v>
      </c>
      <c r="F45" s="8">
        <v>29.55</v>
      </c>
      <c r="G45" s="8">
        <v>-1536.6</v>
      </c>
      <c r="H45" s="8">
        <v>3.07</v>
      </c>
      <c r="I45" s="8">
        <v>0.28000000000000003</v>
      </c>
      <c r="J45" s="8">
        <v>119167255</v>
      </c>
      <c r="K45" s="8">
        <v>-1533.53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3C54-A6D1-4D35-8071-884D6662B389}">
  <dimension ref="A1:W44"/>
  <sheetViews>
    <sheetView workbookViewId="0">
      <selection activeCell="F18" sqref="F18"/>
    </sheetView>
  </sheetViews>
  <sheetFormatPr defaultRowHeight="14.4"/>
  <cols>
    <col min="3" max="3" width="10.5546875" bestFit="1" customWidth="1"/>
    <col min="11" max="11" width="8.88671875" style="6"/>
  </cols>
  <sheetData>
    <row r="1" spans="1:23">
      <c r="A1" t="s">
        <v>92</v>
      </c>
    </row>
    <row r="2" spans="1:23">
      <c r="A2" t="s">
        <v>91</v>
      </c>
    </row>
    <row r="3" spans="1:23">
      <c r="A3" t="s">
        <v>90</v>
      </c>
    </row>
    <row r="4" spans="1:23">
      <c r="A4" t="s">
        <v>89</v>
      </c>
    </row>
    <row r="6" spans="1:23">
      <c r="A6" t="s">
        <v>88</v>
      </c>
      <c r="B6" t="s">
        <v>87</v>
      </c>
      <c r="C6" t="s">
        <v>86</v>
      </c>
      <c r="D6" t="s">
        <v>85</v>
      </c>
      <c r="E6" t="s">
        <v>84</v>
      </c>
      <c r="F6" t="s">
        <v>83</v>
      </c>
      <c r="G6" t="s">
        <v>82</v>
      </c>
      <c r="H6" t="s">
        <v>81</v>
      </c>
      <c r="I6" t="s">
        <v>80</v>
      </c>
      <c r="J6" t="s">
        <v>79</v>
      </c>
      <c r="K6" s="6" t="s">
        <v>78</v>
      </c>
    </row>
    <row r="7" spans="1:23">
      <c r="A7" t="s">
        <v>76</v>
      </c>
      <c r="B7" t="s">
        <v>75</v>
      </c>
      <c r="C7" t="s">
        <v>77</v>
      </c>
      <c r="D7" t="s">
        <v>69</v>
      </c>
      <c r="E7">
        <v>41</v>
      </c>
      <c r="F7">
        <v>119.98</v>
      </c>
      <c r="G7">
        <v>4919.18</v>
      </c>
      <c r="H7">
        <v>19.95</v>
      </c>
      <c r="I7">
        <v>1.81</v>
      </c>
      <c r="J7">
        <v>106153936</v>
      </c>
      <c r="K7" s="6">
        <v>4939.13</v>
      </c>
    </row>
    <row r="8" spans="1:23">
      <c r="A8" t="s">
        <v>76</v>
      </c>
      <c r="B8" t="s">
        <v>75</v>
      </c>
      <c r="C8" t="s">
        <v>71</v>
      </c>
      <c r="D8" t="s">
        <v>65</v>
      </c>
      <c r="E8">
        <v>-41</v>
      </c>
      <c r="F8">
        <v>139.4</v>
      </c>
      <c r="G8">
        <v>-5715.4</v>
      </c>
      <c r="H8">
        <v>19.95</v>
      </c>
      <c r="I8">
        <v>1.81</v>
      </c>
      <c r="J8">
        <v>111737304</v>
      </c>
      <c r="K8" s="6">
        <v>-5695.45</v>
      </c>
      <c r="N8" s="12" t="s">
        <v>131</v>
      </c>
      <c r="O8" s="12">
        <f>ABS(K7+K8)</f>
        <v>756.31999999999971</v>
      </c>
    </row>
    <row r="9" spans="1:23">
      <c r="A9" t="s">
        <v>68</v>
      </c>
      <c r="B9" t="s">
        <v>67</v>
      </c>
      <c r="C9" t="s">
        <v>74</v>
      </c>
      <c r="D9" t="s">
        <v>69</v>
      </c>
      <c r="E9" s="7">
        <v>305</v>
      </c>
      <c r="F9">
        <v>2.95</v>
      </c>
      <c r="G9">
        <v>899.75</v>
      </c>
      <c r="H9">
        <v>10</v>
      </c>
      <c r="I9">
        <v>0.91</v>
      </c>
      <c r="J9">
        <v>102947053</v>
      </c>
      <c r="K9" s="6">
        <v>909.75</v>
      </c>
      <c r="M9">
        <f t="shared" ref="M9:M15" si="0">ABS(K9)/ABS(E9)</f>
        <v>2.9827868852459019</v>
      </c>
      <c r="P9" s="8">
        <f>P10+P11+P13</f>
        <v>-779</v>
      </c>
    </row>
    <row r="10" spans="1:23">
      <c r="A10" t="s">
        <v>68</v>
      </c>
      <c r="B10" t="s">
        <v>67</v>
      </c>
      <c r="C10" t="s">
        <v>73</v>
      </c>
      <c r="D10" t="s">
        <v>65</v>
      </c>
      <c r="E10">
        <v>-305</v>
      </c>
      <c r="F10">
        <v>3.24</v>
      </c>
      <c r="G10">
        <v>-988.2</v>
      </c>
      <c r="H10">
        <v>10</v>
      </c>
      <c r="I10">
        <v>0.91</v>
      </c>
      <c r="J10">
        <v>108921274</v>
      </c>
      <c r="K10" s="6">
        <v>-978.2</v>
      </c>
      <c r="M10">
        <f t="shared" si="0"/>
        <v>3.2072131147540985</v>
      </c>
      <c r="N10" s="8">
        <f>'3481210_2020EOFYTransactions'!$M$12-'3481210_2021EOFYTransactions'!M10</f>
        <v>-0.17871504029967022</v>
      </c>
      <c r="O10" s="8">
        <f>N10*E10</f>
        <v>54.50808729139942</v>
      </c>
      <c r="P10" s="8">
        <v>-305</v>
      </c>
    </row>
    <row r="11" spans="1:23">
      <c r="A11" t="s">
        <v>68</v>
      </c>
      <c r="B11" t="s">
        <v>67</v>
      </c>
      <c r="C11" t="s">
        <v>73</v>
      </c>
      <c r="D11" t="s">
        <v>65</v>
      </c>
      <c r="E11">
        <v>-308</v>
      </c>
      <c r="F11">
        <v>3.22</v>
      </c>
      <c r="G11">
        <v>-991.76</v>
      </c>
      <c r="H11">
        <v>10</v>
      </c>
      <c r="I11">
        <v>0.91</v>
      </c>
      <c r="J11">
        <v>108899289</v>
      </c>
      <c r="K11" s="6">
        <v>-981.76</v>
      </c>
      <c r="L11">
        <f>E10+E11</f>
        <v>-613</v>
      </c>
      <c r="M11">
        <f t="shared" si="0"/>
        <v>3.1875324675324674</v>
      </c>
      <c r="N11" s="8">
        <f>'3481210_2020EOFYTransactions'!$M$12-'3481210_2021EOFYTransactions'!M11</f>
        <v>-0.15903439307803913</v>
      </c>
      <c r="O11" s="8">
        <f>N11*E11</f>
        <v>48.982593068036053</v>
      </c>
      <c r="P11" s="8">
        <v>-308</v>
      </c>
    </row>
    <row r="12" spans="1:23">
      <c r="A12" t="s">
        <v>68</v>
      </c>
      <c r="B12" t="s">
        <v>67</v>
      </c>
      <c r="C12" t="s">
        <v>72</v>
      </c>
      <c r="D12" t="s">
        <v>69</v>
      </c>
      <c r="E12" s="9">
        <v>275</v>
      </c>
      <c r="F12">
        <v>3.585</v>
      </c>
      <c r="G12">
        <v>985.88</v>
      </c>
      <c r="H12">
        <v>10</v>
      </c>
      <c r="I12">
        <v>0.91</v>
      </c>
      <c r="J12">
        <v>109176089</v>
      </c>
      <c r="K12" s="6">
        <v>995.88</v>
      </c>
      <c r="M12">
        <f t="shared" si="0"/>
        <v>3.6213818181818183</v>
      </c>
      <c r="N12" s="8"/>
      <c r="O12" s="8"/>
      <c r="P12" s="8"/>
    </row>
    <row r="13" spans="1:23">
      <c r="A13" t="s">
        <v>68</v>
      </c>
      <c r="B13" t="s">
        <v>67</v>
      </c>
      <c r="C13" t="s">
        <v>71</v>
      </c>
      <c r="D13" t="s">
        <v>65</v>
      </c>
      <c r="E13">
        <v>-746</v>
      </c>
      <c r="F13">
        <v>4.21</v>
      </c>
      <c r="G13">
        <v>-3140.66</v>
      </c>
      <c r="H13">
        <v>19.95</v>
      </c>
      <c r="I13">
        <v>1.81</v>
      </c>
      <c r="J13">
        <v>111737219</v>
      </c>
      <c r="K13" s="6">
        <v>-3120.71</v>
      </c>
      <c r="L13">
        <f>E13+L11</f>
        <v>-1359</v>
      </c>
      <c r="M13">
        <f t="shared" si="0"/>
        <v>4.1832573726541558</v>
      </c>
      <c r="N13" s="8">
        <f>'3481210_2020EOFYTransactions'!$M$12-'3481210_2021EOFYTransactions'!M13</f>
        <v>-1.1547592981997274</v>
      </c>
      <c r="O13" s="8">
        <f>N13*P13</f>
        <v>191.69004350115475</v>
      </c>
      <c r="P13" s="8">
        <f>-('3481210_2020EOFYTransactions'!E12+'3481210_2021EOFYTransactions'!L11)</f>
        <v>-166</v>
      </c>
      <c r="Q13" s="7">
        <f>M9-'3481210_2021EOFYTransactions'!M13</f>
        <v>-1.2004704874082539</v>
      </c>
      <c r="R13" s="7">
        <f>Q13*S13</f>
        <v>366.14349865951743</v>
      </c>
      <c r="S13" s="7">
        <f>-E9</f>
        <v>-305</v>
      </c>
      <c r="T13" s="9">
        <f>M12-'3481210_2021EOFYTransactions'!M13</f>
        <v>-0.5618755544723375</v>
      </c>
      <c r="U13" s="9">
        <f>T13*V13</f>
        <v>154.51577747989282</v>
      </c>
      <c r="V13" s="9">
        <f>-E12</f>
        <v>-275</v>
      </c>
      <c r="W13">
        <f>V13+S13+P13</f>
        <v>-746</v>
      </c>
    </row>
    <row r="14" spans="1:23">
      <c r="A14" t="s">
        <v>68</v>
      </c>
      <c r="B14" t="s">
        <v>67</v>
      </c>
      <c r="C14" t="s">
        <v>70</v>
      </c>
      <c r="D14" t="s">
        <v>69</v>
      </c>
      <c r="E14" s="10">
        <v>886</v>
      </c>
      <c r="F14">
        <v>4.4000000000000004</v>
      </c>
      <c r="G14">
        <v>3898.4</v>
      </c>
      <c r="H14">
        <v>19.95</v>
      </c>
      <c r="I14">
        <v>1.81</v>
      </c>
      <c r="J14">
        <v>112105785</v>
      </c>
      <c r="K14" s="6">
        <v>3918.35</v>
      </c>
      <c r="M14">
        <f t="shared" si="0"/>
        <v>4.4225169300225735</v>
      </c>
    </row>
    <row r="15" spans="1:23">
      <c r="A15" t="s">
        <v>68</v>
      </c>
      <c r="B15" t="s">
        <v>67</v>
      </c>
      <c r="C15" t="s">
        <v>66</v>
      </c>
      <c r="D15" t="s">
        <v>65</v>
      </c>
      <c r="E15" s="10">
        <v>-700</v>
      </c>
      <c r="F15">
        <v>4.05</v>
      </c>
      <c r="G15">
        <v>-2835</v>
      </c>
      <c r="H15">
        <v>19.95</v>
      </c>
      <c r="I15">
        <v>1.81</v>
      </c>
      <c r="J15">
        <v>119352749</v>
      </c>
      <c r="K15" s="6">
        <v>-2815.05</v>
      </c>
      <c r="M15">
        <f t="shared" si="0"/>
        <v>4.0215000000000005</v>
      </c>
      <c r="N15" s="10">
        <f>M14-M15</f>
        <v>0.40101693002257299</v>
      </c>
      <c r="O15" s="10">
        <f>N15*P15</f>
        <v>-280.71185101580107</v>
      </c>
      <c r="P15" s="10">
        <f>E15</f>
        <v>-700</v>
      </c>
    </row>
    <row r="17" spans="1:15">
      <c r="J17" t="s">
        <v>64</v>
      </c>
      <c r="K17" s="6">
        <v>10763.11</v>
      </c>
      <c r="N17" s="12" t="s">
        <v>132</v>
      </c>
      <c r="O17" s="12">
        <f>SUM(O15,O13,O11,O10,R13,U13)</f>
        <v>535.12814898419936</v>
      </c>
    </row>
    <row r="18" spans="1:15">
      <c r="J18" t="s">
        <v>63</v>
      </c>
      <c r="K18" s="6">
        <v>13591.17</v>
      </c>
    </row>
    <row r="19" spans="1:15">
      <c r="N19" s="3" t="s">
        <v>135</v>
      </c>
      <c r="O19" s="14">
        <f>O8+O17+'60051328_2021EOFYTransactions'!N23</f>
        <v>1647.6781489841992</v>
      </c>
    </row>
    <row r="20" spans="1:15">
      <c r="C20" t="s">
        <v>68</v>
      </c>
      <c r="D20" t="s">
        <v>101</v>
      </c>
      <c r="E20">
        <f>E14+E15</f>
        <v>186</v>
      </c>
      <c r="F20">
        <f>M14</f>
        <v>4.4225169300225735</v>
      </c>
      <c r="K20" s="6">
        <f>E20*F20</f>
        <v>822.58814898419871</v>
      </c>
      <c r="L20" t="s">
        <v>133</v>
      </c>
      <c r="N20" s="3" t="s">
        <v>136</v>
      </c>
      <c r="O20" s="14">
        <f>O8+O17+'60051328_2021EOFYTransactions'!N23*0.5</f>
        <v>1469.5631489841992</v>
      </c>
    </row>
    <row r="21" spans="1:15" ht="409.6">
      <c r="A21" s="5" t="s">
        <v>62</v>
      </c>
    </row>
    <row r="24" spans="1:15" ht="409.6">
      <c r="A24" s="5" t="s">
        <v>61</v>
      </c>
    </row>
    <row r="27" spans="1:15">
      <c r="A27" t="s">
        <v>60</v>
      </c>
    </row>
    <row r="28" spans="1:15">
      <c r="A28" t="s">
        <v>59</v>
      </c>
      <c r="B28" t="s">
        <v>58</v>
      </c>
    </row>
    <row r="29" spans="1:15">
      <c r="A29" t="s">
        <v>57</v>
      </c>
      <c r="B29" t="s">
        <v>56</v>
      </c>
    </row>
    <row r="30" spans="1:15">
      <c r="A30" t="s">
        <v>55</v>
      </c>
      <c r="B30" t="s">
        <v>54</v>
      </c>
    </row>
    <row r="31" spans="1:15">
      <c r="A31" t="s">
        <v>53</v>
      </c>
      <c r="B31" t="s">
        <v>52</v>
      </c>
    </row>
    <row r="32" spans="1:15">
      <c r="A32" t="s">
        <v>51</v>
      </c>
      <c r="B32" t="s">
        <v>50</v>
      </c>
    </row>
    <row r="33" spans="1:2">
      <c r="A33" t="s">
        <v>49</v>
      </c>
      <c r="B33" t="s">
        <v>48</v>
      </c>
    </row>
    <row r="34" spans="1:2">
      <c r="A34" t="s">
        <v>47</v>
      </c>
      <c r="B34" t="s">
        <v>46</v>
      </c>
    </row>
    <row r="35" spans="1:2">
      <c r="A35" t="s">
        <v>45</v>
      </c>
      <c r="B35" t="s">
        <v>44</v>
      </c>
    </row>
    <row r="36" spans="1:2">
      <c r="A36" t="s">
        <v>43</v>
      </c>
      <c r="B36" t="s">
        <v>42</v>
      </c>
    </row>
    <row r="37" spans="1:2">
      <c r="A37" t="s">
        <v>41</v>
      </c>
      <c r="B37" t="s">
        <v>40</v>
      </c>
    </row>
    <row r="38" spans="1:2">
      <c r="A38" t="s">
        <v>39</v>
      </c>
      <c r="B38" t="s">
        <v>38</v>
      </c>
    </row>
    <row r="39" spans="1:2">
      <c r="A39" t="s">
        <v>37</v>
      </c>
      <c r="B39" t="s">
        <v>36</v>
      </c>
    </row>
    <row r="40" spans="1:2">
      <c r="A40" t="s">
        <v>35</v>
      </c>
      <c r="B40" t="s">
        <v>34</v>
      </c>
    </row>
    <row r="41" spans="1:2">
      <c r="A41" t="s">
        <v>33</v>
      </c>
      <c r="B41" t="s">
        <v>32</v>
      </c>
    </row>
    <row r="42" spans="1:2">
      <c r="A42" t="s">
        <v>31</v>
      </c>
      <c r="B42" t="s">
        <v>30</v>
      </c>
    </row>
    <row r="43" spans="1:2">
      <c r="A43" t="s">
        <v>29</v>
      </c>
      <c r="B43" t="s">
        <v>28</v>
      </c>
    </row>
    <row r="44" spans="1:2">
      <c r="A44" t="s">
        <v>27</v>
      </c>
      <c r="B44"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E77F-42A8-43B5-A4A5-AD49FCA24CFA}">
  <dimension ref="A1:M39"/>
  <sheetViews>
    <sheetView workbookViewId="0">
      <selection activeCell="A6" sqref="A6:K10"/>
    </sheetView>
  </sheetViews>
  <sheetFormatPr defaultRowHeight="14.4"/>
  <cols>
    <col min="11" max="11" width="8.88671875" style="6"/>
  </cols>
  <sheetData>
    <row r="1" spans="1:13">
      <c r="A1" t="s">
        <v>92</v>
      </c>
    </row>
    <row r="2" spans="1:13">
      <c r="A2" t="s">
        <v>99</v>
      </c>
    </row>
    <row r="3" spans="1:13">
      <c r="A3" t="s">
        <v>90</v>
      </c>
    </row>
    <row r="4" spans="1:13">
      <c r="A4" t="s">
        <v>89</v>
      </c>
    </row>
    <row r="6" spans="1:13">
      <c r="A6" t="s">
        <v>88</v>
      </c>
      <c r="B6" t="s">
        <v>87</v>
      </c>
      <c r="C6" t="s">
        <v>86</v>
      </c>
      <c r="D6" t="s">
        <v>85</v>
      </c>
      <c r="E6" t="s">
        <v>84</v>
      </c>
      <c r="F6" t="s">
        <v>83</v>
      </c>
      <c r="G6" t="s">
        <v>82</v>
      </c>
      <c r="H6" t="s">
        <v>81</v>
      </c>
      <c r="I6" t="s">
        <v>80</v>
      </c>
      <c r="J6" t="s">
        <v>79</v>
      </c>
      <c r="K6" s="6" t="s">
        <v>78</v>
      </c>
    </row>
    <row r="7" spans="1:13">
      <c r="A7" t="s">
        <v>68</v>
      </c>
      <c r="B7" t="s">
        <v>67</v>
      </c>
      <c r="C7" t="s">
        <v>98</v>
      </c>
      <c r="D7" t="s">
        <v>69</v>
      </c>
      <c r="E7">
        <v>230</v>
      </c>
      <c r="F7">
        <v>2.4350000000000001</v>
      </c>
      <c r="G7">
        <v>560.04999999999995</v>
      </c>
      <c r="H7">
        <v>10</v>
      </c>
      <c r="I7">
        <v>0.91</v>
      </c>
      <c r="J7">
        <v>98676309</v>
      </c>
      <c r="K7" s="6">
        <v>570.04999999999995</v>
      </c>
    </row>
    <row r="8" spans="1:13">
      <c r="A8" t="s">
        <v>68</v>
      </c>
      <c r="B8" t="s">
        <v>67</v>
      </c>
      <c r="C8" t="s">
        <v>97</v>
      </c>
      <c r="D8" t="s">
        <v>69</v>
      </c>
      <c r="E8">
        <v>200</v>
      </c>
      <c r="F8">
        <v>2.9</v>
      </c>
      <c r="G8">
        <v>580</v>
      </c>
      <c r="H8">
        <v>10</v>
      </c>
      <c r="I8">
        <v>0.91</v>
      </c>
      <c r="J8">
        <v>99118731</v>
      </c>
      <c r="K8" s="6">
        <v>590</v>
      </c>
    </row>
    <row r="9" spans="1:13">
      <c r="A9" t="s">
        <v>68</v>
      </c>
      <c r="B9" t="s">
        <v>67</v>
      </c>
      <c r="C9" t="s">
        <v>96</v>
      </c>
      <c r="D9" t="s">
        <v>69</v>
      </c>
      <c r="E9">
        <v>200</v>
      </c>
      <c r="F9">
        <v>3.4</v>
      </c>
      <c r="G9">
        <v>680</v>
      </c>
      <c r="H9">
        <v>10</v>
      </c>
      <c r="I9">
        <v>0.91</v>
      </c>
      <c r="J9">
        <v>100521855</v>
      </c>
      <c r="K9" s="6">
        <v>690</v>
      </c>
    </row>
    <row r="10" spans="1:13">
      <c r="A10" t="s">
        <v>68</v>
      </c>
      <c r="B10" t="s">
        <v>67</v>
      </c>
      <c r="C10" t="s">
        <v>95</v>
      </c>
      <c r="D10" t="s">
        <v>69</v>
      </c>
      <c r="E10">
        <v>149</v>
      </c>
      <c r="F10">
        <v>3.35</v>
      </c>
      <c r="G10">
        <v>499.15</v>
      </c>
      <c r="H10">
        <v>10</v>
      </c>
      <c r="I10">
        <v>0.91</v>
      </c>
      <c r="J10">
        <v>101425107</v>
      </c>
      <c r="K10" s="6">
        <v>509.15</v>
      </c>
    </row>
    <row r="12" spans="1:13">
      <c r="D12" t="s">
        <v>100</v>
      </c>
      <c r="E12" s="11">
        <f>SUM(E7:E10)</f>
        <v>779</v>
      </c>
      <c r="J12" t="s">
        <v>64</v>
      </c>
      <c r="K12" s="6">
        <v>2359.1999999999998</v>
      </c>
      <c r="M12">
        <f>K12/E12</f>
        <v>3.0284980744544283</v>
      </c>
    </row>
    <row r="13" spans="1:13">
      <c r="J13" t="s">
        <v>63</v>
      </c>
      <c r="K13" s="6">
        <v>0</v>
      </c>
    </row>
    <row r="16" spans="1:13" ht="409.6">
      <c r="A16" s="5" t="s">
        <v>94</v>
      </c>
    </row>
    <row r="19" spans="1:2" ht="409.6">
      <c r="A19" s="5" t="s">
        <v>93</v>
      </c>
    </row>
    <row r="22" spans="1:2">
      <c r="A22" t="s">
        <v>60</v>
      </c>
    </row>
    <row r="23" spans="1:2">
      <c r="A23" t="s">
        <v>59</v>
      </c>
      <c r="B23" t="s">
        <v>58</v>
      </c>
    </row>
    <row r="24" spans="1:2">
      <c r="A24" t="s">
        <v>57</v>
      </c>
      <c r="B24" t="s">
        <v>56</v>
      </c>
    </row>
    <row r="25" spans="1:2">
      <c r="A25" t="s">
        <v>55</v>
      </c>
      <c r="B25" t="s">
        <v>54</v>
      </c>
    </row>
    <row r="26" spans="1:2">
      <c r="A26" t="s">
        <v>53</v>
      </c>
      <c r="B26" t="s">
        <v>52</v>
      </c>
    </row>
    <row r="27" spans="1:2">
      <c r="A27" t="s">
        <v>51</v>
      </c>
      <c r="B27" t="s">
        <v>50</v>
      </c>
    </row>
    <row r="28" spans="1:2">
      <c r="A28" t="s">
        <v>49</v>
      </c>
      <c r="B28" t="s">
        <v>48</v>
      </c>
    </row>
    <row r="29" spans="1:2">
      <c r="A29" t="s">
        <v>47</v>
      </c>
      <c r="B29" t="s">
        <v>46</v>
      </c>
    </row>
    <row r="30" spans="1:2">
      <c r="A30" t="s">
        <v>45</v>
      </c>
      <c r="B30" t="s">
        <v>44</v>
      </c>
    </row>
    <row r="31" spans="1:2">
      <c r="A31" t="s">
        <v>43</v>
      </c>
      <c r="B31" t="s">
        <v>42</v>
      </c>
    </row>
    <row r="32" spans="1:2">
      <c r="A32" t="s">
        <v>41</v>
      </c>
      <c r="B32" t="s">
        <v>40</v>
      </c>
    </row>
    <row r="33" spans="1:2">
      <c r="A33" t="s">
        <v>39</v>
      </c>
      <c r="B33" t="s">
        <v>38</v>
      </c>
    </row>
    <row r="34" spans="1:2">
      <c r="A34" t="s">
        <v>37</v>
      </c>
      <c r="B34" t="s">
        <v>36</v>
      </c>
    </row>
    <row r="35" spans="1:2">
      <c r="A35" t="s">
        <v>35</v>
      </c>
      <c r="B35" t="s">
        <v>34</v>
      </c>
    </row>
    <row r="36" spans="1:2">
      <c r="A36" t="s">
        <v>33</v>
      </c>
      <c r="B36" t="s">
        <v>32</v>
      </c>
    </row>
    <row r="37" spans="1:2">
      <c r="A37" t="s">
        <v>31</v>
      </c>
      <c r="B37" t="s">
        <v>30</v>
      </c>
    </row>
    <row r="38" spans="1:2">
      <c r="A38" t="s">
        <v>29</v>
      </c>
      <c r="B38" t="s">
        <v>28</v>
      </c>
    </row>
    <row r="39" spans="1:2">
      <c r="A39" t="s">
        <v>27</v>
      </c>
      <c r="B39"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6310-AAD3-44AB-8B55-3525C7EFDCAB}">
  <dimension ref="A1:P52"/>
  <sheetViews>
    <sheetView workbookViewId="0">
      <selection activeCell="A6" sqref="A6:K23"/>
    </sheetView>
  </sheetViews>
  <sheetFormatPr defaultRowHeight="14.4"/>
  <cols>
    <col min="3" max="3" width="14.88671875" customWidth="1"/>
  </cols>
  <sheetData>
    <row r="1" spans="1:11">
      <c r="A1" t="s">
        <v>92</v>
      </c>
    </row>
    <row r="2" spans="1:11">
      <c r="A2" t="s">
        <v>91</v>
      </c>
    </row>
    <row r="3" spans="1:11">
      <c r="A3" t="s">
        <v>125</v>
      </c>
    </row>
    <row r="4" spans="1:11">
      <c r="A4" t="s">
        <v>89</v>
      </c>
    </row>
    <row r="6" spans="1:11">
      <c r="A6" t="s">
        <v>88</v>
      </c>
      <c r="B6" t="s">
        <v>87</v>
      </c>
      <c r="C6" t="s">
        <v>86</v>
      </c>
      <c r="D6" t="s">
        <v>85</v>
      </c>
      <c r="E6" t="s">
        <v>84</v>
      </c>
      <c r="F6" t="s">
        <v>83</v>
      </c>
      <c r="G6" t="s">
        <v>82</v>
      </c>
      <c r="H6" t="s">
        <v>81</v>
      </c>
      <c r="I6" t="s">
        <v>80</v>
      </c>
      <c r="J6" t="s">
        <v>79</v>
      </c>
      <c r="K6" t="s">
        <v>78</v>
      </c>
    </row>
    <row r="7" spans="1:11">
      <c r="A7" t="s">
        <v>122</v>
      </c>
      <c r="B7" t="s">
        <v>121</v>
      </c>
      <c r="C7" t="s">
        <v>124</v>
      </c>
      <c r="D7" t="s">
        <v>69</v>
      </c>
      <c r="E7">
        <v>83</v>
      </c>
      <c r="F7">
        <v>11.96</v>
      </c>
      <c r="G7">
        <v>992.68</v>
      </c>
      <c r="H7">
        <v>2</v>
      </c>
      <c r="I7">
        <v>0.18</v>
      </c>
      <c r="J7">
        <v>119120801</v>
      </c>
      <c r="K7">
        <v>994.68</v>
      </c>
    </row>
    <row r="8" spans="1:11">
      <c r="A8" t="s">
        <v>122</v>
      </c>
      <c r="B8" t="s">
        <v>121</v>
      </c>
      <c r="C8" t="s">
        <v>123</v>
      </c>
      <c r="D8" t="s">
        <v>69</v>
      </c>
      <c r="E8">
        <v>83</v>
      </c>
      <c r="F8">
        <v>12</v>
      </c>
      <c r="G8">
        <v>996</v>
      </c>
      <c r="H8">
        <v>2</v>
      </c>
      <c r="I8">
        <v>0.18</v>
      </c>
      <c r="J8">
        <v>119255154</v>
      </c>
      <c r="K8">
        <v>998</v>
      </c>
    </row>
    <row r="9" spans="1:11">
      <c r="A9" t="s">
        <v>122</v>
      </c>
      <c r="B9" t="s">
        <v>121</v>
      </c>
      <c r="C9" t="s">
        <v>115</v>
      </c>
      <c r="D9" t="s">
        <v>69</v>
      </c>
      <c r="E9">
        <v>80</v>
      </c>
      <c r="F9">
        <v>12.39</v>
      </c>
      <c r="G9">
        <v>991.2</v>
      </c>
      <c r="H9">
        <v>2</v>
      </c>
      <c r="I9">
        <v>0.18</v>
      </c>
      <c r="J9">
        <v>119574972</v>
      </c>
      <c r="K9">
        <v>993.2</v>
      </c>
    </row>
    <row r="10" spans="1:11">
      <c r="A10" t="s">
        <v>122</v>
      </c>
      <c r="B10" t="s">
        <v>121</v>
      </c>
      <c r="C10" t="s">
        <v>120</v>
      </c>
      <c r="D10" t="s">
        <v>69</v>
      </c>
      <c r="E10">
        <v>80</v>
      </c>
      <c r="F10">
        <v>12.439500000000001</v>
      </c>
      <c r="G10">
        <v>995.16</v>
      </c>
      <c r="H10">
        <v>2</v>
      </c>
      <c r="I10">
        <v>0.18</v>
      </c>
      <c r="J10">
        <v>119755851</v>
      </c>
      <c r="K10">
        <v>997.16</v>
      </c>
    </row>
    <row r="11" spans="1:11">
      <c r="A11" t="s">
        <v>117</v>
      </c>
      <c r="B11" t="s">
        <v>116</v>
      </c>
      <c r="C11" t="s">
        <v>119</v>
      </c>
      <c r="D11" t="s">
        <v>69</v>
      </c>
      <c r="E11">
        <v>34</v>
      </c>
      <c r="F11">
        <v>28.78</v>
      </c>
      <c r="G11">
        <v>978.52</v>
      </c>
      <c r="H11">
        <v>2</v>
      </c>
      <c r="I11">
        <v>0.18</v>
      </c>
      <c r="J11">
        <v>116927781</v>
      </c>
      <c r="K11">
        <v>980.52</v>
      </c>
    </row>
    <row r="12" spans="1:11">
      <c r="A12" t="s">
        <v>117</v>
      </c>
      <c r="B12" t="s">
        <v>116</v>
      </c>
      <c r="C12" t="s">
        <v>118</v>
      </c>
      <c r="D12" t="s">
        <v>69</v>
      </c>
      <c r="E12">
        <v>34</v>
      </c>
      <c r="F12">
        <v>29.35</v>
      </c>
      <c r="G12">
        <v>997.9</v>
      </c>
      <c r="H12">
        <v>2</v>
      </c>
      <c r="I12">
        <v>0.18</v>
      </c>
      <c r="J12">
        <v>118063653</v>
      </c>
      <c r="K12">
        <v>999.9</v>
      </c>
    </row>
    <row r="13" spans="1:11">
      <c r="A13" t="s">
        <v>117</v>
      </c>
      <c r="B13" t="s">
        <v>116</v>
      </c>
      <c r="C13" t="s">
        <v>115</v>
      </c>
      <c r="D13" t="s">
        <v>69</v>
      </c>
      <c r="E13">
        <v>32</v>
      </c>
      <c r="F13">
        <v>30.39</v>
      </c>
      <c r="G13">
        <v>972.48</v>
      </c>
      <c r="H13">
        <v>2</v>
      </c>
      <c r="I13">
        <v>0.18</v>
      </c>
      <c r="J13">
        <v>119574995</v>
      </c>
      <c r="K13">
        <v>974.48</v>
      </c>
    </row>
    <row r="14" spans="1:11">
      <c r="A14" t="s">
        <v>107</v>
      </c>
      <c r="B14" t="s">
        <v>106</v>
      </c>
      <c r="C14" t="s">
        <v>114</v>
      </c>
      <c r="D14" t="s">
        <v>69</v>
      </c>
      <c r="E14">
        <v>55</v>
      </c>
      <c r="F14">
        <v>26.79</v>
      </c>
      <c r="G14">
        <v>1473.45</v>
      </c>
      <c r="H14">
        <v>2.95</v>
      </c>
      <c r="I14">
        <v>0.27</v>
      </c>
      <c r="J14">
        <v>108361907</v>
      </c>
      <c r="K14">
        <v>1476.4</v>
      </c>
    </row>
    <row r="15" spans="1:11">
      <c r="A15" t="s">
        <v>107</v>
      </c>
      <c r="B15" t="s">
        <v>106</v>
      </c>
      <c r="C15" t="s">
        <v>72</v>
      </c>
      <c r="D15" t="s">
        <v>69</v>
      </c>
      <c r="E15">
        <v>47</v>
      </c>
      <c r="F15">
        <v>27.14</v>
      </c>
      <c r="G15">
        <v>1275.58</v>
      </c>
      <c r="H15">
        <v>2.5499999999999998</v>
      </c>
      <c r="I15">
        <v>0.23</v>
      </c>
      <c r="J15">
        <v>109175965</v>
      </c>
      <c r="K15">
        <v>1278.1300000000001</v>
      </c>
    </row>
    <row r="16" spans="1:11">
      <c r="A16" t="s">
        <v>107</v>
      </c>
      <c r="B16" t="s">
        <v>106</v>
      </c>
      <c r="C16" t="s">
        <v>113</v>
      </c>
      <c r="D16" t="s">
        <v>69</v>
      </c>
      <c r="E16">
        <v>20</v>
      </c>
      <c r="F16">
        <v>27.98</v>
      </c>
      <c r="G16">
        <v>559.6</v>
      </c>
      <c r="H16">
        <v>2</v>
      </c>
      <c r="I16">
        <v>0.18</v>
      </c>
      <c r="J16">
        <v>111126470</v>
      </c>
      <c r="K16">
        <v>561.6</v>
      </c>
    </row>
    <row r="17" spans="1:16">
      <c r="A17" t="s">
        <v>107</v>
      </c>
      <c r="B17" t="s">
        <v>106</v>
      </c>
      <c r="C17" t="s">
        <v>112</v>
      </c>
      <c r="D17" t="s">
        <v>69</v>
      </c>
      <c r="E17">
        <v>179</v>
      </c>
      <c r="F17">
        <v>27.8</v>
      </c>
      <c r="G17">
        <v>4976.2</v>
      </c>
      <c r="H17">
        <v>9.9600000000000009</v>
      </c>
      <c r="I17">
        <v>0.91</v>
      </c>
      <c r="J17">
        <v>111856435</v>
      </c>
      <c r="K17">
        <v>4986.16</v>
      </c>
    </row>
    <row r="18" spans="1:16">
      <c r="A18" t="s">
        <v>107</v>
      </c>
      <c r="B18" t="s">
        <v>106</v>
      </c>
      <c r="C18" t="s">
        <v>111</v>
      </c>
      <c r="D18" t="s">
        <v>69</v>
      </c>
      <c r="E18">
        <v>19</v>
      </c>
      <c r="F18">
        <v>27.82</v>
      </c>
      <c r="G18">
        <v>528.58000000000004</v>
      </c>
      <c r="H18">
        <v>2</v>
      </c>
      <c r="I18">
        <v>0.18</v>
      </c>
      <c r="J18">
        <v>114515468</v>
      </c>
      <c r="K18">
        <v>530.58000000000004</v>
      </c>
    </row>
    <row r="19" spans="1:16">
      <c r="A19" t="s">
        <v>107</v>
      </c>
      <c r="B19" t="s">
        <v>106</v>
      </c>
      <c r="C19" t="s">
        <v>110</v>
      </c>
      <c r="D19" t="s">
        <v>69</v>
      </c>
      <c r="E19">
        <v>8</v>
      </c>
      <c r="F19">
        <v>27.77</v>
      </c>
      <c r="G19">
        <v>222.16</v>
      </c>
      <c r="H19">
        <v>2</v>
      </c>
      <c r="I19">
        <v>0.18</v>
      </c>
      <c r="J19">
        <v>114858390</v>
      </c>
      <c r="K19">
        <v>224.16</v>
      </c>
    </row>
    <row r="20" spans="1:16">
      <c r="A20" t="s">
        <v>107</v>
      </c>
      <c r="B20" t="s">
        <v>106</v>
      </c>
      <c r="C20" t="s">
        <v>109</v>
      </c>
      <c r="D20" t="s">
        <v>69</v>
      </c>
      <c r="E20">
        <v>17</v>
      </c>
      <c r="F20">
        <v>27.73</v>
      </c>
      <c r="G20">
        <v>471.41</v>
      </c>
      <c r="H20">
        <v>2</v>
      </c>
      <c r="I20">
        <v>0.18</v>
      </c>
      <c r="J20">
        <v>115954545</v>
      </c>
      <c r="K20">
        <v>473.41</v>
      </c>
    </row>
    <row r="21" spans="1:16">
      <c r="A21" t="s">
        <v>107</v>
      </c>
      <c r="B21" t="s">
        <v>106</v>
      </c>
      <c r="C21" t="s">
        <v>108</v>
      </c>
      <c r="D21" t="s">
        <v>69</v>
      </c>
      <c r="E21">
        <v>34</v>
      </c>
      <c r="F21">
        <v>29.03</v>
      </c>
      <c r="G21">
        <v>987.02</v>
      </c>
      <c r="H21">
        <v>2</v>
      </c>
      <c r="I21">
        <v>0.18</v>
      </c>
      <c r="J21">
        <v>117969735</v>
      </c>
      <c r="K21">
        <v>989.02</v>
      </c>
    </row>
    <row r="22" spans="1:16">
      <c r="A22" t="s">
        <v>107</v>
      </c>
      <c r="B22" t="s">
        <v>106</v>
      </c>
      <c r="C22" t="s">
        <v>105</v>
      </c>
      <c r="D22" t="s">
        <v>69</v>
      </c>
      <c r="E22">
        <v>20</v>
      </c>
      <c r="F22">
        <v>29.2</v>
      </c>
      <c r="G22">
        <v>584</v>
      </c>
      <c r="H22">
        <v>2</v>
      </c>
      <c r="I22">
        <v>0.18</v>
      </c>
      <c r="J22">
        <v>118690956</v>
      </c>
      <c r="K22">
        <v>586</v>
      </c>
    </row>
    <row r="23" spans="1:16" s="8" customFormat="1">
      <c r="A23" s="8" t="s">
        <v>104</v>
      </c>
      <c r="B23" s="8" t="s">
        <v>103</v>
      </c>
      <c r="C23" s="8" t="s">
        <v>102</v>
      </c>
      <c r="D23" s="8" t="s">
        <v>65</v>
      </c>
      <c r="E23" s="8">
        <v>-52</v>
      </c>
      <c r="F23" s="8">
        <v>29.55</v>
      </c>
      <c r="G23" s="8">
        <v>-1536.6</v>
      </c>
      <c r="H23" s="8">
        <v>3.07</v>
      </c>
      <c r="I23" s="8">
        <v>0.28000000000000003</v>
      </c>
      <c r="J23" s="8">
        <v>119167255</v>
      </c>
      <c r="K23" s="8">
        <v>-1533.53</v>
      </c>
      <c r="L23" s="8">
        <f>K23/E23</f>
        <v>29.490961538461537</v>
      </c>
      <c r="M23" s="8">
        <f>-(L23-'60051328_2020EOFYTransactions'!M10)</f>
        <v>-6.8505769230769218</v>
      </c>
      <c r="N23" s="13">
        <f>M23*E23</f>
        <v>356.2299999999999</v>
      </c>
      <c r="P23" s="8" t="s">
        <v>134</v>
      </c>
    </row>
    <row r="25" spans="1:16">
      <c r="J25" t="s">
        <v>64</v>
      </c>
      <c r="K25">
        <v>18043.400000000001</v>
      </c>
    </row>
    <row r="26" spans="1:16">
      <c r="J26" t="s">
        <v>63</v>
      </c>
      <c r="K26">
        <v>1533.53</v>
      </c>
    </row>
    <row r="29" spans="1:16" ht="409.6">
      <c r="A29" s="5" t="s">
        <v>62</v>
      </c>
    </row>
    <row r="32" spans="1:16" ht="409.6">
      <c r="A32" s="5" t="s">
        <v>61</v>
      </c>
    </row>
    <row r="35" spans="1:2">
      <c r="A35" t="s">
        <v>60</v>
      </c>
    </row>
    <row r="36" spans="1:2">
      <c r="A36" t="s">
        <v>59</v>
      </c>
      <c r="B36" t="s">
        <v>58</v>
      </c>
    </row>
    <row r="37" spans="1:2">
      <c r="A37" t="s">
        <v>57</v>
      </c>
      <c r="B37" t="s">
        <v>56</v>
      </c>
    </row>
    <row r="38" spans="1:2">
      <c r="A38" t="s">
        <v>55</v>
      </c>
      <c r="B38" t="s">
        <v>54</v>
      </c>
    </row>
    <row r="39" spans="1:2">
      <c r="A39" t="s">
        <v>53</v>
      </c>
      <c r="B39" t="s">
        <v>52</v>
      </c>
    </row>
    <row r="40" spans="1:2">
      <c r="A40" t="s">
        <v>51</v>
      </c>
      <c r="B40" t="s">
        <v>50</v>
      </c>
    </row>
    <row r="41" spans="1:2">
      <c r="A41" t="s">
        <v>49</v>
      </c>
      <c r="B41" t="s">
        <v>48</v>
      </c>
    </row>
    <row r="42" spans="1:2">
      <c r="A42" t="s">
        <v>47</v>
      </c>
      <c r="B42" t="s">
        <v>46</v>
      </c>
    </row>
    <row r="43" spans="1:2">
      <c r="A43" t="s">
        <v>45</v>
      </c>
      <c r="B43" t="s">
        <v>44</v>
      </c>
    </row>
    <row r="44" spans="1:2">
      <c r="A44" t="s">
        <v>43</v>
      </c>
      <c r="B44" t="s">
        <v>42</v>
      </c>
    </row>
    <row r="45" spans="1:2">
      <c r="A45" t="s">
        <v>41</v>
      </c>
      <c r="B45" t="s">
        <v>40</v>
      </c>
    </row>
    <row r="46" spans="1:2">
      <c r="A46" t="s">
        <v>39</v>
      </c>
      <c r="B46" t="s">
        <v>38</v>
      </c>
    </row>
    <row r="47" spans="1:2">
      <c r="A47" t="s">
        <v>37</v>
      </c>
      <c r="B47" t="s">
        <v>36</v>
      </c>
    </row>
    <row r="48" spans="1:2">
      <c r="A48" t="s">
        <v>35</v>
      </c>
      <c r="B48" t="s">
        <v>34</v>
      </c>
    </row>
    <row r="49" spans="1:2">
      <c r="A49" t="s">
        <v>33</v>
      </c>
      <c r="B49" t="s">
        <v>32</v>
      </c>
    </row>
    <row r="50" spans="1:2">
      <c r="A50" t="s">
        <v>31</v>
      </c>
      <c r="B50" t="s">
        <v>30</v>
      </c>
    </row>
    <row r="51" spans="1:2">
      <c r="A51" t="s">
        <v>29</v>
      </c>
      <c r="B51" t="s">
        <v>28</v>
      </c>
    </row>
    <row r="52" spans="1:2">
      <c r="A52" t="s">
        <v>27</v>
      </c>
      <c r="B52"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79ED-6517-4729-948F-5C2562B7496B}">
  <dimension ref="A1:M38"/>
  <sheetViews>
    <sheetView workbookViewId="0">
      <selection activeCell="K9" sqref="A6:K9"/>
    </sheetView>
  </sheetViews>
  <sheetFormatPr defaultRowHeight="14.4"/>
  <sheetData>
    <row r="1" spans="1:13">
      <c r="A1" t="s">
        <v>92</v>
      </c>
    </row>
    <row r="2" spans="1:13">
      <c r="A2" t="s">
        <v>99</v>
      </c>
    </row>
    <row r="3" spans="1:13">
      <c r="A3" t="s">
        <v>125</v>
      </c>
    </row>
    <row r="4" spans="1:13">
      <c r="A4" t="s">
        <v>89</v>
      </c>
    </row>
    <row r="6" spans="1:13">
      <c r="A6" t="s">
        <v>88</v>
      </c>
      <c r="B6" t="s">
        <v>87</v>
      </c>
      <c r="C6" t="s">
        <v>86</v>
      </c>
      <c r="D6" t="s">
        <v>85</v>
      </c>
      <c r="E6" t="s">
        <v>84</v>
      </c>
      <c r="F6" t="s">
        <v>83</v>
      </c>
      <c r="G6" t="s">
        <v>82</v>
      </c>
      <c r="H6" t="s">
        <v>81</v>
      </c>
      <c r="I6" t="s">
        <v>80</v>
      </c>
      <c r="J6" t="s">
        <v>79</v>
      </c>
      <c r="K6" t="s">
        <v>78</v>
      </c>
    </row>
    <row r="7" spans="1:13">
      <c r="A7" t="s">
        <v>122</v>
      </c>
      <c r="B7" t="s">
        <v>130</v>
      </c>
      <c r="C7" t="s">
        <v>129</v>
      </c>
      <c r="D7" t="s">
        <v>69</v>
      </c>
      <c r="E7">
        <v>51</v>
      </c>
      <c r="F7">
        <v>10.73</v>
      </c>
      <c r="G7">
        <v>547.23</v>
      </c>
      <c r="H7">
        <v>2</v>
      </c>
      <c r="I7">
        <v>0.18</v>
      </c>
      <c r="J7">
        <v>101199780</v>
      </c>
      <c r="K7">
        <v>549.23</v>
      </c>
      <c r="M7">
        <f>K7/E7</f>
        <v>10.76921568627451</v>
      </c>
    </row>
    <row r="8" spans="1:13">
      <c r="A8" t="s">
        <v>104</v>
      </c>
      <c r="B8" t="s">
        <v>127</v>
      </c>
      <c r="C8" t="s">
        <v>128</v>
      </c>
      <c r="D8" t="s">
        <v>69</v>
      </c>
      <c r="E8">
        <v>22</v>
      </c>
      <c r="F8">
        <v>22.2</v>
      </c>
      <c r="G8">
        <v>488.4</v>
      </c>
      <c r="H8">
        <v>2</v>
      </c>
      <c r="I8">
        <v>0.18</v>
      </c>
      <c r="J8">
        <v>99833891</v>
      </c>
      <c r="K8">
        <v>490.4</v>
      </c>
    </row>
    <row r="9" spans="1:13">
      <c r="A9" t="s">
        <v>104</v>
      </c>
      <c r="B9" t="s">
        <v>127</v>
      </c>
      <c r="C9" t="s">
        <v>126</v>
      </c>
      <c r="D9" t="s">
        <v>69</v>
      </c>
      <c r="E9">
        <v>30</v>
      </c>
      <c r="F9">
        <v>22.83</v>
      </c>
      <c r="G9">
        <v>684.9</v>
      </c>
      <c r="H9">
        <v>2</v>
      </c>
      <c r="I9">
        <v>0.18</v>
      </c>
      <c r="J9">
        <v>100110365</v>
      </c>
      <c r="K9">
        <v>686.9</v>
      </c>
    </row>
    <row r="10" spans="1:13">
      <c r="D10" t="s">
        <v>104</v>
      </c>
      <c r="E10">
        <f>E8+E9</f>
        <v>52</v>
      </c>
      <c r="K10">
        <f>SUM(K8:K9)</f>
        <v>1177.3</v>
      </c>
      <c r="M10">
        <f>K10/E10</f>
        <v>22.640384615384615</v>
      </c>
    </row>
    <row r="11" spans="1:13">
      <c r="J11" t="s">
        <v>64</v>
      </c>
      <c r="K11">
        <v>1726.53</v>
      </c>
    </row>
    <row r="12" spans="1:13">
      <c r="J12" t="s">
        <v>63</v>
      </c>
      <c r="K12">
        <v>0</v>
      </c>
    </row>
    <row r="15" spans="1:13" ht="409.6">
      <c r="A15" s="5" t="s">
        <v>94</v>
      </c>
    </row>
    <row r="18" spans="1:2" ht="409.6">
      <c r="A18" s="5" t="s">
        <v>93</v>
      </c>
    </row>
    <row r="21" spans="1:2">
      <c r="A21" t="s">
        <v>60</v>
      </c>
    </row>
    <row r="22" spans="1:2">
      <c r="A22" t="s">
        <v>59</v>
      </c>
      <c r="B22" t="s">
        <v>58</v>
      </c>
    </row>
    <row r="23" spans="1:2">
      <c r="A23" t="s">
        <v>57</v>
      </c>
      <c r="B23" t="s">
        <v>56</v>
      </c>
    </row>
    <row r="24" spans="1:2">
      <c r="A24" t="s">
        <v>55</v>
      </c>
      <c r="B24" t="s">
        <v>54</v>
      </c>
    </row>
    <row r="25" spans="1:2">
      <c r="A25" t="s">
        <v>53</v>
      </c>
      <c r="B25" t="s">
        <v>52</v>
      </c>
    </row>
    <row r="26" spans="1:2">
      <c r="A26" t="s">
        <v>51</v>
      </c>
      <c r="B26" t="s">
        <v>50</v>
      </c>
    </row>
    <row r="27" spans="1:2">
      <c r="A27" t="s">
        <v>49</v>
      </c>
      <c r="B27" t="s">
        <v>48</v>
      </c>
    </row>
    <row r="28" spans="1:2">
      <c r="A28" t="s">
        <v>47</v>
      </c>
      <c r="B28" t="s">
        <v>46</v>
      </c>
    </row>
    <row r="29" spans="1:2">
      <c r="A29" t="s">
        <v>45</v>
      </c>
      <c r="B29" t="s">
        <v>44</v>
      </c>
    </row>
    <row r="30" spans="1:2">
      <c r="A30" t="s">
        <v>43</v>
      </c>
      <c r="B30" t="s">
        <v>42</v>
      </c>
    </row>
    <row r="31" spans="1:2">
      <c r="A31" t="s">
        <v>41</v>
      </c>
      <c r="B31" t="s">
        <v>40</v>
      </c>
    </row>
    <row r="32" spans="1:2">
      <c r="A32" t="s">
        <v>39</v>
      </c>
      <c r="B32" t="s">
        <v>38</v>
      </c>
    </row>
    <row r="33" spans="1:2">
      <c r="A33" t="s">
        <v>37</v>
      </c>
      <c r="B33" t="s">
        <v>36</v>
      </c>
    </row>
    <row r="34" spans="1:2">
      <c r="A34" t="s">
        <v>35</v>
      </c>
      <c r="B34" t="s">
        <v>34</v>
      </c>
    </row>
    <row r="35" spans="1:2">
      <c r="A35" t="s">
        <v>33</v>
      </c>
      <c r="B35" t="s">
        <v>32</v>
      </c>
    </row>
    <row r="36" spans="1:2">
      <c r="A36" t="s">
        <v>31</v>
      </c>
      <c r="B36" t="s">
        <v>30</v>
      </c>
    </row>
    <row r="37" spans="1:2">
      <c r="A37" t="s">
        <v>29</v>
      </c>
      <c r="B37" t="s">
        <v>28</v>
      </c>
    </row>
    <row r="38" spans="1:2">
      <c r="A38" t="s">
        <v>27</v>
      </c>
      <c r="B38"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3481210_2021EOFYTransactions</vt:lpstr>
      <vt:lpstr>3481210_2020EOFYTransactions</vt:lpstr>
      <vt:lpstr>60051328_2021EOFYTransactions</vt:lpstr>
      <vt:lpstr>60051328_2020EOFYTransactions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Kang</dc:creator>
  <cp:lastModifiedBy>Don Kang</cp:lastModifiedBy>
  <dcterms:created xsi:type="dcterms:W3CDTF">2021-10-18T10:33:28Z</dcterms:created>
  <dcterms:modified xsi:type="dcterms:W3CDTF">2022-07-04T07:38:14Z</dcterms:modified>
</cp:coreProperties>
</file>