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社員" sheetId="1" r:id="rId4"/>
    <sheet state="visible" name="E伝票社員サンプル" sheetId="2" r:id="rId5"/>
  </sheets>
  <definedNames/>
  <calcPr/>
  <extLst>
    <ext uri="GoogleSheetsCustomDataVersion2">
      <go:sheetsCustomData xmlns:go="http://customooxmlschemas.google.com/" r:id="rId6" roundtripDataChecksum="FnKdPTFQym0QgbwNclNhWneat1r66ohgQ3+o1LvXP6Y="/>
    </ext>
  </extLst>
</workbook>
</file>

<file path=xl/sharedStrings.xml><?xml version="1.0" encoding="utf-8"?>
<sst xmlns="http://schemas.openxmlformats.org/spreadsheetml/2006/main" count="75" uniqueCount="43">
  <si>
    <t>支給年月日</t>
  </si>
  <si>
    <t>令和5年10月</t>
  </si>
  <si>
    <t>社員コード</t>
  </si>
  <si>
    <t>氏名</t>
  </si>
  <si>
    <t>test1</t>
  </si>
  <si>
    <t>test2</t>
  </si>
  <si>
    <t>test3</t>
  </si>
  <si>
    <t>test4</t>
  </si>
  <si>
    <t>test5</t>
  </si>
  <si>
    <t>基本給</t>
  </si>
  <si>
    <t>役職手当</t>
  </si>
  <si>
    <t>職能手当</t>
  </si>
  <si>
    <t>住宅手当</t>
  </si>
  <si>
    <t>家族手当</t>
  </si>
  <si>
    <t>残業時間</t>
  </si>
  <si>
    <t>残業手当</t>
  </si>
  <si>
    <t>皆勤手当</t>
  </si>
  <si>
    <t>食事手当</t>
  </si>
  <si>
    <t>調整手当</t>
  </si>
  <si>
    <t>予備</t>
  </si>
  <si>
    <t>通勤手当</t>
  </si>
  <si>
    <t>総支給金額</t>
  </si>
  <si>
    <t>健康保険</t>
  </si>
  <si>
    <t>厚生年金</t>
  </si>
  <si>
    <t>雇用保険</t>
  </si>
  <si>
    <t>介護保険</t>
  </si>
  <si>
    <t>所得税</t>
  </si>
  <si>
    <t>住民税</t>
  </si>
  <si>
    <t>旅行会費</t>
  </si>
  <si>
    <t>互助会費</t>
  </si>
  <si>
    <t>総控除金額</t>
  </si>
  <si>
    <t>差引支給金額</t>
  </si>
  <si>
    <t>社員番号</t>
  </si>
  <si>
    <t>氏   名</t>
  </si>
  <si>
    <t>給料支払明細書</t>
  </si>
  <si>
    <t xml:space="preserve"> </t>
  </si>
  <si>
    <t>差引控除金額</t>
  </si>
  <si>
    <t>支</t>
  </si>
  <si>
    <t>給</t>
  </si>
  <si>
    <t>項</t>
  </si>
  <si>
    <t>目</t>
  </si>
  <si>
    <t>控</t>
  </si>
  <si>
    <t>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</si>
</sst>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1&quot;##"/>
    <numFmt numFmtId="165" formatCode="[$-411]e&quot;年&quot;m&quot;月&quot;&quot;分&quot;"/>
    <numFmt numFmtId="166" formatCode="_ * #,##0_ ;_ * \-#,##0_ ;_ * &quot;-&quot;_ ;_ @_ "/>
    <numFmt numFmtId="167" formatCode="###,###&quot;円&quot;"/>
    <numFmt numFmtId="168" formatCode="##.##&quot;Ｈ&quot;"/>
  </numFmts>
  <fonts count="11">
    <font>
      <sz val="11.0"/>
      <color theme="1"/>
      <name val="Calibri"/>
      <scheme val="minor"/>
    </font>
    <font>
      <sz val="11.0"/>
      <color theme="1"/>
      <name val="游ゴシック"/>
    </font>
    <font>
      <sz val="8.0"/>
      <color theme="1"/>
      <name val="明朝"/>
    </font>
    <font>
      <sz val="11.0"/>
      <color theme="1"/>
      <name val="明朝"/>
    </font>
    <font/>
    <font>
      <sz val="10.0"/>
      <color theme="1"/>
      <name val="明朝"/>
    </font>
    <font>
      <sz val="16.0"/>
      <color theme="1"/>
      <name val="明朝"/>
    </font>
    <font>
      <sz val="24.0"/>
      <color theme="1"/>
      <name val="MS PGothic"/>
    </font>
    <font>
      <sz val="14.0"/>
      <color theme="1"/>
      <name val="明朝"/>
    </font>
    <font>
      <sz val="9.0"/>
      <color theme="1"/>
      <name val="明朝"/>
    </font>
    <font>
      <sz val="8.0"/>
      <color theme="0"/>
      <name val="明朝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" numFmtId="38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40" xfId="0" applyAlignment="1" applyBorder="1" applyFont="1" applyNumberFormat="1">
      <alignment vertical="center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5" fillId="0" fontId="7" numFmtId="164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center"/>
    </xf>
    <xf borderId="7" fillId="0" fontId="3" numFmtId="0" xfId="0" applyAlignment="1" applyBorder="1" applyFont="1">
      <alignment vertical="bottom"/>
    </xf>
    <xf borderId="8" fillId="0" fontId="4" numFmtId="0" xfId="0" applyAlignment="1" applyBorder="1" applyFont="1">
      <alignment vertical="center"/>
    </xf>
    <xf borderId="9" fillId="0" fontId="3" numFmtId="165" xfId="0" applyAlignment="1" applyBorder="1" applyFont="1" applyNumberFormat="1">
      <alignment horizontal="center" vertical="bottom"/>
    </xf>
    <xf borderId="10" fillId="0" fontId="4" numFmtId="0" xfId="0" applyAlignment="1" applyBorder="1" applyFont="1">
      <alignment vertical="center"/>
    </xf>
    <xf borderId="11" fillId="0" fontId="8" numFmtId="164" xfId="0" applyAlignment="1" applyBorder="1" applyFont="1" applyNumberFormat="1">
      <alignment horizontal="center" vertical="bottom"/>
    </xf>
    <xf borderId="9" fillId="0" fontId="3" numFmtId="166" xfId="0" applyAlignment="1" applyBorder="1" applyFont="1" applyNumberFormat="1">
      <alignment horizontal="center" vertical="bottom"/>
    </xf>
    <xf borderId="2" fillId="0" fontId="8" numFmtId="167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vertical="bottom"/>
    </xf>
    <xf borderId="11" fillId="0" fontId="3" numFmtId="166" xfId="0" applyAlignment="1" applyBorder="1" applyFont="1" applyNumberFormat="1">
      <alignment vertical="bottom"/>
    </xf>
    <xf borderId="11" fillId="0" fontId="3" numFmtId="168" xfId="0" applyAlignment="1" applyBorder="1" applyFont="1" applyNumberFormat="1">
      <alignment vertical="bottom"/>
    </xf>
    <xf borderId="1" fillId="0" fontId="9" numFmtId="0" xfId="0" applyAlignment="1" applyBorder="1" applyFont="1">
      <alignment horizontal="center" vertical="bottom"/>
    </xf>
    <xf borderId="11" fillId="0" fontId="3" numFmtId="0" xfId="0" applyAlignment="1" applyBorder="1" applyFont="1">
      <alignment vertical="bottom"/>
    </xf>
    <xf borderId="1" fillId="0" fontId="10" numFmtId="0" xfId="0" applyAlignment="1" applyBorder="1" applyFont="1">
      <alignment horizontal="center" vertical="bottom"/>
    </xf>
    <xf borderId="0" fillId="0" fontId="5" numFmtId="0" xfId="0" applyAlignment="1" applyFont="1">
      <alignment horizontal="left" vertical="top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5" width="12.86"/>
    <col customWidth="1" min="6" max="6" width="14.71"/>
    <col customWidth="1" min="7" max="26" width="8.71"/>
  </cols>
  <sheetData>
    <row r="1" ht="18.0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</row>
    <row r="2" ht="18.0" customHeight="1">
      <c r="A2" s="1" t="s">
        <v>2</v>
      </c>
      <c r="B2" s="1">
        <v>111.0</v>
      </c>
      <c r="C2" s="1">
        <v>112.0</v>
      </c>
      <c r="D2" s="1">
        <v>113.0</v>
      </c>
      <c r="E2" s="1">
        <v>114.0</v>
      </c>
      <c r="F2" s="1">
        <v>115.0</v>
      </c>
    </row>
    <row r="3" ht="18.0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</row>
    <row r="4" ht="18.0" customHeight="1">
      <c r="A4" s="1" t="s">
        <v>9</v>
      </c>
      <c r="B4" s="2">
        <v>200000.0</v>
      </c>
      <c r="C4" s="2">
        <v>250000.0</v>
      </c>
      <c r="D4" s="2">
        <v>300000.0</v>
      </c>
      <c r="E4" s="2">
        <v>400000.0</v>
      </c>
      <c r="F4" s="2">
        <v>500000.0</v>
      </c>
    </row>
    <row r="5" ht="18.0" customHeight="1">
      <c r="A5" s="1" t="s">
        <v>10</v>
      </c>
      <c r="B5" s="2">
        <v>0.0</v>
      </c>
      <c r="C5" s="2">
        <v>50000.0</v>
      </c>
      <c r="D5" s="2">
        <v>100000.0</v>
      </c>
      <c r="E5" s="2">
        <v>150000.0</v>
      </c>
      <c r="F5" s="2">
        <v>200000.0</v>
      </c>
    </row>
    <row r="6" ht="18.0" customHeight="1">
      <c r="A6" s="3" t="s">
        <v>11</v>
      </c>
      <c r="B6" s="2">
        <v>50000.0</v>
      </c>
      <c r="C6" s="2">
        <v>60000.0</v>
      </c>
      <c r="D6" s="2">
        <v>70000.0</v>
      </c>
      <c r="E6" s="2">
        <v>80000.0</v>
      </c>
      <c r="F6" s="2">
        <v>90000.0</v>
      </c>
    </row>
    <row r="7" ht="18.0" customHeight="1">
      <c r="A7" s="1" t="s">
        <v>12</v>
      </c>
      <c r="B7" s="2">
        <v>25000.0</v>
      </c>
      <c r="C7" s="2">
        <v>25000.0</v>
      </c>
      <c r="D7" s="2">
        <v>25000.0</v>
      </c>
      <c r="E7" s="2">
        <v>25000.0</v>
      </c>
      <c r="F7" s="2">
        <v>25000.0</v>
      </c>
    </row>
    <row r="8" ht="18.0" customHeight="1">
      <c r="A8" s="1" t="s">
        <v>13</v>
      </c>
      <c r="B8" s="2">
        <v>0.0</v>
      </c>
      <c r="C8" s="2">
        <v>0.0</v>
      </c>
      <c r="D8" s="2">
        <v>10000.0</v>
      </c>
      <c r="E8" s="2">
        <v>15000.0</v>
      </c>
      <c r="F8" s="2">
        <v>20000.0</v>
      </c>
    </row>
    <row r="9" ht="18.0" customHeight="1">
      <c r="A9" s="1" t="s">
        <v>14</v>
      </c>
      <c r="B9" s="4">
        <v>10.0</v>
      </c>
      <c r="C9" s="4">
        <v>15.0</v>
      </c>
      <c r="D9" s="4">
        <v>20.0</v>
      </c>
      <c r="E9" s="4">
        <v>0.0</v>
      </c>
      <c r="F9" s="4">
        <v>0.0</v>
      </c>
    </row>
    <row r="10" ht="18.0" customHeight="1">
      <c r="A10" s="1" t="s">
        <v>15</v>
      </c>
      <c r="B10" s="2">
        <v>20000.0</v>
      </c>
      <c r="C10" s="2">
        <v>30000.0</v>
      </c>
      <c r="D10" s="2">
        <v>50000.0</v>
      </c>
      <c r="E10" s="2">
        <v>0.0</v>
      </c>
      <c r="F10" s="2">
        <v>0.0</v>
      </c>
    </row>
    <row r="11" ht="18.0" customHeight="1">
      <c r="A11" s="1" t="s">
        <v>16</v>
      </c>
      <c r="B11" s="2">
        <v>6000.0</v>
      </c>
      <c r="C11" s="2">
        <v>6000.0</v>
      </c>
      <c r="D11" s="2">
        <v>6000.0</v>
      </c>
      <c r="E11" s="2">
        <v>0.0</v>
      </c>
      <c r="F11" s="2">
        <v>0.0</v>
      </c>
    </row>
    <row r="12" ht="18.0" customHeight="1">
      <c r="A12" s="1" t="s">
        <v>17</v>
      </c>
      <c r="B12" s="2">
        <v>500.0</v>
      </c>
      <c r="C12" s="2">
        <v>1000.0</v>
      </c>
      <c r="D12" s="2">
        <v>1500.0</v>
      </c>
      <c r="E12" s="2">
        <v>0.0</v>
      </c>
      <c r="F12" s="2">
        <v>0.0</v>
      </c>
    </row>
    <row r="13" ht="18.0" customHeight="1">
      <c r="A13" s="1" t="s">
        <v>18</v>
      </c>
      <c r="B13" s="2">
        <v>0.0</v>
      </c>
      <c r="C13" s="2">
        <v>5000.0</v>
      </c>
      <c r="D13" s="2">
        <v>0.0</v>
      </c>
      <c r="E13" s="2">
        <v>10000.0</v>
      </c>
      <c r="F13" s="2">
        <v>0.0</v>
      </c>
    </row>
    <row r="14" ht="18.0" customHeight="1">
      <c r="A14" s="1" t="s">
        <v>19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</row>
    <row r="15" ht="18.0" customHeight="1">
      <c r="A15" s="1" t="s">
        <v>20</v>
      </c>
      <c r="B15" s="2">
        <v>15000.0</v>
      </c>
      <c r="C15" s="2">
        <v>15000.0</v>
      </c>
      <c r="D15" s="2">
        <v>15000.0</v>
      </c>
      <c r="E15" s="2">
        <v>15000.0</v>
      </c>
      <c r="F15" s="2">
        <v>15000.0</v>
      </c>
    </row>
    <row r="16" ht="18.0" customHeight="1">
      <c r="A16" s="1" t="s">
        <v>21</v>
      </c>
      <c r="B16" s="2">
        <v>316500.0</v>
      </c>
      <c r="C16" s="2">
        <v>442000.0</v>
      </c>
      <c r="D16" s="2">
        <v>577500.0</v>
      </c>
      <c r="E16" s="2">
        <v>695000.0</v>
      </c>
      <c r="F16" s="2">
        <v>850000.0</v>
      </c>
    </row>
    <row r="17" ht="18.0" customHeight="1">
      <c r="A17" s="1" t="s">
        <v>22</v>
      </c>
      <c r="B17" s="2">
        <v>10000.0</v>
      </c>
      <c r="C17" s="2">
        <v>15000.0</v>
      </c>
      <c r="D17" s="2">
        <v>20000.0</v>
      </c>
      <c r="E17" s="2">
        <v>25000.0</v>
      </c>
      <c r="F17" s="2">
        <v>30000.0</v>
      </c>
    </row>
    <row r="18" ht="18.0" customHeight="1">
      <c r="A18" s="1" t="s">
        <v>23</v>
      </c>
      <c r="B18" s="2">
        <v>20000.0</v>
      </c>
      <c r="C18" s="2">
        <v>25000.0</v>
      </c>
      <c r="D18" s="2">
        <v>30000.0</v>
      </c>
      <c r="E18" s="2">
        <v>35000.0</v>
      </c>
      <c r="F18" s="2">
        <v>40000.0</v>
      </c>
    </row>
    <row r="19" ht="18.0" customHeight="1">
      <c r="A19" s="1" t="s">
        <v>24</v>
      </c>
      <c r="B19" s="2">
        <v>1500.0</v>
      </c>
      <c r="C19" s="2">
        <v>2000.0</v>
      </c>
      <c r="D19" s="2">
        <v>2500.0</v>
      </c>
      <c r="E19" s="2">
        <v>3000.0</v>
      </c>
      <c r="F19" s="2">
        <v>3500.0</v>
      </c>
    </row>
    <row r="20" ht="18.0" customHeight="1">
      <c r="A20" s="1" t="s">
        <v>25</v>
      </c>
      <c r="B20" s="2">
        <v>0.0</v>
      </c>
      <c r="C20" s="2">
        <v>0.0</v>
      </c>
      <c r="D20" s="2">
        <v>0.0</v>
      </c>
      <c r="E20" s="2">
        <v>0.0</v>
      </c>
      <c r="F20" s="2">
        <v>3000.0</v>
      </c>
    </row>
    <row r="21" ht="18.0" customHeight="1">
      <c r="A21" s="1" t="s">
        <v>26</v>
      </c>
      <c r="B21" s="2">
        <v>8000.0</v>
      </c>
      <c r="C21" s="2">
        <v>16000.0</v>
      </c>
      <c r="D21" s="2">
        <v>24000.0</v>
      </c>
      <c r="E21" s="2">
        <v>32000.0</v>
      </c>
      <c r="F21" s="2">
        <v>40000.0</v>
      </c>
    </row>
    <row r="22" ht="18.0" customHeight="1">
      <c r="A22" s="1" t="s">
        <v>27</v>
      </c>
      <c r="B22" s="2">
        <v>0.0</v>
      </c>
      <c r="C22" s="2">
        <v>8000.0</v>
      </c>
      <c r="D22" s="2">
        <v>13000.0</v>
      </c>
      <c r="E22" s="2">
        <v>18000.0</v>
      </c>
      <c r="F22" s="2">
        <v>23000.0</v>
      </c>
    </row>
    <row r="23" ht="18.0" customHeight="1">
      <c r="A23" s="1" t="s">
        <v>28</v>
      </c>
      <c r="B23" s="2">
        <v>1000.0</v>
      </c>
      <c r="C23" s="2">
        <v>1000.0</v>
      </c>
      <c r="D23" s="2">
        <v>1000.0</v>
      </c>
      <c r="E23" s="2">
        <v>1000.0</v>
      </c>
      <c r="F23" s="2">
        <v>1000.0</v>
      </c>
    </row>
    <row r="24" ht="18.0" customHeight="1">
      <c r="A24" s="1" t="s">
        <v>29</v>
      </c>
      <c r="B24" s="2">
        <v>500.0</v>
      </c>
      <c r="C24" s="2">
        <v>500.0</v>
      </c>
      <c r="D24" s="2">
        <v>500.0</v>
      </c>
      <c r="E24" s="2">
        <v>500.0</v>
      </c>
      <c r="F24" s="2">
        <v>500.0</v>
      </c>
    </row>
    <row r="25" ht="18.0" customHeight="1">
      <c r="A25" s="1" t="s">
        <v>19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</row>
    <row r="26" ht="18.0" customHeight="1">
      <c r="A26" s="1" t="s">
        <v>30</v>
      </c>
      <c r="B26" s="2">
        <v>41000.0</v>
      </c>
      <c r="C26" s="2">
        <v>67500.0</v>
      </c>
      <c r="D26" s="2">
        <v>91000.0</v>
      </c>
      <c r="E26" s="2">
        <v>114500.0</v>
      </c>
      <c r="F26" s="2">
        <v>141000.0</v>
      </c>
    </row>
    <row r="27" ht="18.0" customHeight="1">
      <c r="A27" s="1" t="s">
        <v>31</v>
      </c>
      <c r="B27" s="2">
        <v>275500.0</v>
      </c>
      <c r="C27" s="2">
        <v>374500.0</v>
      </c>
      <c r="D27" s="2">
        <v>486500.0</v>
      </c>
      <c r="E27" s="2">
        <v>580500.0</v>
      </c>
      <c r="F27" s="2">
        <v>709000.0</v>
      </c>
    </row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.29"/>
    <col customWidth="1" min="3" max="10" width="9.29"/>
    <col customWidth="1" min="11" max="26" width="8.29"/>
  </cols>
  <sheetData>
    <row r="1" ht="12.75" customHeight="1">
      <c r="A1" s="5" t="s">
        <v>32</v>
      </c>
      <c r="B1" s="6" t="s">
        <v>0</v>
      </c>
      <c r="C1" s="7"/>
      <c r="D1" s="8" t="s">
        <v>2</v>
      </c>
      <c r="E1" s="9" t="s">
        <v>33</v>
      </c>
      <c r="F1" s="7"/>
      <c r="G1" s="10"/>
      <c r="H1" s="11" t="s">
        <v>34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2">
        <v>115.0</v>
      </c>
      <c r="B2" s="13" t="s">
        <v>35</v>
      </c>
      <c r="C2" s="14"/>
      <c r="D2" s="15" t="s">
        <v>35</v>
      </c>
      <c r="E2" s="13" t="s">
        <v>35</v>
      </c>
      <c r="F2" s="14"/>
      <c r="G2" s="10"/>
      <c r="H2" s="10"/>
      <c r="I2" s="6" t="s">
        <v>36</v>
      </c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6"/>
      <c r="B3" s="17" t="str">
        <f>'社員'!F1</f>
        <v>令和5年10月</v>
      </c>
      <c r="C3" s="18"/>
      <c r="D3" s="19">
        <f>HLOOKUP($A$2,'社員'!$B$2:$F$27,1)</f>
        <v>115</v>
      </c>
      <c r="E3" s="20" t="str">
        <f>HLOOKUP($A$2,'社員'!$B$2:$F$27,2)</f>
        <v>test5</v>
      </c>
      <c r="F3" s="18"/>
      <c r="G3" s="10"/>
      <c r="H3" s="10"/>
      <c r="I3" s="21">
        <f>J10-J16</f>
        <v>709000</v>
      </c>
      <c r="J3" s="7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/>
      <c r="B5" s="15"/>
      <c r="C5" s="22" t="s">
        <v>9</v>
      </c>
      <c r="D5" s="22" t="s">
        <v>10</v>
      </c>
      <c r="E5" s="22" t="s">
        <v>11</v>
      </c>
      <c r="F5" s="22" t="s">
        <v>12</v>
      </c>
      <c r="G5" s="22" t="s">
        <v>13</v>
      </c>
      <c r="H5" s="22" t="s">
        <v>14</v>
      </c>
      <c r="I5" s="22" t="s">
        <v>15</v>
      </c>
      <c r="J5" s="22" t="s">
        <v>16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23" t="s">
        <v>37</v>
      </c>
      <c r="C6" s="15"/>
      <c r="D6" s="15"/>
      <c r="E6" s="15"/>
      <c r="F6" s="15"/>
      <c r="G6" s="15"/>
      <c r="H6" s="15"/>
      <c r="I6" s="15"/>
      <c r="J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23" t="s">
        <v>38</v>
      </c>
      <c r="C7" s="24">
        <f>HLOOKUP($A$2,'社員'!$B$2:$F$27,3)</f>
        <v>500000</v>
      </c>
      <c r="D7" s="24">
        <f>HLOOKUP($A$2,'社員'!$B$2:$F$27,4)</f>
        <v>200000</v>
      </c>
      <c r="E7" s="24">
        <f>HLOOKUP($A$2,'社員'!$B$2:$F$27,5)</f>
        <v>90000</v>
      </c>
      <c r="F7" s="24">
        <f>HLOOKUP($A$2,'社員'!$B$2:$F$27,6)</f>
        <v>25000</v>
      </c>
      <c r="G7" s="24">
        <f>HLOOKUP($A$2,'社員'!$B$2:$F$27,7)</f>
        <v>20000</v>
      </c>
      <c r="H7" s="25">
        <f>HLOOKUP($A$2,'社員'!$B$2:$F$27,8)</f>
        <v>0</v>
      </c>
      <c r="I7" s="24">
        <f>HLOOKUP($A$2,'社員'!$B$2:$F$27,9)</f>
        <v>0</v>
      </c>
      <c r="J7" s="24">
        <f>HLOOKUP($A$2,'社員'!$B$2:$F$27,10)</f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23" t="s">
        <v>39</v>
      </c>
      <c r="C8" s="22" t="s">
        <v>17</v>
      </c>
      <c r="D8" s="22" t="s">
        <v>18</v>
      </c>
      <c r="E8" s="22"/>
      <c r="F8" s="22" t="s">
        <v>20</v>
      </c>
      <c r="G8" s="26"/>
      <c r="H8" s="22"/>
      <c r="I8" s="8"/>
      <c r="J8" s="8" t="s">
        <v>21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23" t="s">
        <v>40</v>
      </c>
      <c r="C9" s="15"/>
      <c r="D9" s="15"/>
      <c r="E9" s="15"/>
      <c r="F9" s="15"/>
      <c r="G9" s="15"/>
      <c r="H9" s="15"/>
      <c r="I9" s="15"/>
      <c r="J9" s="15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27"/>
      <c r="C10" s="24">
        <f>HLOOKUP($A$2,'社員'!$B$2:$F$27,11)</f>
        <v>0</v>
      </c>
      <c r="D10" s="24">
        <f>HLOOKUP($A$2,'社員'!$B$2:$F$27,12)</f>
        <v>0</v>
      </c>
      <c r="E10" s="24">
        <f>HLOOKUP($A$2,'社員'!$B$2:$F$27,13)</f>
        <v>0</v>
      </c>
      <c r="F10" s="24">
        <f>HLOOKUP($A$2,'社員'!$B$2:$F$27,14)</f>
        <v>15000</v>
      </c>
      <c r="G10" s="27"/>
      <c r="H10" s="27"/>
      <c r="I10" s="24"/>
      <c r="J10" s="24">
        <f>SUM(C7:J7)+SUM(C10:G10)</f>
        <v>850000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15"/>
      <c r="C11" s="22" t="s">
        <v>22</v>
      </c>
      <c r="D11" s="22" t="s">
        <v>23</v>
      </c>
      <c r="E11" s="22" t="s">
        <v>24</v>
      </c>
      <c r="F11" s="22" t="s">
        <v>25</v>
      </c>
      <c r="G11" s="22" t="s">
        <v>26</v>
      </c>
      <c r="H11" s="22" t="s">
        <v>27</v>
      </c>
      <c r="I11" s="22" t="s">
        <v>28</v>
      </c>
      <c r="J11" s="22" t="s">
        <v>29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23" t="s">
        <v>41</v>
      </c>
      <c r="C12" s="15"/>
      <c r="D12" s="15"/>
      <c r="E12" s="15"/>
      <c r="F12" s="15"/>
      <c r="G12" s="15"/>
      <c r="H12" s="15"/>
      <c r="I12" s="15"/>
      <c r="J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23" t="s">
        <v>42</v>
      </c>
      <c r="C13" s="24">
        <f>HLOOKUP($A$2,'社員'!$B$2:$F$27,16)</f>
        <v>30000</v>
      </c>
      <c r="D13" s="24">
        <f>HLOOKUP($A$2,'社員'!$B$2:$F$27,17)</f>
        <v>40000</v>
      </c>
      <c r="E13" s="24">
        <f>HLOOKUP($A$2,'社員'!$B$2:$F$27,18)</f>
        <v>3500</v>
      </c>
      <c r="F13" s="24">
        <f>HLOOKUP($A$2,'社員'!$B$2:$F$27,19)</f>
        <v>3000</v>
      </c>
      <c r="G13" s="24">
        <f>HLOOKUP($A$2,'社員'!$B$2:$F$27,20)</f>
        <v>40000</v>
      </c>
      <c r="H13" s="24">
        <f>HLOOKUP($A$2,'社員'!$B$2:$F$27,21)</f>
        <v>23000</v>
      </c>
      <c r="I13" s="24">
        <f>HLOOKUP($A$2,'社員'!$B$2:$F$27,22)</f>
        <v>1000</v>
      </c>
      <c r="J13" s="24">
        <f>HLOOKUP($A$2,'社員'!$B$2:$F$27,23)</f>
        <v>500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23" t="s">
        <v>39</v>
      </c>
      <c r="C14" s="22"/>
      <c r="D14" s="28" t="str">
        <f>#REF!</f>
        <v>#REF!</v>
      </c>
      <c r="E14" s="8"/>
      <c r="F14" s="22"/>
      <c r="G14" s="22"/>
      <c r="H14" s="22"/>
      <c r="I14" s="22"/>
      <c r="J14" s="8" t="s">
        <v>30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23" t="s">
        <v>40</v>
      </c>
      <c r="C15" s="15"/>
      <c r="D15" s="15"/>
      <c r="E15" s="15"/>
      <c r="F15" s="15"/>
      <c r="G15" s="15"/>
      <c r="H15" s="15"/>
      <c r="I15" s="15"/>
      <c r="J15" s="15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27"/>
      <c r="C16" s="24">
        <f>HLOOKUP($A$2,'社員'!$B$2:$F$27,24)</f>
        <v>0</v>
      </c>
      <c r="D16" s="24"/>
      <c r="E16" s="24"/>
      <c r="F16" s="27"/>
      <c r="G16" s="27"/>
      <c r="H16" s="27"/>
      <c r="I16" s="27"/>
      <c r="J16" s="24">
        <f>C13+D13+E13+F13+G13+H13+I13+J13</f>
        <v>141000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0"/>
      <c r="B17" s="10"/>
      <c r="C17" s="29"/>
      <c r="D17" s="30"/>
      <c r="E17" s="3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0"/>
      <c r="B18" s="10"/>
      <c r="C18" s="29"/>
      <c r="D18" s="30"/>
      <c r="E18" s="3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0"/>
      <c r="B19" s="10"/>
      <c r="C19" s="29"/>
      <c r="D19" s="10"/>
      <c r="E19" s="10"/>
      <c r="F19" s="10"/>
      <c r="G19" s="10"/>
      <c r="H19" s="31"/>
      <c r="I19" s="31"/>
      <c r="J19" s="3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0">
    <mergeCell ref="E2:F2"/>
    <mergeCell ref="E3:F3"/>
    <mergeCell ref="B1:C1"/>
    <mergeCell ref="E1:F1"/>
    <mergeCell ref="H1:J1"/>
    <mergeCell ref="A2:A3"/>
    <mergeCell ref="B2:C2"/>
    <mergeCell ref="I2:J2"/>
    <mergeCell ref="B3:C3"/>
    <mergeCell ref="I3:J3"/>
  </mergeCells>
  <printOptions/>
  <pageMargins bottom="0.984251968503937" footer="0.0" header="0.0" left="0.7480314960629921" right="0.7480314960629921" top="0.984251968503937"/>
  <pageSetup paperSize="9" orientation="portrait"/>
  <headerFooter>
    <oddFooter/>
  </headerFooter>
  <drawing r:id="rId1"/>
  <legacyDrawing r:id="rId2"/>
  <oleObjects>
    <oleObject progId="MSPhotoEd.3" shapeId="1025" r:id="rId3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2023-10-26T10:10:11Z</dcterms:created>
  <dc:creator>Katsu S</dc:creator>
</cp:coreProperties>
</file>