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仕事\業務\人事\給料\Ｒ5給与\電子給与明細\"/>
    </mc:Choice>
  </mc:AlternateContent>
  <xr:revisionPtr revIDLastSave="0" documentId="8_{D44710D2-1BAC-4E5B-A85F-409CD4E58996}" xr6:coauthVersionLast="47" xr6:coauthVersionMax="47" xr10:uidLastSave="{00000000-0000-0000-0000-000000000000}"/>
  <bookViews>
    <workbookView xWindow="-110" yWindow="-110" windowWidth="25180" windowHeight="16260" activeTab="1" xr2:uid="{148F55A2-A778-4177-ACAA-CE6BDE556FE9}"/>
  </bookViews>
  <sheets>
    <sheet name="社員" sheetId="1" r:id="rId1"/>
    <sheet name="E伝票社員サンプル" sheetId="2" r:id="rId2"/>
  </sheets>
  <definedNames>
    <definedName name="_xlnm.Print_Area" localSheetId="1">E伝票社員サンプル!$B:$J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J13" i="2"/>
  <c r="C16" i="2"/>
  <c r="I13" i="2"/>
  <c r="H13" i="2"/>
  <c r="G13" i="2"/>
  <c r="F13" i="2"/>
  <c r="E13" i="2"/>
  <c r="D13" i="2"/>
  <c r="C13" i="2"/>
  <c r="F10" i="2"/>
  <c r="F27" i="1"/>
  <c r="E27" i="1"/>
  <c r="D27" i="1"/>
  <c r="C27" i="1"/>
  <c r="B27" i="1"/>
  <c r="E10" i="2"/>
  <c r="D10" i="2"/>
  <c r="C10" i="2"/>
  <c r="J7" i="2"/>
  <c r="I7" i="2"/>
  <c r="H7" i="2"/>
  <c r="G7" i="2"/>
  <c r="F7" i="2"/>
  <c r="E7" i="2"/>
  <c r="D7" i="2"/>
  <c r="C7" i="2"/>
  <c r="J10" i="2" s="1"/>
  <c r="E3" i="2"/>
  <c r="D3" i="2"/>
  <c r="C16" i="1"/>
  <c r="D16" i="1"/>
  <c r="D28" i="1" s="1"/>
  <c r="E16" i="1"/>
  <c r="F16" i="1"/>
  <c r="B16" i="1"/>
  <c r="D1" i="1"/>
  <c r="E1" i="1"/>
  <c r="F1" i="1"/>
  <c r="B3" i="2" s="1"/>
  <c r="C1" i="1"/>
  <c r="J16" i="2" l="1"/>
  <c r="F28" i="1"/>
  <c r="E28" i="1"/>
  <c r="C28" i="1"/>
  <c r="B28" i="1"/>
  <c r="I3" i="2" l="1"/>
</calcChain>
</file>

<file path=xl/sharedStrings.xml><?xml version="1.0" encoding="utf-8"?>
<sst xmlns="http://schemas.openxmlformats.org/spreadsheetml/2006/main" count="75" uniqueCount="69">
  <si>
    <t>社員コード</t>
  </si>
  <si>
    <t>社員コード</t>
    <rPh sb="0" eb="2">
      <t>シャイン</t>
    </rPh>
    <phoneticPr fontId="2"/>
  </si>
  <si>
    <t>支給年月日</t>
  </si>
  <si>
    <t>支給年月日</t>
    <rPh sb="0" eb="5">
      <t>シキュウネンガッピ</t>
    </rPh>
    <phoneticPr fontId="2"/>
  </si>
  <si>
    <t>氏名</t>
    <rPh sb="0" eb="2">
      <t>シメイ</t>
    </rPh>
    <phoneticPr fontId="2"/>
  </si>
  <si>
    <t>基本給</t>
    <rPh sb="0" eb="3">
      <t>キホンキュウ</t>
    </rPh>
    <phoneticPr fontId="2"/>
  </si>
  <si>
    <t>役職手当</t>
  </si>
  <si>
    <t>役職手当</t>
    <rPh sb="0" eb="4">
      <t>ヤクショクテアテ</t>
    </rPh>
    <phoneticPr fontId="2"/>
  </si>
  <si>
    <t>職能給</t>
    <rPh sb="0" eb="3">
      <t>ショクノウキュウ</t>
    </rPh>
    <phoneticPr fontId="2"/>
  </si>
  <si>
    <t>住宅手当</t>
    <rPh sb="0" eb="4">
      <t>ジュウタクテアテ</t>
    </rPh>
    <phoneticPr fontId="2"/>
  </si>
  <si>
    <t>家族手当</t>
  </si>
  <si>
    <t>家族手当</t>
    <rPh sb="0" eb="4">
      <t>カゾクテアテ</t>
    </rPh>
    <phoneticPr fontId="2"/>
  </si>
  <si>
    <t>残業時間</t>
    <rPh sb="0" eb="4">
      <t>ザンギョウジカン</t>
    </rPh>
    <phoneticPr fontId="2"/>
  </si>
  <si>
    <t>残業手当</t>
  </si>
  <si>
    <t>残業手当</t>
    <rPh sb="0" eb="4">
      <t>ザンギョウテアテ</t>
    </rPh>
    <phoneticPr fontId="2"/>
  </si>
  <si>
    <t>皆勤手当</t>
    <rPh sb="0" eb="4">
      <t>カイキンテア</t>
    </rPh>
    <phoneticPr fontId="2"/>
  </si>
  <si>
    <t>食事手当</t>
    <rPh sb="0" eb="4">
      <t>ショクジテアテ</t>
    </rPh>
    <phoneticPr fontId="2"/>
  </si>
  <si>
    <t>調整手当</t>
    <rPh sb="0" eb="2">
      <t>チョウセイ</t>
    </rPh>
    <rPh sb="2" eb="4">
      <t>テアテ</t>
    </rPh>
    <phoneticPr fontId="2"/>
  </si>
  <si>
    <t>通勤手当</t>
  </si>
  <si>
    <t>通勤手当</t>
    <rPh sb="0" eb="4">
      <t>ツウキンテアテ</t>
    </rPh>
    <phoneticPr fontId="2"/>
  </si>
  <si>
    <t>健康保険</t>
    <rPh sb="0" eb="4">
      <t>ケンコウホケン</t>
    </rPh>
    <phoneticPr fontId="2"/>
  </si>
  <si>
    <t>厚生年金</t>
    <rPh sb="0" eb="4">
      <t>コウセイネンキン</t>
    </rPh>
    <phoneticPr fontId="2"/>
  </si>
  <si>
    <t>雇用保険</t>
  </si>
  <si>
    <t>雇用保険</t>
    <rPh sb="0" eb="4">
      <t>コヨウホケン</t>
    </rPh>
    <phoneticPr fontId="2"/>
  </si>
  <si>
    <t>介護保険</t>
    <rPh sb="0" eb="4">
      <t>カイゴホケン</t>
    </rPh>
    <phoneticPr fontId="2"/>
  </si>
  <si>
    <t>所得税</t>
  </si>
  <si>
    <t>所得税</t>
    <rPh sb="0" eb="3">
      <t>ショトクゼイ</t>
    </rPh>
    <phoneticPr fontId="2"/>
  </si>
  <si>
    <t>住民税</t>
  </si>
  <si>
    <t>住民税</t>
    <rPh sb="0" eb="3">
      <t>ジュウミンゼイ</t>
    </rPh>
    <phoneticPr fontId="2"/>
  </si>
  <si>
    <t>旅行会費</t>
  </si>
  <si>
    <t>旅行会費</t>
    <rPh sb="0" eb="2">
      <t>リョコウ</t>
    </rPh>
    <rPh sb="2" eb="4">
      <t>カイヒ</t>
    </rPh>
    <phoneticPr fontId="2"/>
  </si>
  <si>
    <t>互助会費</t>
    <rPh sb="0" eb="3">
      <t>ゴジョカイ</t>
    </rPh>
    <rPh sb="3" eb="4">
      <t>ヒ</t>
    </rPh>
    <phoneticPr fontId="2"/>
  </si>
  <si>
    <t>総支給金額</t>
  </si>
  <si>
    <t>総支給金額</t>
    <rPh sb="0" eb="1">
      <t>ソウ</t>
    </rPh>
    <rPh sb="1" eb="3">
      <t>シキュウ</t>
    </rPh>
    <rPh sb="3" eb="5">
      <t>キンガク</t>
    </rPh>
    <phoneticPr fontId="2"/>
  </si>
  <si>
    <t>総控除金額</t>
    <rPh sb="0" eb="1">
      <t>ソウ</t>
    </rPh>
    <rPh sb="1" eb="3">
      <t>コウジョ</t>
    </rPh>
    <rPh sb="3" eb="5">
      <t>キンガク</t>
    </rPh>
    <phoneticPr fontId="2"/>
  </si>
  <si>
    <t>目</t>
  </si>
  <si>
    <t>総控除金額</t>
    <rPh sb="1" eb="3">
      <t>コウジョ</t>
    </rPh>
    <rPh sb="3" eb="5">
      <t>キンガク</t>
    </rPh>
    <phoneticPr fontId="5"/>
  </si>
  <si>
    <t>項</t>
  </si>
  <si>
    <t>除</t>
  </si>
  <si>
    <t>控</t>
  </si>
  <si>
    <t>介護保険</t>
    <rPh sb="0" eb="2">
      <t>カイゴ</t>
    </rPh>
    <rPh sb="2" eb="4">
      <t>ホケン</t>
    </rPh>
    <phoneticPr fontId="7"/>
  </si>
  <si>
    <t>調整手当</t>
    <rPh sb="0" eb="2">
      <t>チョウセイ</t>
    </rPh>
    <phoneticPr fontId="7"/>
  </si>
  <si>
    <t>食事手当</t>
    <rPh sb="0" eb="2">
      <t>ショクジ</t>
    </rPh>
    <rPh sb="2" eb="4">
      <t>テアテ</t>
    </rPh>
    <phoneticPr fontId="6"/>
  </si>
  <si>
    <t>給</t>
  </si>
  <si>
    <t>支</t>
  </si>
  <si>
    <t>皆勤手当</t>
    <rPh sb="0" eb="2">
      <t>カイキン</t>
    </rPh>
    <rPh sb="2" eb="4">
      <t>テアテ</t>
    </rPh>
    <phoneticPr fontId="6"/>
  </si>
  <si>
    <t>残業時間</t>
    <rPh sb="2" eb="4">
      <t>ジカン</t>
    </rPh>
    <phoneticPr fontId="7"/>
  </si>
  <si>
    <t>住宅手当</t>
    <phoneticPr fontId="6"/>
  </si>
  <si>
    <t>職能手当</t>
    <phoneticPr fontId="6"/>
  </si>
  <si>
    <t>基本給</t>
    <phoneticPr fontId="6"/>
  </si>
  <si>
    <t>差引控除金額</t>
    <rPh sb="2" eb="4">
      <t>コウジョ</t>
    </rPh>
    <phoneticPr fontId="5"/>
  </si>
  <si>
    <t xml:space="preserve"> </t>
  </si>
  <si>
    <t>給料支払明細書</t>
  </si>
  <si>
    <t>氏   名</t>
  </si>
  <si>
    <t>社員番号</t>
  </si>
  <si>
    <t>令和5年10月</t>
    <rPh sb="0" eb="2">
      <t>レイワ</t>
    </rPh>
    <rPh sb="3" eb="4">
      <t>ネン</t>
    </rPh>
    <rPh sb="6" eb="7">
      <t>ガツ</t>
    </rPh>
    <phoneticPr fontId="2"/>
  </si>
  <si>
    <t>健康保険</t>
    <phoneticPr fontId="5"/>
  </si>
  <si>
    <t>厚生年金</t>
    <phoneticPr fontId="5"/>
  </si>
  <si>
    <t>test1</t>
    <phoneticPr fontId="2"/>
  </si>
  <si>
    <t>test2</t>
  </si>
  <si>
    <t>test3</t>
  </si>
  <si>
    <t>test4</t>
  </si>
  <si>
    <t>test5</t>
  </si>
  <si>
    <t>差引支給金額</t>
    <rPh sb="0" eb="2">
      <t>サシヒキ</t>
    </rPh>
    <rPh sb="2" eb="4">
      <t>シキュウ</t>
    </rPh>
    <rPh sb="4" eb="6">
      <t>キンガク</t>
    </rPh>
    <phoneticPr fontId="2"/>
  </si>
  <si>
    <t>互助会費</t>
    <rPh sb="0" eb="4">
      <t>ゴジョカイヒ</t>
    </rPh>
    <phoneticPr fontId="2"/>
  </si>
  <si>
    <t>特別手当</t>
    <rPh sb="0" eb="4">
      <t>トクベツテアテ</t>
    </rPh>
    <phoneticPr fontId="2"/>
  </si>
  <si>
    <t>年末調整</t>
    <rPh sb="0" eb="4">
      <t>ネンマツチョウセイ</t>
    </rPh>
    <phoneticPr fontId="2"/>
  </si>
  <si>
    <t>旅行積立</t>
    <rPh sb="0" eb="4">
      <t>リョコウツミタテ</t>
    </rPh>
    <phoneticPr fontId="2"/>
  </si>
  <si>
    <t>旅行積立金返却</t>
    <rPh sb="0" eb="5">
      <t>リョコウツミタテキン</t>
    </rPh>
    <rPh sb="5" eb="7">
      <t>ヘンキャク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</si>
</sst>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##.##&quot;Ｈ&quot;"/>
    <numFmt numFmtId="177" formatCode="&quot;¥&quot;###,###"/>
    <numFmt numFmtId="178" formatCode="###,###&quot;円&quot;"/>
    <numFmt numFmtId="179" formatCode="&quot;1&quot;##"/>
    <numFmt numFmtId="180" formatCode="[$-411]e&quot;年&quot;m&quot;月&quot;&quot;分&quot;"/>
  </numFmts>
  <fonts count="1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0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9"/>
      <name val="明朝"/>
      <family val="1"/>
      <charset val="128"/>
    </font>
    <font>
      <sz val="12"/>
      <name val="明朝"/>
      <family val="1"/>
      <charset val="128"/>
    </font>
    <font>
      <sz val="14"/>
      <name val="明朝"/>
      <family val="1"/>
      <charset val="128"/>
    </font>
    <font>
      <sz val="11"/>
      <name val="ＭＳ Ｐゴシック"/>
      <family val="3"/>
      <charset val="128"/>
    </font>
    <font>
      <sz val="24"/>
      <name val="ＭＳ Ｐゴシック"/>
      <family val="3"/>
      <charset val="128"/>
    </font>
    <font>
      <sz val="16"/>
      <name val="明朝"/>
      <family val="1"/>
      <charset val="128"/>
    </font>
    <font>
      <sz val="8"/>
      <name val="明朝"/>
      <family val="1"/>
      <charset val="128"/>
    </font>
    <font>
      <sz val="11"/>
      <name val="ＭＳ Ｐゴシック"/>
      <family val="1"/>
      <charset val="128"/>
    </font>
    <font>
      <sz val="6"/>
      <name val="ＭＳ Ｐゴシック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/>
    <xf numFmtId="0" fontId="11" fillId="0" borderId="0"/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2"/>
    <xf numFmtId="0" fontId="3" fillId="0" borderId="0" xfId="2" applyAlignment="1">
      <alignment horizontal="centerContinuous"/>
    </xf>
    <xf numFmtId="0" fontId="4" fillId="0" borderId="0" xfId="2" applyFont="1" applyAlignment="1">
      <alignment horizontal="left" vertical="top"/>
    </xf>
    <xf numFmtId="41" fontId="3" fillId="0" borderId="0" xfId="2" applyNumberFormat="1"/>
    <xf numFmtId="41" fontId="3" fillId="0" borderId="2" xfId="2" applyNumberFormat="1" applyBorder="1"/>
    <xf numFmtId="0" fontId="3" fillId="0" borderId="2" xfId="2" applyBorder="1"/>
    <xf numFmtId="0" fontId="3" fillId="0" borderId="3" xfId="2" applyBorder="1"/>
    <xf numFmtId="0" fontId="3" fillId="0" borderId="4" xfId="2" applyBorder="1"/>
    <xf numFmtId="0" fontId="4" fillId="0" borderId="1" xfId="2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8" fillId="0" borderId="1" xfId="2" applyFont="1" applyBorder="1" applyAlignment="1">
      <alignment horizontal="center"/>
    </xf>
    <xf numFmtId="176" fontId="3" fillId="0" borderId="2" xfId="2" applyNumberFormat="1" applyBorder="1"/>
    <xf numFmtId="177" fontId="9" fillId="0" borderId="5" xfId="2" applyNumberFormat="1" applyFont="1" applyBorder="1" applyAlignment="1">
      <alignment horizontal="centerContinuous"/>
    </xf>
    <xf numFmtId="178" fontId="10" fillId="0" borderId="1" xfId="2" applyNumberFormat="1" applyFont="1" applyBorder="1" applyAlignment="1">
      <alignment horizontal="centerContinuous"/>
    </xf>
    <xf numFmtId="179" fontId="10" fillId="0" borderId="2" xfId="2" applyNumberFormat="1" applyFont="1" applyBorder="1" applyAlignment="1">
      <alignment horizontal="center"/>
    </xf>
    <xf numFmtId="0" fontId="3" fillId="0" borderId="6" xfId="2" applyBorder="1" applyAlignment="1">
      <alignment horizontal="centerContinuous"/>
    </xf>
    <xf numFmtId="180" fontId="3" fillId="0" borderId="7" xfId="2" applyNumberFormat="1" applyBorder="1" applyAlignment="1">
      <alignment horizontal="centerContinuous"/>
    </xf>
    <xf numFmtId="0" fontId="3" fillId="0" borderId="5" xfId="2" applyBorder="1" applyAlignment="1">
      <alignment horizontal="centerContinuous"/>
    </xf>
    <xf numFmtId="0" fontId="3" fillId="0" borderId="9" xfId="2" applyBorder="1" applyAlignment="1">
      <alignment horizontal="centerContinuous"/>
    </xf>
    <xf numFmtId="0" fontId="3" fillId="0" borderId="10" xfId="2" applyBorder="1" applyAlignment="1">
      <alignment horizontal="centerContinuous"/>
    </xf>
    <xf numFmtId="0" fontId="3" fillId="0" borderId="11" xfId="2" applyBorder="1" applyAlignment="1">
      <alignment horizontal="centerContinuous"/>
    </xf>
    <xf numFmtId="0" fontId="13" fillId="0" borderId="0" xfId="2" applyFont="1" applyAlignment="1">
      <alignment horizontal="centerContinuous"/>
    </xf>
    <xf numFmtId="0" fontId="3" fillId="0" borderId="12" xfId="2" applyBorder="1" applyAlignment="1">
      <alignment horizontal="centerContinuous"/>
    </xf>
    <xf numFmtId="0" fontId="14" fillId="2" borderId="1" xfId="3" applyFont="1" applyFill="1" applyBorder="1" applyAlignment="1">
      <alignment horizontal="center"/>
    </xf>
    <xf numFmtId="38" fontId="0" fillId="0" borderId="1" xfId="1" applyFont="1" applyBorder="1">
      <alignment vertical="center"/>
    </xf>
    <xf numFmtId="40" fontId="0" fillId="0" borderId="1" xfId="1" applyNumberFormat="1" applyFont="1" applyBorder="1">
      <alignment vertical="center"/>
    </xf>
    <xf numFmtId="38" fontId="0" fillId="0" borderId="1" xfId="0" applyNumberFormat="1" applyBorder="1">
      <alignment vertical="center"/>
    </xf>
    <xf numFmtId="179" fontId="12" fillId="0" borderId="10" xfId="3" applyNumberFormat="1" applyFont="1" applyBorder="1" applyAlignment="1">
      <alignment horizontal="center"/>
    </xf>
    <xf numFmtId="179" fontId="12" fillId="0" borderId="8" xfId="3" applyNumberFormat="1" applyFont="1" applyBorder="1" applyAlignment="1">
      <alignment horizontal="center"/>
    </xf>
    <xf numFmtId="41" fontId="3" fillId="0" borderId="7" xfId="2" applyNumberFormat="1" applyBorder="1" applyAlignment="1">
      <alignment horizontal="center"/>
    </xf>
    <xf numFmtId="41" fontId="3" fillId="0" borderId="6" xfId="2" applyNumberForma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6" fillId="0" borderId="1" xfId="2" applyFont="1" applyBorder="1" applyAlignment="1">
      <alignment horizontal="center"/>
    </xf>
  </cellXfs>
  <cellStyles count="4">
    <cellStyle name="桁区切り" xfId="1" builtinId="6"/>
    <cellStyle name="標準" xfId="0" builtinId="0"/>
    <cellStyle name="標準 2" xfId="3" xr:uid="{B4CDD028-87BE-4FAB-9BB7-BD9CF5280B4B}"/>
    <cellStyle name="標準_９ＦＹ給料支払明細書(VLOOKUP)" xfId="2" xr:uid="{FFCDD764-286E-4364-94FF-4A68043622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16</xdr:row>
          <xdr:rowOff>107950</xdr:rowOff>
        </xdr:from>
        <xdr:to>
          <xdr:col>9</xdr:col>
          <xdr:colOff>425450</xdr:colOff>
          <xdr:row>18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BA35-A703-4277-8F96-B9325B24341C}">
  <dimension ref="A1:F28"/>
  <sheetViews>
    <sheetView workbookViewId="0">
      <selection activeCell="B23" sqref="B23"/>
    </sheetView>
  </sheetViews>
  <sheetFormatPr defaultRowHeight="18"/>
  <cols>
    <col min="1" max="5" width="12.9140625" customWidth="1"/>
    <col min="6" max="6" width="14.75" customWidth="1"/>
  </cols>
  <sheetData>
    <row r="1" spans="1:6">
      <c r="A1" s="1" t="s">
        <v>3</v>
      </c>
      <c r="B1" s="1" t="s">
        <v>55</v>
      </c>
      <c r="C1" s="1" t="str">
        <f>$B$1</f>
        <v>令和5年10月</v>
      </c>
      <c r="D1" s="1" t="str">
        <f t="shared" ref="D1:F1" si="0">$B$1</f>
        <v>令和5年10月</v>
      </c>
      <c r="E1" s="1" t="str">
        <f t="shared" si="0"/>
        <v>令和5年10月</v>
      </c>
      <c r="F1" s="1" t="str">
        <f t="shared" si="0"/>
        <v>令和5年10月</v>
      </c>
    </row>
    <row r="2" spans="1:6">
      <c r="A2" s="1" t="s">
        <v>1</v>
      </c>
      <c r="B2" s="1">
        <v>111</v>
      </c>
      <c r="C2" s="1">
        <v>112</v>
      </c>
      <c r="D2" s="1">
        <v>113</v>
      </c>
      <c r="E2" s="1">
        <v>114</v>
      </c>
      <c r="F2" s="1">
        <v>115</v>
      </c>
    </row>
    <row r="3" spans="1:6">
      <c r="A3" s="1" t="s">
        <v>4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62</v>
      </c>
    </row>
    <row r="4" spans="1:6">
      <c r="A4" s="1" t="s">
        <v>5</v>
      </c>
      <c r="B4" s="26">
        <v>200000</v>
      </c>
      <c r="C4" s="26">
        <v>250000</v>
      </c>
      <c r="D4" s="26">
        <v>300000</v>
      </c>
      <c r="E4" s="26">
        <v>400000</v>
      </c>
      <c r="F4" s="26">
        <v>500000</v>
      </c>
    </row>
    <row r="5" spans="1:6">
      <c r="A5" s="1" t="s">
        <v>7</v>
      </c>
      <c r="B5" s="26">
        <v>0</v>
      </c>
      <c r="C5" s="26">
        <v>50000</v>
      </c>
      <c r="D5" s="26">
        <v>100000</v>
      </c>
      <c r="E5" s="26">
        <v>150000</v>
      </c>
      <c r="F5" s="26">
        <v>200000</v>
      </c>
    </row>
    <row r="6" spans="1:6">
      <c r="A6" s="1" t="s">
        <v>8</v>
      </c>
      <c r="B6" s="26">
        <v>50000</v>
      </c>
      <c r="C6" s="26">
        <v>60000</v>
      </c>
      <c r="D6" s="26">
        <v>70000</v>
      </c>
      <c r="E6" s="26">
        <v>80000</v>
      </c>
      <c r="F6" s="26">
        <v>90000</v>
      </c>
    </row>
    <row r="7" spans="1:6">
      <c r="A7" s="1" t="s">
        <v>9</v>
      </c>
      <c r="B7" s="26">
        <v>25000</v>
      </c>
      <c r="C7" s="26">
        <v>25000</v>
      </c>
      <c r="D7" s="26">
        <v>25000</v>
      </c>
      <c r="E7" s="26">
        <v>25000</v>
      </c>
      <c r="F7" s="26">
        <v>25000</v>
      </c>
    </row>
    <row r="8" spans="1:6">
      <c r="A8" s="1" t="s">
        <v>11</v>
      </c>
      <c r="B8" s="26">
        <v>0</v>
      </c>
      <c r="C8" s="26">
        <v>0</v>
      </c>
      <c r="D8" s="26">
        <v>10000</v>
      </c>
      <c r="E8" s="26">
        <v>15000</v>
      </c>
      <c r="F8" s="26">
        <v>20000</v>
      </c>
    </row>
    <row r="9" spans="1:6">
      <c r="A9" s="1" t="s">
        <v>12</v>
      </c>
      <c r="B9" s="27">
        <v>10</v>
      </c>
      <c r="C9" s="27">
        <v>15</v>
      </c>
      <c r="D9" s="27">
        <v>20</v>
      </c>
      <c r="E9" s="27">
        <v>0</v>
      </c>
      <c r="F9" s="27">
        <v>0</v>
      </c>
    </row>
    <row r="10" spans="1:6">
      <c r="A10" s="1" t="s">
        <v>14</v>
      </c>
      <c r="B10" s="26">
        <v>20000</v>
      </c>
      <c r="C10" s="26">
        <v>30000</v>
      </c>
      <c r="D10" s="26">
        <v>50000</v>
      </c>
      <c r="E10" s="26">
        <v>0</v>
      </c>
      <c r="F10" s="26">
        <v>0</v>
      </c>
    </row>
    <row r="11" spans="1:6">
      <c r="A11" s="1" t="s">
        <v>15</v>
      </c>
      <c r="B11" s="26">
        <v>6000</v>
      </c>
      <c r="C11" s="26">
        <v>6000</v>
      </c>
      <c r="D11" s="26">
        <v>6000</v>
      </c>
      <c r="E11" s="26">
        <v>0</v>
      </c>
      <c r="F11" s="26">
        <v>0</v>
      </c>
    </row>
    <row r="12" spans="1:6">
      <c r="A12" s="1" t="s">
        <v>16</v>
      </c>
      <c r="B12" s="26">
        <v>500</v>
      </c>
      <c r="C12" s="26">
        <v>1000</v>
      </c>
      <c r="D12" s="26">
        <v>1500</v>
      </c>
      <c r="E12" s="26">
        <v>0</v>
      </c>
      <c r="F12" s="26">
        <v>0</v>
      </c>
    </row>
    <row r="13" spans="1:6">
      <c r="A13" s="1" t="s">
        <v>17</v>
      </c>
      <c r="B13" s="26">
        <v>0</v>
      </c>
      <c r="C13" s="26">
        <v>5000</v>
      </c>
      <c r="D13" s="26">
        <v>0</v>
      </c>
      <c r="E13" s="26">
        <v>10000</v>
      </c>
      <c r="F13" s="26">
        <v>0</v>
      </c>
    </row>
    <row r="14" spans="1:6">
      <c r="A14" s="1" t="s">
        <v>65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6">
      <c r="A15" s="1" t="s">
        <v>19</v>
      </c>
      <c r="B15" s="26">
        <v>15000</v>
      </c>
      <c r="C15" s="26">
        <v>15000</v>
      </c>
      <c r="D15" s="26">
        <v>15000</v>
      </c>
      <c r="E15" s="26">
        <v>15000</v>
      </c>
      <c r="F15" s="26">
        <v>15000</v>
      </c>
    </row>
    <row r="16" spans="1:6">
      <c r="A16" s="1" t="s">
        <v>33</v>
      </c>
      <c r="B16" s="26">
        <f>B4+B5+B6+B7+B8+B10+B11+B12+B13+B15</f>
        <v>316500</v>
      </c>
      <c r="C16" s="26">
        <f t="shared" ref="C16:F16" si="1">C4+C5+C6+C7+C8+C10+C11+C12+C13+C15</f>
        <v>442000</v>
      </c>
      <c r="D16" s="26">
        <f t="shared" si="1"/>
        <v>577500</v>
      </c>
      <c r="E16" s="26">
        <f t="shared" si="1"/>
        <v>695000</v>
      </c>
      <c r="F16" s="26">
        <f t="shared" si="1"/>
        <v>850000</v>
      </c>
    </row>
    <row r="17" spans="1:6">
      <c r="A17" s="1" t="s">
        <v>20</v>
      </c>
      <c r="B17" s="26">
        <v>10000</v>
      </c>
      <c r="C17" s="26">
        <v>15000</v>
      </c>
      <c r="D17" s="26">
        <v>20000</v>
      </c>
      <c r="E17" s="26">
        <v>25000</v>
      </c>
      <c r="F17" s="26">
        <v>30000</v>
      </c>
    </row>
    <row r="18" spans="1:6">
      <c r="A18" s="1" t="s">
        <v>21</v>
      </c>
      <c r="B18" s="26">
        <v>20000</v>
      </c>
      <c r="C18" s="26">
        <v>25000</v>
      </c>
      <c r="D18" s="26">
        <v>30000</v>
      </c>
      <c r="E18" s="26">
        <v>35000</v>
      </c>
      <c r="F18" s="26">
        <v>40000</v>
      </c>
    </row>
    <row r="19" spans="1:6">
      <c r="A19" s="1" t="s">
        <v>23</v>
      </c>
      <c r="B19" s="26">
        <v>1500</v>
      </c>
      <c r="C19" s="26">
        <v>2000</v>
      </c>
      <c r="D19" s="26">
        <v>2500</v>
      </c>
      <c r="E19" s="26">
        <v>3000</v>
      </c>
      <c r="F19" s="26">
        <v>3500</v>
      </c>
    </row>
    <row r="20" spans="1:6">
      <c r="A20" s="1" t="s">
        <v>24</v>
      </c>
      <c r="B20" s="26">
        <v>0</v>
      </c>
      <c r="C20" s="26">
        <v>0</v>
      </c>
      <c r="D20" s="26">
        <v>0</v>
      </c>
      <c r="E20" s="26">
        <v>0</v>
      </c>
      <c r="F20" s="26">
        <v>3000</v>
      </c>
    </row>
    <row r="21" spans="1:6">
      <c r="A21" s="1" t="s">
        <v>26</v>
      </c>
      <c r="B21" s="26">
        <v>8000</v>
      </c>
      <c r="C21" s="26">
        <v>16000</v>
      </c>
      <c r="D21" s="26">
        <v>24000</v>
      </c>
      <c r="E21" s="26">
        <v>32000</v>
      </c>
      <c r="F21" s="26">
        <v>40000</v>
      </c>
    </row>
    <row r="22" spans="1:6">
      <c r="A22" s="1" t="s">
        <v>28</v>
      </c>
      <c r="B22" s="26">
        <v>0</v>
      </c>
      <c r="C22" s="26">
        <v>8000</v>
      </c>
      <c r="D22" s="26">
        <v>13000</v>
      </c>
      <c r="E22" s="26">
        <v>18000</v>
      </c>
      <c r="F22" s="26">
        <v>23000</v>
      </c>
    </row>
    <row r="23" spans="1:6">
      <c r="A23" s="1" t="s">
        <v>30</v>
      </c>
      <c r="B23" s="26">
        <v>1000</v>
      </c>
      <c r="C23" s="26">
        <v>1000</v>
      </c>
      <c r="D23" s="26">
        <v>1000</v>
      </c>
      <c r="E23" s="26">
        <v>1000</v>
      </c>
      <c r="F23" s="26">
        <v>1000</v>
      </c>
    </row>
    <row r="24" spans="1:6">
      <c r="A24" s="1" t="s">
        <v>67</v>
      </c>
      <c r="B24" s="26"/>
      <c r="C24" s="26"/>
      <c r="D24" s="26"/>
      <c r="E24" s="26"/>
      <c r="F24" s="26"/>
    </row>
    <row r="25" spans="1:6">
      <c r="A25" s="1" t="s">
        <v>31</v>
      </c>
      <c r="B25" s="26">
        <v>500</v>
      </c>
      <c r="C25" s="26">
        <v>500</v>
      </c>
      <c r="D25" s="26">
        <v>500</v>
      </c>
      <c r="E25" s="26">
        <v>500</v>
      </c>
      <c r="F25" s="26">
        <v>500</v>
      </c>
    </row>
    <row r="26" spans="1:6">
      <c r="A26" s="1" t="s">
        <v>66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>
      <c r="A27" s="1" t="s">
        <v>34</v>
      </c>
      <c r="B27" s="26">
        <f>SUM(B17:B26)</f>
        <v>41000</v>
      </c>
      <c r="C27" s="26">
        <f>SUM(C17:C26)</f>
        <v>67500</v>
      </c>
      <c r="D27" s="26">
        <f>SUM(D17:D26)</f>
        <v>91000</v>
      </c>
      <c r="E27" s="26">
        <f>SUM(E17:E26)</f>
        <v>114500</v>
      </c>
      <c r="F27" s="26">
        <f>SUM(F17:F26)</f>
        <v>141000</v>
      </c>
    </row>
    <row r="28" spans="1:6">
      <c r="A28" s="1" t="s">
        <v>63</v>
      </c>
      <c r="B28" s="28">
        <f>B16-B27</f>
        <v>275500</v>
      </c>
      <c r="C28" s="28">
        <f t="shared" ref="C28:F28" si="2">C16-C27</f>
        <v>374500</v>
      </c>
      <c r="D28" s="28">
        <f t="shared" si="2"/>
        <v>486500</v>
      </c>
      <c r="E28" s="28">
        <f t="shared" si="2"/>
        <v>580500</v>
      </c>
      <c r="F28" s="28">
        <f t="shared" si="2"/>
        <v>709000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750-4D72-4941-AF5C-8FD623004057}">
  <dimension ref="A1:J19"/>
  <sheetViews>
    <sheetView tabSelected="1" view="pageBreakPreview" zoomScaleNormal="50" zoomScaleSheetLayoutView="100" workbookViewId="0">
      <selection activeCell="B19" sqref="B19"/>
    </sheetView>
  </sheetViews>
  <sheetFormatPr defaultColWidth="8.25" defaultRowHeight="13"/>
  <cols>
    <col min="1" max="1" width="11.4140625" style="2" customWidth="1"/>
    <col min="2" max="2" width="3.33203125" style="2" customWidth="1"/>
    <col min="3" max="10" width="9.25" style="2" customWidth="1"/>
    <col min="11" max="11" width="4.25" style="2" customWidth="1"/>
    <col min="12" max="12" width="12.83203125" style="2" customWidth="1"/>
    <col min="13" max="13" width="9.58203125" style="2" bestFit="1" customWidth="1"/>
    <col min="14" max="17" width="8.25" style="2"/>
    <col min="18" max="18" width="7.75" style="2" customWidth="1"/>
    <col min="19" max="19" width="8.5" style="2" customWidth="1"/>
    <col min="20" max="20" width="4.25" style="2" customWidth="1"/>
    <col min="21" max="21" width="8.9140625" style="2" customWidth="1"/>
    <col min="22" max="26" width="8.25" style="2"/>
    <col min="27" max="27" width="7.6640625" style="2" customWidth="1"/>
    <col min="28" max="28" width="8.6640625" style="2" customWidth="1"/>
    <col min="29" max="16384" width="8.25" style="2"/>
  </cols>
  <sheetData>
    <row r="1" spans="1:10" ht="19">
      <c r="A1" s="25" t="s">
        <v>54</v>
      </c>
      <c r="B1" s="20" t="s">
        <v>2</v>
      </c>
      <c r="C1" s="19"/>
      <c r="D1" s="10" t="s">
        <v>0</v>
      </c>
      <c r="E1" s="24" t="s">
        <v>53</v>
      </c>
      <c r="F1" s="19"/>
      <c r="H1" s="23" t="s">
        <v>52</v>
      </c>
      <c r="I1" s="23"/>
      <c r="J1" s="23"/>
    </row>
    <row r="2" spans="1:10">
      <c r="A2" s="29">
        <v>113</v>
      </c>
      <c r="B2" s="22" t="s">
        <v>51</v>
      </c>
      <c r="C2" s="21"/>
      <c r="D2" s="8" t="s">
        <v>51</v>
      </c>
      <c r="E2" s="22" t="s">
        <v>51</v>
      </c>
      <c r="F2" s="21"/>
      <c r="I2" s="20" t="s">
        <v>50</v>
      </c>
      <c r="J2" s="19"/>
    </row>
    <row r="3" spans="1:10" ht="16.5">
      <c r="A3" s="30"/>
      <c r="B3" s="18" t="str">
        <f>社員!F1</f>
        <v>令和5年10月</v>
      </c>
      <c r="C3" s="17"/>
      <c r="D3" s="16">
        <f>HLOOKUP($A$2,社員!$B$2:$F$28,1)</f>
        <v>113</v>
      </c>
      <c r="E3" s="31" t="str">
        <f>HLOOKUP($A$2,社員!$B$2:$F$28,2)</f>
        <v>test3</v>
      </c>
      <c r="F3" s="32"/>
      <c r="I3" s="15">
        <f>J10-J16</f>
        <v>486500</v>
      </c>
      <c r="J3" s="14"/>
    </row>
    <row r="5" spans="1:10">
      <c r="B5" s="8"/>
      <c r="C5" s="11" t="s">
        <v>49</v>
      </c>
      <c r="D5" s="11" t="s">
        <v>6</v>
      </c>
      <c r="E5" s="11" t="s">
        <v>48</v>
      </c>
      <c r="F5" s="11" t="s">
        <v>47</v>
      </c>
      <c r="G5" s="11" t="s">
        <v>10</v>
      </c>
      <c r="H5" s="11" t="s">
        <v>46</v>
      </c>
      <c r="I5" s="11" t="s">
        <v>13</v>
      </c>
      <c r="J5" s="11" t="s">
        <v>45</v>
      </c>
    </row>
    <row r="6" spans="1:10">
      <c r="B6" s="9" t="s">
        <v>44</v>
      </c>
      <c r="C6" s="8"/>
      <c r="D6" s="8"/>
      <c r="E6" s="8"/>
      <c r="F6" s="8"/>
      <c r="G6" s="8"/>
      <c r="H6" s="8"/>
      <c r="I6" s="8"/>
      <c r="J6" s="8"/>
    </row>
    <row r="7" spans="1:10">
      <c r="B7" s="9" t="s">
        <v>43</v>
      </c>
      <c r="C7" s="6">
        <f>HLOOKUP($A$2,社員!$B$2:$F$28,3)</f>
        <v>300000</v>
      </c>
      <c r="D7" s="6">
        <f>HLOOKUP($A$2,社員!$B$2:$F$28,4)</f>
        <v>100000</v>
      </c>
      <c r="E7" s="6">
        <f>HLOOKUP($A$2,社員!$B$2:$F$28,5)</f>
        <v>70000</v>
      </c>
      <c r="F7" s="6">
        <f>HLOOKUP($A$2,社員!$B$2:$F$28,6)</f>
        <v>25000</v>
      </c>
      <c r="G7" s="6">
        <f>HLOOKUP($A$2,社員!$B$2:$F$28,7)</f>
        <v>10000</v>
      </c>
      <c r="H7" s="13">
        <f>HLOOKUP($A$2,社員!$B$2:$F$28,8)</f>
        <v>20</v>
      </c>
      <c r="I7" s="6">
        <f>HLOOKUP($A$2,社員!$B$2:$F$28,9)</f>
        <v>50000</v>
      </c>
      <c r="J7" s="6">
        <f>HLOOKUP($A$2,社員!$B$2:$F$28,10)</f>
        <v>6000</v>
      </c>
    </row>
    <row r="8" spans="1:10">
      <c r="B8" s="9" t="s">
        <v>37</v>
      </c>
      <c r="C8" s="11" t="s">
        <v>42</v>
      </c>
      <c r="D8" s="11" t="s">
        <v>41</v>
      </c>
      <c r="E8" s="33" t="s">
        <v>65</v>
      </c>
      <c r="F8" s="11" t="s">
        <v>18</v>
      </c>
      <c r="G8" s="12"/>
      <c r="H8" s="11"/>
      <c r="I8" s="10"/>
      <c r="J8" s="10" t="s">
        <v>32</v>
      </c>
    </row>
    <row r="9" spans="1:10">
      <c r="B9" s="9" t="s">
        <v>35</v>
      </c>
      <c r="C9" s="8"/>
      <c r="D9" s="8"/>
      <c r="E9" s="8"/>
      <c r="F9" s="8"/>
      <c r="G9" s="8"/>
      <c r="H9" s="8"/>
      <c r="I9" s="8"/>
      <c r="J9" s="8"/>
    </row>
    <row r="10" spans="1:10">
      <c r="B10" s="7"/>
      <c r="C10" s="6">
        <f>HLOOKUP($A$2,社員!$B$2:$F$28,11)</f>
        <v>1500</v>
      </c>
      <c r="D10" s="6">
        <f>HLOOKUP($A$2,社員!$B$2:$F$28,12)</f>
        <v>0</v>
      </c>
      <c r="E10" s="6">
        <f>HLOOKUP($A$2,社員!$B$2:$F$28,13)</f>
        <v>0</v>
      </c>
      <c r="F10" s="6">
        <f>HLOOKUP($A$2,社員!$B$2:$F$28,14)</f>
        <v>15000</v>
      </c>
      <c r="G10" s="7"/>
      <c r="H10" s="7"/>
      <c r="I10" s="6"/>
      <c r="J10" s="6">
        <f>SUM(C7:G7)+I7+J7+SUM(C10:F10)</f>
        <v>577500</v>
      </c>
    </row>
    <row r="11" spans="1:10">
      <c r="B11" s="8"/>
      <c r="C11" s="11" t="s">
        <v>56</v>
      </c>
      <c r="D11" s="11" t="s">
        <v>57</v>
      </c>
      <c r="E11" s="11" t="s">
        <v>22</v>
      </c>
      <c r="F11" s="11" t="s">
        <v>40</v>
      </c>
      <c r="G11" s="11" t="s">
        <v>25</v>
      </c>
      <c r="H11" s="11" t="s">
        <v>27</v>
      </c>
      <c r="I11" s="11" t="s">
        <v>29</v>
      </c>
      <c r="J11" s="34" t="s">
        <v>68</v>
      </c>
    </row>
    <row r="12" spans="1:10">
      <c r="B12" s="9" t="s">
        <v>39</v>
      </c>
      <c r="C12" s="8"/>
      <c r="D12" s="8"/>
      <c r="E12" s="8"/>
      <c r="F12" s="8"/>
      <c r="G12" s="8"/>
      <c r="H12" s="8"/>
      <c r="I12" s="8"/>
      <c r="J12" s="8"/>
    </row>
    <row r="13" spans="1:10">
      <c r="B13" s="9" t="s">
        <v>38</v>
      </c>
      <c r="C13" s="6">
        <f>HLOOKUP($A$2,社員!$B$2:$F$28,16)</f>
        <v>20000</v>
      </c>
      <c r="D13" s="6">
        <f>HLOOKUP($A$2,社員!$B$2:$F$28,17)</f>
        <v>30000</v>
      </c>
      <c r="E13" s="6">
        <f>HLOOKUP($A$2,社員!$B$2:$F$28,18)</f>
        <v>2500</v>
      </c>
      <c r="F13" s="6">
        <f>HLOOKUP($A$2,社員!$B$2:$F$28,19)</f>
        <v>0</v>
      </c>
      <c r="G13" s="6">
        <f>HLOOKUP($A$2,社員!$B$2:$F$28,20)</f>
        <v>24000</v>
      </c>
      <c r="H13" s="6">
        <f>HLOOKUP($A$2,社員!$B$2:$F$28,21)</f>
        <v>13000</v>
      </c>
      <c r="I13" s="6">
        <f>HLOOKUP($A$2,社員!$B$2:$F$28,22)</f>
        <v>1000</v>
      </c>
      <c r="J13" s="6">
        <f>HLOOKUP($A$2,社員!$B$2:$F$28,23)</f>
        <v>0</v>
      </c>
    </row>
    <row r="14" spans="1:10">
      <c r="B14" s="9" t="s">
        <v>37</v>
      </c>
      <c r="C14" s="11" t="s">
        <v>64</v>
      </c>
      <c r="D14" s="11" t="s">
        <v>66</v>
      </c>
      <c r="E14" s="10"/>
      <c r="F14" s="11"/>
      <c r="G14" s="11"/>
      <c r="H14" s="11"/>
      <c r="I14" s="11"/>
      <c r="J14" s="10" t="s">
        <v>36</v>
      </c>
    </row>
    <row r="15" spans="1:10">
      <c r="B15" s="9" t="s">
        <v>35</v>
      </c>
      <c r="C15" s="8"/>
      <c r="D15" s="8"/>
      <c r="E15" s="8"/>
      <c r="F15" s="8"/>
      <c r="G15" s="8"/>
      <c r="H15" s="8"/>
      <c r="I15" s="8"/>
      <c r="J15" s="8"/>
    </row>
    <row r="16" spans="1:10">
      <c r="B16" s="7"/>
      <c r="C16" s="6">
        <f>HLOOKUP($A$2,社員!$B$2:$F$28,24)</f>
        <v>500</v>
      </c>
      <c r="D16" s="6">
        <f>HLOOKUP($A$2,社員!$B$2:$F$28,25)</f>
        <v>0</v>
      </c>
      <c r="E16" s="6"/>
      <c r="F16" s="7"/>
      <c r="G16" s="7"/>
      <c r="H16" s="7"/>
      <c r="I16" s="7"/>
      <c r="J16" s="6">
        <f>C13+D13+E13+F13+G13+H13+I13+J13+C16+D16</f>
        <v>91000</v>
      </c>
    </row>
    <row r="17" spans="3:10" ht="13.5" customHeight="1">
      <c r="C17" s="4"/>
      <c r="D17" s="5"/>
      <c r="E17" s="5"/>
      <c r="J17" s="5"/>
    </row>
    <row r="18" spans="3:10" ht="13.5" customHeight="1">
      <c r="C18" s="4"/>
      <c r="D18" s="5"/>
      <c r="E18" s="5"/>
      <c r="J18" s="5"/>
    </row>
    <row r="19" spans="3:10" ht="13.5" customHeight="1">
      <c r="C19" s="4"/>
      <c r="H19" s="3"/>
      <c r="I19" s="3"/>
      <c r="J19" s="3"/>
    </row>
  </sheetData>
  <dataConsolidate/>
  <mergeCells count="2">
    <mergeCell ref="A2:A3"/>
    <mergeCell ref="E3:F3"/>
  </mergeCells>
  <phoneticPr fontId="2"/>
  <printOptions gridLinesSet="0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- &amp;P -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7</xdr:col>
                <xdr:colOff>228600</xdr:colOff>
                <xdr:row>16</xdr:row>
                <xdr:rowOff>107950</xdr:rowOff>
              </from>
              <to>
                <xdr:col>9</xdr:col>
                <xdr:colOff>425450</xdr:colOff>
                <xdr:row>18</xdr:row>
                <xdr:rowOff>38100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社員</vt:lpstr>
      <vt:lpstr>E伝票社員サンプル</vt:lpstr>
      <vt:lpstr>E伝票社員サンプル!Print_Area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 S</dc:creator>
  <cp:lastModifiedBy>Katsu S</cp:lastModifiedBy>
  <dcterms:created xsi:type="dcterms:W3CDTF">2023-10-26T10:10:11Z</dcterms:created>
  <dcterms:modified xsi:type="dcterms:W3CDTF">2023-10-26T13:35:22Z</dcterms:modified>
</cp:coreProperties>
</file>