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AM\Archive\paper-LandBasedCDR-DisplayItems\output\FigSourceData\"/>
    </mc:Choice>
  </mc:AlternateContent>
  <xr:revisionPtr revIDLastSave="0" documentId="8_{C2229367-2EE2-4CDE-9F89-1C5AF850BBB2}" xr6:coauthVersionLast="47" xr6:coauthVersionMax="47" xr10:uidLastSave="{00000000-0000-0000-0000-000000000000}"/>
  <bookViews>
    <workbookView xWindow="31943" yWindow="2830" windowWidth="24267" windowHeight="14650" activeTab="3" xr2:uid="{2AE05EEC-353B-4D80-9B58-FB855F438C05}"/>
  </bookViews>
  <sheets>
    <sheet name="Sheet8" sheetId="8" r:id="rId1"/>
    <sheet name="Land" sheetId="9" r:id="rId2"/>
    <sheet name="Sheet11" sheetId="11" r:id="rId3"/>
    <sheet name="Sheet11 (2)" sheetId="12" r:id="rId4"/>
    <sheet name="Sheet10" sheetId="10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12" l="1"/>
  <c r="O6" i="10"/>
  <c r="P52" i="12"/>
  <c r="P51" i="12"/>
  <c r="P49" i="12"/>
  <c r="K49" i="12"/>
  <c r="J49" i="12"/>
  <c r="I49" i="12"/>
  <c r="U49" i="12"/>
  <c r="T49" i="12"/>
  <c r="S49" i="12"/>
  <c r="R49" i="12"/>
  <c r="O49" i="12"/>
  <c r="N49" i="12"/>
  <c r="M49" i="12"/>
  <c r="E49" i="12"/>
  <c r="F49" i="12"/>
  <c r="G49" i="12"/>
  <c r="D49" i="12"/>
  <c r="P38" i="12"/>
  <c r="P37" i="12"/>
  <c r="U39" i="12"/>
  <c r="T39" i="12"/>
  <c r="S39" i="12"/>
  <c r="R39" i="12"/>
  <c r="P39" i="12"/>
  <c r="O39" i="12"/>
  <c r="N39" i="12"/>
  <c r="M39" i="12"/>
  <c r="K39" i="12"/>
  <c r="J39" i="12"/>
  <c r="I39" i="12"/>
  <c r="G39" i="12"/>
  <c r="F39" i="12"/>
  <c r="E39" i="12"/>
  <c r="D39" i="12"/>
  <c r="U38" i="12"/>
  <c r="T38" i="12"/>
  <c r="S38" i="12"/>
  <c r="R38" i="12"/>
  <c r="O38" i="12"/>
  <c r="N38" i="12"/>
  <c r="M38" i="12"/>
  <c r="K38" i="12"/>
  <c r="J38" i="12"/>
  <c r="I38" i="12"/>
  <c r="G38" i="12"/>
  <c r="F38" i="12"/>
  <c r="E38" i="12"/>
  <c r="D38" i="12"/>
  <c r="U41" i="12"/>
  <c r="T31" i="12"/>
  <c r="T41" i="12" s="1"/>
  <c r="S31" i="12"/>
  <c r="S41" i="12" s="1"/>
  <c r="R31" i="12"/>
  <c r="R41" i="12" s="1"/>
  <c r="P31" i="12"/>
  <c r="P41" i="12" s="1"/>
  <c r="O31" i="12"/>
  <c r="O41" i="12" s="1"/>
  <c r="N31" i="12"/>
  <c r="N40" i="12" s="1"/>
  <c r="M31" i="12"/>
  <c r="M40" i="12" s="1"/>
  <c r="K31" i="12"/>
  <c r="K41" i="12" s="1"/>
  <c r="J31" i="12"/>
  <c r="J41" i="12" s="1"/>
  <c r="I31" i="12"/>
  <c r="I41" i="12" s="1"/>
  <c r="G31" i="12"/>
  <c r="G41" i="12" s="1"/>
  <c r="F31" i="12"/>
  <c r="F41" i="12" s="1"/>
  <c r="E31" i="12"/>
  <c r="E41" i="12" s="1"/>
  <c r="D31" i="12"/>
  <c r="D40" i="12" s="1"/>
  <c r="U25" i="12"/>
  <c r="T25" i="12"/>
  <c r="S25" i="12"/>
  <c r="R25" i="12"/>
  <c r="P25" i="12"/>
  <c r="O25" i="12"/>
  <c r="N25" i="12"/>
  <c r="M25" i="12"/>
  <c r="K25" i="12"/>
  <c r="J25" i="12"/>
  <c r="I25" i="12"/>
  <c r="G25" i="12"/>
  <c r="F25" i="12"/>
  <c r="E25" i="12"/>
  <c r="D25" i="12"/>
  <c r="U24" i="12"/>
  <c r="T24" i="12"/>
  <c r="S24" i="12"/>
  <c r="R24" i="12"/>
  <c r="P24" i="12"/>
  <c r="O24" i="12"/>
  <c r="N24" i="12"/>
  <c r="M24" i="12"/>
  <c r="K24" i="12"/>
  <c r="J24" i="12"/>
  <c r="I24" i="12"/>
  <c r="G24" i="12"/>
  <c r="F24" i="12"/>
  <c r="E24" i="12"/>
  <c r="D24" i="12"/>
  <c r="U23" i="12"/>
  <c r="T23" i="12"/>
  <c r="S23" i="12"/>
  <c r="R23" i="12"/>
  <c r="P23" i="12"/>
  <c r="O23" i="12"/>
  <c r="N23" i="12"/>
  <c r="M23" i="12"/>
  <c r="K23" i="12"/>
  <c r="J23" i="12"/>
  <c r="I23" i="12"/>
  <c r="G23" i="12"/>
  <c r="F23" i="12"/>
  <c r="E23" i="12"/>
  <c r="D23" i="12"/>
  <c r="U20" i="12"/>
  <c r="U46" i="12" s="1"/>
  <c r="T20" i="12"/>
  <c r="S20" i="12"/>
  <c r="S46" i="12" s="1"/>
  <c r="R20" i="12"/>
  <c r="R46" i="12" s="1"/>
  <c r="P20" i="12"/>
  <c r="P46" i="12" s="1"/>
  <c r="O20" i="12"/>
  <c r="O46" i="12" s="1"/>
  <c r="N20" i="12"/>
  <c r="N46" i="12" s="1"/>
  <c r="M20" i="12"/>
  <c r="K20" i="12"/>
  <c r="K46" i="12" s="1"/>
  <c r="J20" i="12"/>
  <c r="J46" i="12" s="1"/>
  <c r="I20" i="12"/>
  <c r="I46" i="12" s="1"/>
  <c r="G20" i="12"/>
  <c r="G46" i="12" s="1"/>
  <c r="F20" i="12"/>
  <c r="F46" i="12" s="1"/>
  <c r="E20" i="12"/>
  <c r="D20" i="12"/>
  <c r="D46" i="12" s="1"/>
  <c r="U18" i="12"/>
  <c r="T18" i="12"/>
  <c r="S18" i="12"/>
  <c r="R18" i="12"/>
  <c r="P18" i="12"/>
  <c r="O18" i="12"/>
  <c r="N18" i="12"/>
  <c r="M18" i="12"/>
  <c r="K18" i="12"/>
  <c r="J18" i="12"/>
  <c r="I18" i="12"/>
  <c r="G18" i="12"/>
  <c r="F18" i="12"/>
  <c r="E18" i="12"/>
  <c r="D18" i="12"/>
  <c r="U15" i="12"/>
  <c r="T15" i="12"/>
  <c r="S15" i="12"/>
  <c r="R15" i="12"/>
  <c r="P15" i="12"/>
  <c r="O15" i="12"/>
  <c r="N15" i="12"/>
  <c r="M15" i="12"/>
  <c r="K15" i="12"/>
  <c r="J15" i="12"/>
  <c r="I15" i="12"/>
  <c r="G15" i="12"/>
  <c r="F15" i="12"/>
  <c r="E15" i="12"/>
  <c r="D15" i="12"/>
  <c r="U12" i="12"/>
  <c r="U43" i="12" s="1"/>
  <c r="T12" i="12"/>
  <c r="T43" i="12" s="1"/>
  <c r="S12" i="12"/>
  <c r="S43" i="12" s="1"/>
  <c r="R12" i="12"/>
  <c r="R43" i="12" s="1"/>
  <c r="P12" i="12"/>
  <c r="P43" i="12" s="1"/>
  <c r="O12" i="12"/>
  <c r="O43" i="12" s="1"/>
  <c r="N12" i="12"/>
  <c r="N43" i="12" s="1"/>
  <c r="M12" i="12"/>
  <c r="M43" i="12" s="1"/>
  <c r="K12" i="12"/>
  <c r="K43" i="12" s="1"/>
  <c r="J12" i="12"/>
  <c r="J43" i="12" s="1"/>
  <c r="I12" i="12"/>
  <c r="I43" i="12" s="1"/>
  <c r="G12" i="12"/>
  <c r="G43" i="12" s="1"/>
  <c r="F12" i="12"/>
  <c r="F43" i="12" s="1"/>
  <c r="E12" i="12"/>
  <c r="E43" i="12" s="1"/>
  <c r="D12" i="12"/>
  <c r="D43" i="12" s="1"/>
  <c r="U7" i="12"/>
  <c r="T7" i="12"/>
  <c r="S7" i="12"/>
  <c r="S48" i="12" s="1"/>
  <c r="R7" i="12"/>
  <c r="R48" i="12" s="1"/>
  <c r="P7" i="12"/>
  <c r="P48" i="12" s="1"/>
  <c r="O7" i="12"/>
  <c r="O48" i="12" s="1"/>
  <c r="N7" i="12"/>
  <c r="M7" i="12"/>
  <c r="M36" i="12" s="1"/>
  <c r="K7" i="12"/>
  <c r="K37" i="12" s="1"/>
  <c r="J7" i="12"/>
  <c r="J37" i="12" s="1"/>
  <c r="I7" i="12"/>
  <c r="I37" i="12" s="1"/>
  <c r="G7" i="12"/>
  <c r="G37" i="12" s="1"/>
  <c r="F7" i="12"/>
  <c r="E7" i="12"/>
  <c r="D7" i="12"/>
  <c r="D48" i="12" s="1"/>
  <c r="R6" i="12"/>
  <c r="M6" i="12"/>
  <c r="I6" i="12"/>
  <c r="D6" i="12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O47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D39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D38" i="11"/>
  <c r="E31" i="11"/>
  <c r="E40" i="11" s="1"/>
  <c r="F31" i="11"/>
  <c r="F40" i="11" s="1"/>
  <c r="G31" i="11"/>
  <c r="G40" i="11" s="1"/>
  <c r="H31" i="11"/>
  <c r="H40" i="11" s="1"/>
  <c r="I31" i="11"/>
  <c r="I40" i="11" s="1"/>
  <c r="J31" i="11"/>
  <c r="J40" i="11" s="1"/>
  <c r="K31" i="11"/>
  <c r="K40" i="11" s="1"/>
  <c r="L31" i="11"/>
  <c r="L40" i="11" s="1"/>
  <c r="M31" i="11"/>
  <c r="M40" i="11" s="1"/>
  <c r="N31" i="11"/>
  <c r="N41" i="11" s="1"/>
  <c r="O31" i="11"/>
  <c r="O41" i="11" s="1"/>
  <c r="P31" i="11"/>
  <c r="P41" i="11" s="1"/>
  <c r="Q31" i="11"/>
  <c r="Q40" i="11" s="1"/>
  <c r="R31" i="11"/>
  <c r="R40" i="11" s="1"/>
  <c r="D31" i="11"/>
  <c r="D40" i="11" s="1"/>
  <c r="G7" i="11"/>
  <c r="I7" i="11"/>
  <c r="I36" i="11" s="1"/>
  <c r="K7" i="11"/>
  <c r="M7" i="11"/>
  <c r="M36" i="11" s="1"/>
  <c r="N7" i="11"/>
  <c r="O7" i="11"/>
  <c r="O36" i="11" s="1"/>
  <c r="P7" i="11"/>
  <c r="E7" i="11"/>
  <c r="E36" i="11" s="1"/>
  <c r="H7" i="11"/>
  <c r="Q7" i="11"/>
  <c r="Q36" i="11" s="1"/>
  <c r="D7" i="11"/>
  <c r="F7" i="11"/>
  <c r="J7" i="11"/>
  <c r="L7" i="11"/>
  <c r="R7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E24" i="11"/>
  <c r="E47" i="11" s="1"/>
  <c r="F24" i="11"/>
  <c r="F47" i="11" s="1"/>
  <c r="G24" i="11"/>
  <c r="G47" i="11" s="1"/>
  <c r="H24" i="11"/>
  <c r="H47" i="11" s="1"/>
  <c r="I24" i="11"/>
  <c r="I47" i="11" s="1"/>
  <c r="J24" i="11"/>
  <c r="J47" i="11" s="1"/>
  <c r="K24" i="11"/>
  <c r="K47" i="11" s="1"/>
  <c r="L24" i="11"/>
  <c r="L47" i="11" s="1"/>
  <c r="M24" i="11"/>
  <c r="M47" i="11" s="1"/>
  <c r="N24" i="11"/>
  <c r="N47" i="11" s="1"/>
  <c r="O24" i="11"/>
  <c r="O48" i="11" s="1"/>
  <c r="P24" i="11"/>
  <c r="P47" i="11" s="1"/>
  <c r="Q24" i="11"/>
  <c r="R24" i="11"/>
  <c r="R47" i="11" s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D25" i="11"/>
  <c r="D24" i="11"/>
  <c r="D23" i="11"/>
  <c r="D44" i="11" s="1"/>
  <c r="E20" i="11"/>
  <c r="E46" i="11" s="1"/>
  <c r="F20" i="11"/>
  <c r="F46" i="11" s="1"/>
  <c r="G20" i="11"/>
  <c r="G46" i="11" s="1"/>
  <c r="H20" i="11"/>
  <c r="H46" i="11" s="1"/>
  <c r="I20" i="11"/>
  <c r="I46" i="11" s="1"/>
  <c r="J20" i="11"/>
  <c r="J46" i="11" s="1"/>
  <c r="K20" i="11"/>
  <c r="K46" i="11" s="1"/>
  <c r="L20" i="11"/>
  <c r="L46" i="11" s="1"/>
  <c r="M20" i="11"/>
  <c r="M46" i="11" s="1"/>
  <c r="N20" i="11"/>
  <c r="N46" i="11" s="1"/>
  <c r="O20" i="11"/>
  <c r="O46" i="11" s="1"/>
  <c r="P20" i="11"/>
  <c r="P46" i="11" s="1"/>
  <c r="Q20" i="11"/>
  <c r="Q46" i="11" s="1"/>
  <c r="R20" i="11"/>
  <c r="R46" i="11" s="1"/>
  <c r="D20" i="11"/>
  <c r="D46" i="11" s="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D15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D18" i="11"/>
  <c r="E12" i="11"/>
  <c r="E43" i="11" s="1"/>
  <c r="F12" i="11"/>
  <c r="F43" i="11" s="1"/>
  <c r="G12" i="11"/>
  <c r="G43" i="11" s="1"/>
  <c r="H12" i="11"/>
  <c r="H43" i="11" s="1"/>
  <c r="I12" i="11"/>
  <c r="I43" i="11" s="1"/>
  <c r="J12" i="11"/>
  <c r="J43" i="11" s="1"/>
  <c r="K12" i="11"/>
  <c r="K43" i="11" s="1"/>
  <c r="L12" i="11"/>
  <c r="L43" i="11" s="1"/>
  <c r="M12" i="11"/>
  <c r="M43" i="11" s="1"/>
  <c r="N12" i="11"/>
  <c r="N43" i="11" s="1"/>
  <c r="O12" i="11"/>
  <c r="O43" i="11" s="1"/>
  <c r="P12" i="11"/>
  <c r="P43" i="11" s="1"/>
  <c r="Q12" i="11"/>
  <c r="Q43" i="11" s="1"/>
  <c r="R12" i="11"/>
  <c r="R43" i="11" s="1"/>
  <c r="D12" i="11"/>
  <c r="D43" i="11" s="1"/>
  <c r="H6" i="11"/>
  <c r="O6" i="11"/>
  <c r="K6" i="11"/>
  <c r="D6" i="11"/>
  <c r="AR9" i="9"/>
  <c r="AR7" i="9"/>
  <c r="AR8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6" i="9"/>
  <c r="AQ7" i="9"/>
  <c r="AQ9" i="9"/>
  <c r="AQ14" i="9"/>
  <c r="AQ17" i="9"/>
  <c r="AQ18" i="9"/>
  <c r="AQ19" i="9"/>
  <c r="AQ21" i="9"/>
  <c r="AQ26" i="9"/>
  <c r="AQ29" i="9"/>
  <c r="AQ30" i="9"/>
  <c r="AQ31" i="9"/>
  <c r="AQ33" i="9"/>
  <c r="AP7" i="9"/>
  <c r="AP8" i="9"/>
  <c r="AQ8" i="9" s="1"/>
  <c r="AP9" i="9"/>
  <c r="AP10" i="9"/>
  <c r="AQ10" i="9" s="1"/>
  <c r="AP11" i="9"/>
  <c r="AQ11" i="9" s="1"/>
  <c r="AP12" i="9"/>
  <c r="AQ12" i="9" s="1"/>
  <c r="AP13" i="9"/>
  <c r="AQ13" i="9" s="1"/>
  <c r="AP14" i="9"/>
  <c r="AP15" i="9"/>
  <c r="AS15" i="9" s="1"/>
  <c r="AP16" i="9"/>
  <c r="AS16" i="9" s="1"/>
  <c r="AP17" i="9"/>
  <c r="AS17" i="9" s="1"/>
  <c r="AP18" i="9"/>
  <c r="AP19" i="9"/>
  <c r="AP20" i="9"/>
  <c r="AQ20" i="9" s="1"/>
  <c r="AP21" i="9"/>
  <c r="AP22" i="9"/>
  <c r="AS22" i="9" s="1"/>
  <c r="AP23" i="9"/>
  <c r="AS23" i="9" s="1"/>
  <c r="AP24" i="9"/>
  <c r="AQ24" i="9" s="1"/>
  <c r="AP25" i="9"/>
  <c r="AQ25" i="9" s="1"/>
  <c r="AP26" i="9"/>
  <c r="AS26" i="9" s="1"/>
  <c r="AP27" i="9"/>
  <c r="AS27" i="9" s="1"/>
  <c r="AP28" i="9"/>
  <c r="AS28" i="9" s="1"/>
  <c r="AP29" i="9"/>
  <c r="AS29" i="9" s="1"/>
  <c r="AP30" i="9"/>
  <c r="AS30" i="9" s="1"/>
  <c r="AP31" i="9"/>
  <c r="AS31" i="9" s="1"/>
  <c r="AP32" i="9"/>
  <c r="AQ32" i="9" s="1"/>
  <c r="AP33" i="9"/>
  <c r="AP34" i="9"/>
  <c r="AS34" i="9" s="1"/>
  <c r="AP35" i="9"/>
  <c r="AQ35" i="9" s="1"/>
  <c r="AP6" i="9"/>
  <c r="AQ6" i="9" s="1"/>
  <c r="AA7" i="10"/>
  <c r="AB7" i="10"/>
  <c r="AA8" i="10"/>
  <c r="AB8" i="10"/>
  <c r="AA9" i="10"/>
  <c r="AB9" i="10"/>
  <c r="AA10" i="10"/>
  <c r="AB10" i="10"/>
  <c r="AA11" i="10"/>
  <c r="AB11" i="10"/>
  <c r="AA12" i="10"/>
  <c r="AB12" i="10"/>
  <c r="AA13" i="10"/>
  <c r="AB13" i="10"/>
  <c r="AA14" i="10"/>
  <c r="AB14" i="10"/>
  <c r="AA15" i="10"/>
  <c r="AB15" i="10"/>
  <c r="AA16" i="10"/>
  <c r="AB16" i="10"/>
  <c r="AA17" i="10"/>
  <c r="AB17" i="10"/>
  <c r="AA18" i="10"/>
  <c r="AB18" i="10"/>
  <c r="AA19" i="10"/>
  <c r="AB19" i="10"/>
  <c r="AA20" i="10"/>
  <c r="AB20" i="10"/>
  <c r="AA21" i="10"/>
  <c r="AB21" i="10"/>
  <c r="AA22" i="10"/>
  <c r="AB22" i="10"/>
  <c r="AA23" i="10"/>
  <c r="AB23" i="10"/>
  <c r="AA24" i="10"/>
  <c r="AB24" i="10"/>
  <c r="AA25" i="10"/>
  <c r="AB25" i="10"/>
  <c r="AA26" i="10"/>
  <c r="AB26" i="10"/>
  <c r="AA27" i="10"/>
  <c r="AB27" i="10"/>
  <c r="AA28" i="10"/>
  <c r="AB28" i="10"/>
  <c r="AA29" i="10"/>
  <c r="AB29" i="10"/>
  <c r="AA30" i="10"/>
  <c r="AB30" i="10"/>
  <c r="AA31" i="10"/>
  <c r="AB31" i="10"/>
  <c r="AA32" i="10"/>
  <c r="AB32" i="10"/>
  <c r="AA33" i="10"/>
  <c r="AB33" i="10"/>
  <c r="AA34" i="10"/>
  <c r="AB34" i="10"/>
  <c r="AA35" i="10"/>
  <c r="AB35" i="10"/>
  <c r="AB6" i="10"/>
  <c r="AA6" i="10"/>
  <c r="AS24" i="9"/>
  <c r="AS7" i="9"/>
  <c r="AS8" i="9"/>
  <c r="AS9" i="9"/>
  <c r="AS10" i="9"/>
  <c r="AS12" i="9"/>
  <c r="AS13" i="9"/>
  <c r="AS14" i="9"/>
  <c r="AS18" i="9"/>
  <c r="AS19" i="9"/>
  <c r="AS21" i="9"/>
  <c r="AS25" i="9"/>
  <c r="AS32" i="9"/>
  <c r="AS33" i="9"/>
  <c r="AS6" i="9"/>
  <c r="AI7" i="9"/>
  <c r="AJ7" i="9" s="1"/>
  <c r="AI8" i="9"/>
  <c r="AJ8" i="9" s="1"/>
  <c r="AI9" i="9"/>
  <c r="AJ9" i="9" s="1"/>
  <c r="AI10" i="9"/>
  <c r="AJ10" i="9" s="1"/>
  <c r="AI11" i="9"/>
  <c r="AJ11" i="9" s="1"/>
  <c r="AI12" i="9"/>
  <c r="AJ12" i="9" s="1"/>
  <c r="AI13" i="9"/>
  <c r="AJ13" i="9" s="1"/>
  <c r="AI14" i="9"/>
  <c r="AJ14" i="9" s="1"/>
  <c r="AI15" i="9"/>
  <c r="AJ15" i="9" s="1"/>
  <c r="AI16" i="9"/>
  <c r="AJ16" i="9" s="1"/>
  <c r="AI17" i="9"/>
  <c r="AJ17" i="9" s="1"/>
  <c r="AI18" i="9"/>
  <c r="AJ18" i="9" s="1"/>
  <c r="AI19" i="9"/>
  <c r="AJ19" i="9" s="1"/>
  <c r="AI20" i="9"/>
  <c r="AJ20" i="9" s="1"/>
  <c r="AI21" i="9"/>
  <c r="AJ21" i="9" s="1"/>
  <c r="AI22" i="9"/>
  <c r="AJ22" i="9" s="1"/>
  <c r="AI23" i="9"/>
  <c r="AJ23" i="9" s="1"/>
  <c r="AI24" i="9"/>
  <c r="AJ24" i="9" s="1"/>
  <c r="AI25" i="9"/>
  <c r="AJ25" i="9" s="1"/>
  <c r="AI26" i="9"/>
  <c r="AJ26" i="9" s="1"/>
  <c r="AI27" i="9"/>
  <c r="AJ27" i="9" s="1"/>
  <c r="AI28" i="9"/>
  <c r="AJ28" i="9" s="1"/>
  <c r="AI29" i="9"/>
  <c r="AJ29" i="9" s="1"/>
  <c r="AI30" i="9"/>
  <c r="AJ30" i="9" s="1"/>
  <c r="AI31" i="9"/>
  <c r="AJ31" i="9" s="1"/>
  <c r="AI32" i="9"/>
  <c r="AJ32" i="9" s="1"/>
  <c r="AI33" i="9"/>
  <c r="AJ33" i="9" s="1"/>
  <c r="AI34" i="9"/>
  <c r="AJ34" i="9" s="1"/>
  <c r="AI35" i="9"/>
  <c r="AJ35" i="9" s="1"/>
  <c r="AI6" i="9"/>
  <c r="AJ6" i="9" s="1"/>
  <c r="P6" i="10"/>
  <c r="Q6" i="10"/>
  <c r="R6" i="10"/>
  <c r="S6" i="10"/>
  <c r="T6" i="10"/>
  <c r="W6" i="10"/>
  <c r="X6" i="10"/>
  <c r="P7" i="10"/>
  <c r="Q7" i="10"/>
  <c r="R7" i="10"/>
  <c r="S7" i="10"/>
  <c r="T7" i="10"/>
  <c r="W7" i="10"/>
  <c r="X7" i="10"/>
  <c r="P8" i="10"/>
  <c r="Q8" i="10"/>
  <c r="R8" i="10"/>
  <c r="S8" i="10"/>
  <c r="T8" i="10"/>
  <c r="W8" i="10"/>
  <c r="X8" i="10"/>
  <c r="P9" i="10"/>
  <c r="Q9" i="10"/>
  <c r="R9" i="10"/>
  <c r="S9" i="10"/>
  <c r="T9" i="10"/>
  <c r="W9" i="10"/>
  <c r="X9" i="10"/>
  <c r="P10" i="10"/>
  <c r="Q10" i="10"/>
  <c r="R10" i="10"/>
  <c r="S10" i="10"/>
  <c r="T10" i="10"/>
  <c r="W10" i="10"/>
  <c r="X10" i="10"/>
  <c r="P11" i="10"/>
  <c r="Q11" i="10"/>
  <c r="R11" i="10"/>
  <c r="S11" i="10"/>
  <c r="T11" i="10"/>
  <c r="W11" i="10"/>
  <c r="X11" i="10"/>
  <c r="P12" i="10"/>
  <c r="Q12" i="10"/>
  <c r="R12" i="10"/>
  <c r="S12" i="10"/>
  <c r="T12" i="10"/>
  <c r="W12" i="10"/>
  <c r="X12" i="10"/>
  <c r="P13" i="10"/>
  <c r="Q13" i="10"/>
  <c r="R13" i="10"/>
  <c r="S13" i="10"/>
  <c r="T13" i="10"/>
  <c r="W13" i="10"/>
  <c r="X13" i="10"/>
  <c r="P14" i="10"/>
  <c r="Q14" i="10"/>
  <c r="R14" i="10"/>
  <c r="S14" i="10"/>
  <c r="T14" i="10"/>
  <c r="W14" i="10"/>
  <c r="X14" i="10"/>
  <c r="P15" i="10"/>
  <c r="Q15" i="10"/>
  <c r="R15" i="10"/>
  <c r="S15" i="10"/>
  <c r="T15" i="10"/>
  <c r="W15" i="10"/>
  <c r="X15" i="10"/>
  <c r="P16" i="10"/>
  <c r="Q16" i="10"/>
  <c r="R16" i="10"/>
  <c r="S16" i="10"/>
  <c r="T16" i="10"/>
  <c r="W16" i="10"/>
  <c r="X16" i="10"/>
  <c r="P17" i="10"/>
  <c r="Q17" i="10"/>
  <c r="R17" i="10"/>
  <c r="S17" i="10"/>
  <c r="T17" i="10"/>
  <c r="W17" i="10"/>
  <c r="X17" i="10"/>
  <c r="P18" i="10"/>
  <c r="Q18" i="10"/>
  <c r="R18" i="10"/>
  <c r="S18" i="10"/>
  <c r="T18" i="10"/>
  <c r="W18" i="10"/>
  <c r="X18" i="10"/>
  <c r="P19" i="10"/>
  <c r="Q19" i="10"/>
  <c r="R19" i="10"/>
  <c r="S19" i="10"/>
  <c r="T19" i="10"/>
  <c r="W19" i="10"/>
  <c r="X19" i="10"/>
  <c r="P20" i="10"/>
  <c r="Q20" i="10"/>
  <c r="R20" i="10"/>
  <c r="S20" i="10"/>
  <c r="T20" i="10"/>
  <c r="W20" i="10"/>
  <c r="X20" i="10"/>
  <c r="P21" i="10"/>
  <c r="Q21" i="10"/>
  <c r="R21" i="10"/>
  <c r="S21" i="10"/>
  <c r="T21" i="10"/>
  <c r="W21" i="10"/>
  <c r="X21" i="10"/>
  <c r="P22" i="10"/>
  <c r="Q22" i="10"/>
  <c r="R22" i="10"/>
  <c r="S22" i="10"/>
  <c r="T22" i="10"/>
  <c r="W22" i="10"/>
  <c r="X22" i="10"/>
  <c r="P23" i="10"/>
  <c r="Q23" i="10"/>
  <c r="R23" i="10"/>
  <c r="S23" i="10"/>
  <c r="T23" i="10"/>
  <c r="W23" i="10"/>
  <c r="X23" i="10"/>
  <c r="P24" i="10"/>
  <c r="Q24" i="10"/>
  <c r="R24" i="10"/>
  <c r="S24" i="10"/>
  <c r="T24" i="10"/>
  <c r="W24" i="10"/>
  <c r="X24" i="10"/>
  <c r="P25" i="10"/>
  <c r="Q25" i="10"/>
  <c r="R25" i="10"/>
  <c r="S25" i="10"/>
  <c r="T25" i="10"/>
  <c r="W25" i="10"/>
  <c r="X25" i="10"/>
  <c r="P26" i="10"/>
  <c r="Q26" i="10"/>
  <c r="R26" i="10"/>
  <c r="S26" i="10"/>
  <c r="T26" i="10"/>
  <c r="W26" i="10"/>
  <c r="X26" i="10"/>
  <c r="P27" i="10"/>
  <c r="Q27" i="10"/>
  <c r="R27" i="10"/>
  <c r="S27" i="10"/>
  <c r="T27" i="10"/>
  <c r="W27" i="10"/>
  <c r="X27" i="10"/>
  <c r="P28" i="10"/>
  <c r="Q28" i="10"/>
  <c r="R28" i="10"/>
  <c r="S28" i="10"/>
  <c r="T28" i="10"/>
  <c r="W28" i="10"/>
  <c r="X28" i="10"/>
  <c r="P29" i="10"/>
  <c r="Q29" i="10"/>
  <c r="R29" i="10"/>
  <c r="S29" i="10"/>
  <c r="T29" i="10"/>
  <c r="W29" i="10"/>
  <c r="X29" i="10"/>
  <c r="P30" i="10"/>
  <c r="Q30" i="10"/>
  <c r="R30" i="10"/>
  <c r="S30" i="10"/>
  <c r="T30" i="10"/>
  <c r="W30" i="10"/>
  <c r="X30" i="10"/>
  <c r="P31" i="10"/>
  <c r="Q31" i="10"/>
  <c r="R31" i="10"/>
  <c r="S31" i="10"/>
  <c r="T31" i="10"/>
  <c r="W31" i="10"/>
  <c r="X31" i="10"/>
  <c r="P32" i="10"/>
  <c r="Q32" i="10"/>
  <c r="R32" i="10"/>
  <c r="S32" i="10"/>
  <c r="T32" i="10"/>
  <c r="W32" i="10"/>
  <c r="X32" i="10"/>
  <c r="P33" i="10"/>
  <c r="Q33" i="10"/>
  <c r="R33" i="10"/>
  <c r="S33" i="10"/>
  <c r="T33" i="10"/>
  <c r="W33" i="10"/>
  <c r="X33" i="10"/>
  <c r="P34" i="10"/>
  <c r="Q34" i="10"/>
  <c r="R34" i="10"/>
  <c r="S34" i="10"/>
  <c r="T34" i="10"/>
  <c r="W34" i="10"/>
  <c r="X34" i="10"/>
  <c r="P35" i="10"/>
  <c r="Q35" i="10"/>
  <c r="R35" i="10"/>
  <c r="S35" i="10"/>
  <c r="T35" i="10"/>
  <c r="W35" i="10"/>
  <c r="X35" i="10"/>
  <c r="O7" i="10"/>
  <c r="U7" i="10" s="1"/>
  <c r="O8" i="10"/>
  <c r="U8" i="10" s="1"/>
  <c r="O9" i="10"/>
  <c r="U9" i="10" s="1"/>
  <c r="O10" i="10"/>
  <c r="U10" i="10" s="1"/>
  <c r="O11" i="10"/>
  <c r="U11" i="10" s="1"/>
  <c r="O12" i="10"/>
  <c r="U12" i="10" s="1"/>
  <c r="O13" i="10"/>
  <c r="U13" i="10" s="1"/>
  <c r="O14" i="10"/>
  <c r="U14" i="10" s="1"/>
  <c r="O15" i="10"/>
  <c r="U15" i="10" s="1"/>
  <c r="O16" i="10"/>
  <c r="U16" i="10" s="1"/>
  <c r="O17" i="10"/>
  <c r="U17" i="10" s="1"/>
  <c r="O18" i="10"/>
  <c r="U18" i="10" s="1"/>
  <c r="O19" i="10"/>
  <c r="U19" i="10" s="1"/>
  <c r="O20" i="10"/>
  <c r="U20" i="10" s="1"/>
  <c r="O21" i="10"/>
  <c r="U21" i="10" s="1"/>
  <c r="O22" i="10"/>
  <c r="U22" i="10" s="1"/>
  <c r="O23" i="10"/>
  <c r="U23" i="10" s="1"/>
  <c r="O24" i="10"/>
  <c r="U24" i="10" s="1"/>
  <c r="O25" i="10"/>
  <c r="U25" i="10" s="1"/>
  <c r="O26" i="10"/>
  <c r="U26" i="10" s="1"/>
  <c r="O27" i="10"/>
  <c r="U27" i="10" s="1"/>
  <c r="O28" i="10"/>
  <c r="U28" i="10" s="1"/>
  <c r="O29" i="10"/>
  <c r="U29" i="10" s="1"/>
  <c r="O30" i="10"/>
  <c r="U30" i="10" s="1"/>
  <c r="O31" i="10"/>
  <c r="U31" i="10" s="1"/>
  <c r="O32" i="10"/>
  <c r="U32" i="10" s="1"/>
  <c r="O33" i="10"/>
  <c r="U33" i="10" s="1"/>
  <c r="O34" i="10"/>
  <c r="U34" i="10" s="1"/>
  <c r="O35" i="10"/>
  <c r="U35" i="10" s="1"/>
  <c r="U6" i="10"/>
  <c r="AD21" i="9"/>
  <c r="AC21" i="9"/>
  <c r="AC25" i="9"/>
  <c r="AC26" i="9"/>
  <c r="AC27" i="9"/>
  <c r="AC28" i="9"/>
  <c r="AC29" i="9"/>
  <c r="AC30" i="9"/>
  <c r="AC31" i="9"/>
  <c r="AC32" i="9"/>
  <c r="AC33" i="9"/>
  <c r="AC34" i="9"/>
  <c r="AC35" i="9"/>
  <c r="AC22" i="9"/>
  <c r="AC23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2" i="9"/>
  <c r="AB33" i="9"/>
  <c r="AB34" i="9"/>
  <c r="AB35" i="9"/>
  <c r="AB31" i="9"/>
  <c r="AD24" i="9"/>
  <c r="AC24" i="9"/>
  <c r="AD35" i="9"/>
  <c r="AD6" i="9"/>
  <c r="AE6" i="9"/>
  <c r="AD7" i="9"/>
  <c r="AE7" i="9"/>
  <c r="AD8" i="9"/>
  <c r="AE8" i="9"/>
  <c r="AD9" i="9"/>
  <c r="AE9" i="9"/>
  <c r="AD10" i="9"/>
  <c r="AE10" i="9"/>
  <c r="AD11" i="9"/>
  <c r="AE11" i="9"/>
  <c r="AD12" i="9"/>
  <c r="AE12" i="9"/>
  <c r="AD13" i="9"/>
  <c r="AE13" i="9"/>
  <c r="AD14" i="9"/>
  <c r="AE14" i="9"/>
  <c r="AD15" i="9"/>
  <c r="AE15" i="9"/>
  <c r="AD16" i="9"/>
  <c r="AE16" i="9"/>
  <c r="AD17" i="9"/>
  <c r="AE17" i="9"/>
  <c r="AD18" i="9"/>
  <c r="AE18" i="9"/>
  <c r="AD19" i="9"/>
  <c r="AE19" i="9"/>
  <c r="AD20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D22" i="9"/>
  <c r="AD23" i="9"/>
  <c r="AD25" i="9"/>
  <c r="AD26" i="9"/>
  <c r="AD27" i="9"/>
  <c r="AD28" i="9"/>
  <c r="AD29" i="9"/>
  <c r="AD30" i="9"/>
  <c r="AD31" i="9"/>
  <c r="AD32" i="9"/>
  <c r="AD33" i="9"/>
  <c r="AD34" i="9"/>
  <c r="Z6" i="9"/>
  <c r="AA6" i="9" s="1"/>
  <c r="Z7" i="9"/>
  <c r="AA7" i="9" s="1"/>
  <c r="Z8" i="9"/>
  <c r="AA8" i="9" s="1"/>
  <c r="Z9" i="9"/>
  <c r="AA9" i="9" s="1"/>
  <c r="Z10" i="9"/>
  <c r="AA10" i="9" s="1"/>
  <c r="Z11" i="9"/>
  <c r="AA11" i="9" s="1"/>
  <c r="Z12" i="9"/>
  <c r="AA12" i="9" s="1"/>
  <c r="Z13" i="9"/>
  <c r="AA13" i="9" s="1"/>
  <c r="Z14" i="9"/>
  <c r="AA14" i="9" s="1"/>
  <c r="Z15" i="9"/>
  <c r="AA15" i="9" s="1"/>
  <c r="Z16" i="9"/>
  <c r="AA16" i="9" s="1"/>
  <c r="Z17" i="9"/>
  <c r="AA17" i="9" s="1"/>
  <c r="Z18" i="9"/>
  <c r="AA18" i="9" s="1"/>
  <c r="Z19" i="9"/>
  <c r="AA19" i="9" s="1"/>
  <c r="Z20" i="9"/>
  <c r="AA20" i="9" s="1"/>
  <c r="Z21" i="9"/>
  <c r="AA21" i="9" s="1"/>
  <c r="Z22" i="9"/>
  <c r="AA22" i="9" s="1"/>
  <c r="Z23" i="9"/>
  <c r="AA23" i="9" s="1"/>
  <c r="Z24" i="9"/>
  <c r="AA24" i="9" s="1"/>
  <c r="Z25" i="9"/>
  <c r="AA25" i="9" s="1"/>
  <c r="Z26" i="9"/>
  <c r="AA26" i="9" s="1"/>
  <c r="Z27" i="9"/>
  <c r="AA27" i="9" s="1"/>
  <c r="Z28" i="9"/>
  <c r="AA28" i="9" s="1"/>
  <c r="Z29" i="9"/>
  <c r="AA29" i="9" s="1"/>
  <c r="Z30" i="9"/>
  <c r="AA30" i="9" s="1"/>
  <c r="Z31" i="9"/>
  <c r="AA31" i="9" s="1"/>
  <c r="Z32" i="9"/>
  <c r="AA32" i="9" s="1"/>
  <c r="Z33" i="9"/>
  <c r="AA33" i="9" s="1"/>
  <c r="Z34" i="9"/>
  <c r="AA34" i="9" s="1"/>
  <c r="Z35" i="9"/>
  <c r="AA35" i="9" s="1"/>
  <c r="S7" i="9"/>
  <c r="AX7" i="9" s="1"/>
  <c r="S8" i="9"/>
  <c r="AX8" i="9" s="1"/>
  <c r="S9" i="9"/>
  <c r="AX9" i="9" s="1"/>
  <c r="S10" i="9"/>
  <c r="AX10" i="9" s="1"/>
  <c r="S11" i="9"/>
  <c r="AX11" i="9" s="1"/>
  <c r="S12" i="9"/>
  <c r="AX12" i="9" s="1"/>
  <c r="S13" i="9"/>
  <c r="AX13" i="9" s="1"/>
  <c r="S14" i="9"/>
  <c r="AX14" i="9" s="1"/>
  <c r="S15" i="9"/>
  <c r="AX15" i="9" s="1"/>
  <c r="S16" i="9"/>
  <c r="AX16" i="9" s="1"/>
  <c r="S17" i="9"/>
  <c r="AX17" i="9" s="1"/>
  <c r="S18" i="9"/>
  <c r="AX18" i="9" s="1"/>
  <c r="S19" i="9"/>
  <c r="AX19" i="9" s="1"/>
  <c r="S20" i="9"/>
  <c r="AX20" i="9" s="1"/>
  <c r="S21" i="9"/>
  <c r="AX21" i="9" s="1"/>
  <c r="S22" i="9"/>
  <c r="AX22" i="9" s="1"/>
  <c r="S23" i="9"/>
  <c r="AX23" i="9" s="1"/>
  <c r="S24" i="9"/>
  <c r="AX24" i="9" s="1"/>
  <c r="S25" i="9"/>
  <c r="AX25" i="9" s="1"/>
  <c r="S26" i="9"/>
  <c r="AX26" i="9" s="1"/>
  <c r="S27" i="9"/>
  <c r="AX27" i="9" s="1"/>
  <c r="S28" i="9"/>
  <c r="AX28" i="9" s="1"/>
  <c r="S29" i="9"/>
  <c r="AX29" i="9" s="1"/>
  <c r="S30" i="9"/>
  <c r="AX30" i="9" s="1"/>
  <c r="S31" i="9"/>
  <c r="AX31" i="9" s="1"/>
  <c r="S32" i="9"/>
  <c r="AX32" i="9" s="1"/>
  <c r="S33" i="9"/>
  <c r="AX33" i="9" s="1"/>
  <c r="S34" i="9"/>
  <c r="AX34" i="9" s="1"/>
  <c r="S35" i="9"/>
  <c r="AX35" i="9" s="1"/>
  <c r="S6" i="9"/>
  <c r="AX6" i="9" s="1"/>
  <c r="D47" i="11" l="1"/>
  <c r="I47" i="12"/>
  <c r="E48" i="12"/>
  <c r="T48" i="12"/>
  <c r="R44" i="12"/>
  <c r="J47" i="12"/>
  <c r="F47" i="12"/>
  <c r="U47" i="12"/>
  <c r="M41" i="12"/>
  <c r="M44" i="12"/>
  <c r="N36" i="12"/>
  <c r="O44" i="12"/>
  <c r="K45" i="12"/>
  <c r="P40" i="12"/>
  <c r="E44" i="12"/>
  <c r="T44" i="12"/>
  <c r="P45" i="12"/>
  <c r="M45" i="12"/>
  <c r="R40" i="12"/>
  <c r="F48" i="12"/>
  <c r="U48" i="12"/>
  <c r="R36" i="12"/>
  <c r="O37" i="12"/>
  <c r="R37" i="12"/>
  <c r="N44" i="12"/>
  <c r="J45" i="12"/>
  <c r="N37" i="12"/>
  <c r="O40" i="12"/>
  <c r="N45" i="12"/>
  <c r="S37" i="12"/>
  <c r="S40" i="12"/>
  <c r="D44" i="12"/>
  <c r="S44" i="12"/>
  <c r="O45" i="12"/>
  <c r="D36" i="12"/>
  <c r="D41" i="12"/>
  <c r="M46" i="12"/>
  <c r="I36" i="12"/>
  <c r="F44" i="12"/>
  <c r="U44" i="12"/>
  <c r="R45" i="12"/>
  <c r="O36" i="12"/>
  <c r="N41" i="12"/>
  <c r="G47" i="12"/>
  <c r="D47" i="12"/>
  <c r="S47" i="12"/>
  <c r="P36" i="12"/>
  <c r="I45" i="12"/>
  <c r="E47" i="12"/>
  <c r="T47" i="12"/>
  <c r="S36" i="12"/>
  <c r="D37" i="12"/>
  <c r="M37" i="12"/>
  <c r="I40" i="12"/>
  <c r="K47" i="12"/>
  <c r="G44" i="12"/>
  <c r="D45" i="12"/>
  <c r="S45" i="12"/>
  <c r="G48" i="12"/>
  <c r="E36" i="12"/>
  <c r="T36" i="12"/>
  <c r="E40" i="12"/>
  <c r="T40" i="12"/>
  <c r="I44" i="12"/>
  <c r="E45" i="12"/>
  <c r="T45" i="12"/>
  <c r="M47" i="12"/>
  <c r="I48" i="12"/>
  <c r="F36" i="12"/>
  <c r="U36" i="12"/>
  <c r="F40" i="12"/>
  <c r="U40" i="12"/>
  <c r="J44" i="12"/>
  <c r="F45" i="12"/>
  <c r="U45" i="12"/>
  <c r="N47" i="12"/>
  <c r="J48" i="12"/>
  <c r="G36" i="12"/>
  <c r="G40" i="12"/>
  <c r="K44" i="12"/>
  <c r="G45" i="12"/>
  <c r="O47" i="12"/>
  <c r="K48" i="12"/>
  <c r="E37" i="12"/>
  <c r="T37" i="12"/>
  <c r="E46" i="12"/>
  <c r="T46" i="12"/>
  <c r="P47" i="12"/>
  <c r="M48" i="12"/>
  <c r="J36" i="12"/>
  <c r="F37" i="12"/>
  <c r="U37" i="12"/>
  <c r="J40" i="12"/>
  <c r="R47" i="12"/>
  <c r="N48" i="12"/>
  <c r="K36" i="12"/>
  <c r="K40" i="12"/>
  <c r="P44" i="12"/>
  <c r="Q45" i="11"/>
  <c r="R48" i="11"/>
  <c r="J48" i="11"/>
  <c r="K45" i="11"/>
  <c r="F48" i="11"/>
  <c r="E45" i="11"/>
  <c r="Q41" i="11"/>
  <c r="H48" i="11"/>
  <c r="G45" i="11"/>
  <c r="I37" i="11"/>
  <c r="R45" i="11"/>
  <c r="F45" i="11"/>
  <c r="H37" i="11"/>
  <c r="Q47" i="11"/>
  <c r="P45" i="11"/>
  <c r="N48" i="11"/>
  <c r="O37" i="11"/>
  <c r="N45" i="11"/>
  <c r="K48" i="11"/>
  <c r="I48" i="11"/>
  <c r="M48" i="11"/>
  <c r="L48" i="11"/>
  <c r="L45" i="11"/>
  <c r="G48" i="11"/>
  <c r="M41" i="11"/>
  <c r="D45" i="11"/>
  <c r="J45" i="11"/>
  <c r="D48" i="11"/>
  <c r="L41" i="11"/>
  <c r="M37" i="11"/>
  <c r="I45" i="11"/>
  <c r="Q48" i="11"/>
  <c r="E41" i="11"/>
  <c r="H45" i="11"/>
  <c r="H36" i="11"/>
  <c r="R36" i="11"/>
  <c r="N40" i="11"/>
  <c r="P48" i="11"/>
  <c r="J36" i="11"/>
  <c r="F36" i="11"/>
  <c r="D36" i="11"/>
  <c r="G36" i="11"/>
  <c r="J37" i="11"/>
  <c r="P40" i="11"/>
  <c r="P36" i="11"/>
  <c r="D37" i="11"/>
  <c r="G37" i="11"/>
  <c r="K41" i="11"/>
  <c r="R37" i="11"/>
  <c r="F37" i="11"/>
  <c r="O45" i="11"/>
  <c r="J41" i="11"/>
  <c r="N36" i="11"/>
  <c r="Q37" i="11"/>
  <c r="E37" i="11"/>
  <c r="E48" i="11"/>
  <c r="I41" i="11"/>
  <c r="P37" i="11"/>
  <c r="M45" i="11"/>
  <c r="D41" i="11"/>
  <c r="H41" i="11"/>
  <c r="L36" i="11"/>
  <c r="G41" i="11"/>
  <c r="K36" i="11"/>
  <c r="N37" i="11"/>
  <c r="R41" i="11"/>
  <c r="F41" i="11"/>
  <c r="O40" i="11"/>
  <c r="L37" i="11"/>
  <c r="K37" i="11"/>
  <c r="AS20" i="9"/>
  <c r="AQ28" i="9"/>
  <c r="AQ16" i="9"/>
  <c r="AQ27" i="9"/>
  <c r="AQ15" i="9"/>
  <c r="AS35" i="9"/>
  <c r="AS11" i="9"/>
  <c r="AQ23" i="9"/>
  <c r="AQ34" i="9"/>
  <c r="AQ22" i="9"/>
</calcChain>
</file>

<file path=xl/sharedStrings.xml><?xml version="1.0" encoding="utf-8"?>
<sst xmlns="http://schemas.openxmlformats.org/spreadsheetml/2006/main" count="519" uniqueCount="115">
  <si>
    <t>MSW</t>
  </si>
  <si>
    <t>Purpose-grown</t>
  </si>
  <si>
    <t>CCS</t>
  </si>
  <si>
    <t>NonCCS</t>
  </si>
  <si>
    <t>Primary bioenergy (EJ)</t>
  </si>
  <si>
    <t>Boigentic carbon (GtCO2)</t>
  </si>
  <si>
    <t>Residue &amp; MSW</t>
  </si>
  <si>
    <t>Land use</t>
  </si>
  <si>
    <t>Cropland</t>
  </si>
  <si>
    <t>NonEnergy</t>
  </si>
  <si>
    <t>Managed</t>
  </si>
  <si>
    <t>Forest</t>
  </si>
  <si>
    <t xml:space="preserve"> Unmanaged</t>
  </si>
  <si>
    <t>LRE</t>
  </si>
  <si>
    <t>Energy crop yield</t>
  </si>
  <si>
    <t>CCS sectoral share</t>
  </si>
  <si>
    <t>CCS capture rate</t>
  </si>
  <si>
    <t>Forestry</t>
  </si>
  <si>
    <t>Crops</t>
  </si>
  <si>
    <t xml:space="preserve">Residues </t>
  </si>
  <si>
    <t>Land-based</t>
  </si>
  <si>
    <t>Nonland-based</t>
  </si>
  <si>
    <t>Seq.</t>
  </si>
  <si>
    <t>No Seq.</t>
  </si>
  <si>
    <t>Other natural</t>
  </si>
  <si>
    <t>Policy_Scenario</t>
  </si>
  <si>
    <t>LCP_scenario</t>
  </si>
  <si>
    <t>year</t>
  </si>
  <si>
    <t>unit</t>
  </si>
  <si>
    <t>2C Main</t>
  </si>
  <si>
    <t>No-LCP</t>
  </si>
  <si>
    <t>2020-2050</t>
  </si>
  <si>
    <t>Mha</t>
  </si>
  <si>
    <t>10%-LCP</t>
  </si>
  <si>
    <t>50%-LCP</t>
  </si>
  <si>
    <t>100%-LCP</t>
  </si>
  <si>
    <t>A/R-Focused</t>
  </si>
  <si>
    <t>Low-Bioenergy</t>
  </si>
  <si>
    <t>1.5C</t>
  </si>
  <si>
    <t>2020-2100</t>
  </si>
  <si>
    <t>Energy</t>
  </si>
  <si>
    <t>NonEnegy</t>
  </si>
  <si>
    <t>Energy (CCS)</t>
  </si>
  <si>
    <t>Energy (NonCCS)</t>
  </si>
  <si>
    <t>LULUCF</t>
  </si>
  <si>
    <t>Removals/Emissions</t>
  </si>
  <si>
    <t>BECCS (nonland)</t>
  </si>
  <si>
    <t>Land-based (land)</t>
  </si>
  <si>
    <t>Total</t>
  </si>
  <si>
    <t>CCS sector share</t>
  </si>
  <si>
    <t>MSW_CCS</t>
  </si>
  <si>
    <t>MSW_NoCCS</t>
  </si>
  <si>
    <t>Purpose-grown_CCS</t>
  </si>
  <si>
    <t>Purpose-grown_NoCCS</t>
  </si>
  <si>
    <t>Residue_CCS</t>
  </si>
  <si>
    <t>Residue_NoCCS</t>
  </si>
  <si>
    <t>Residue_Crop</t>
  </si>
  <si>
    <t>Residue_Forestry</t>
  </si>
  <si>
    <t>EJ per yr (mean)</t>
  </si>
  <si>
    <t>Biogenic carbon</t>
  </si>
  <si>
    <t>Yield</t>
  </si>
  <si>
    <t>Total biogenic CO2</t>
  </si>
  <si>
    <t>purpose-grown</t>
  </si>
  <si>
    <t>MR_CCS</t>
  </si>
  <si>
    <t>MR_NoCCS</t>
  </si>
  <si>
    <t>CCS rate</t>
  </si>
  <si>
    <t>Cropland | NonEnegy</t>
  </si>
  <si>
    <t>Cropland | Energy</t>
  </si>
  <si>
    <t>Cropland | Energy | CCS</t>
  </si>
  <si>
    <t>Cropland | Energy | NonCCS</t>
  </si>
  <si>
    <t>Forest | Managed</t>
  </si>
  <si>
    <t>Forest | Unmanaged</t>
  </si>
  <si>
    <t xml:space="preserve">Land (Mha) </t>
  </si>
  <si>
    <t>Carbon Budget</t>
  </si>
  <si>
    <t>Land-based CDR (GtCO2 / yr)</t>
  </si>
  <si>
    <t>Purpose-grown | CCS</t>
  </si>
  <si>
    <t>MSW | NoCCS</t>
  </si>
  <si>
    <t>Residue | CCS</t>
  </si>
  <si>
    <t>Residue | NoCCS</t>
  </si>
  <si>
    <t>Residue | Crop</t>
  </si>
  <si>
    <t>Residue | Forestry</t>
  </si>
  <si>
    <t>MSW | CCS</t>
  </si>
  <si>
    <t>Purpose-grown | NoCCS</t>
  </si>
  <si>
    <t>Biogenic C</t>
  </si>
  <si>
    <t>Biogenic carbon  (GtCO2 / yr)</t>
  </si>
  <si>
    <t>Residue</t>
  </si>
  <si>
    <t>BECCS | Residue &amp; MSW</t>
  </si>
  <si>
    <t>BECCS | Purpose-grown</t>
  </si>
  <si>
    <t>Purpose-grown | Yield</t>
  </si>
  <si>
    <t>GJ per ha</t>
  </si>
  <si>
    <t>Residue &amp; MSW | CCS</t>
  </si>
  <si>
    <t>Purpose-grown | NonCCS</t>
  </si>
  <si>
    <t>Residue &amp; MSW | NonCCS</t>
  </si>
  <si>
    <t>Primary bioenergy (EJ /yr)</t>
  </si>
  <si>
    <t>BECCS</t>
  </si>
  <si>
    <t>BECCS &amp; LULUCF</t>
  </si>
  <si>
    <t>Land removal efficiency (tCO2 / ha /yr)</t>
  </si>
  <si>
    <t>Capture rate in CCS sectors</t>
  </si>
  <si>
    <t>LULUCF vs. Forest</t>
  </si>
  <si>
    <t>LULUCF vs. Forest &amp; Other Natural</t>
  </si>
  <si>
    <t>BECCS | Purpose-grown | CCS Land</t>
  </si>
  <si>
    <t>CCS sector share | Purpose-grown</t>
  </si>
  <si>
    <t>CCS sector share | Residue &amp; MSW</t>
  </si>
  <si>
    <t>Residue &amp; MSW share in biogenic carbon</t>
  </si>
  <si>
    <t>aaa</t>
  </si>
  <si>
    <t>a</t>
  </si>
  <si>
    <t>Land-based CDR 
(GtCO2 / yr)</t>
  </si>
  <si>
    <t>Primary bioenergy 
(EJ /yr)</t>
  </si>
  <si>
    <t xml:space="preserve">Land 
(Mha) </t>
  </si>
  <si>
    <t>Purpose-grown | Yield (GJ per ha)</t>
  </si>
  <si>
    <t>Key metrics</t>
  </si>
  <si>
    <t>Captured share in biogenic carbon</t>
  </si>
  <si>
    <t>Land carbon stock change</t>
  </si>
  <si>
    <t>Other nature</t>
  </si>
  <si>
    <t>Cropland &amp; 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</si>
</sst>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2" fontId="0" fillId="0" borderId="0" xfId="0" applyNumberFormat="1"/>
    <xf numFmtId="1" fontId="1" fillId="5" borderId="0" xfId="0" applyNumberFormat="1" applyFont="1" applyFill="1" applyAlignment="1">
      <alignment horizontal="center" vertical="center"/>
    </xf>
    <xf numFmtId="0" fontId="0" fillId="0" borderId="1" xfId="0" applyBorder="1"/>
    <xf numFmtId="1" fontId="1" fillId="0" borderId="1" xfId="0" applyNumberFormat="1" applyFont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4" xfId="0" applyBorder="1"/>
    <xf numFmtId="1" fontId="1" fillId="0" borderId="4" xfId="0" applyNumberFormat="1" applyFont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5" xfId="0" applyBorder="1"/>
    <xf numFmtId="1" fontId="1" fillId="0" borderId="5" xfId="0" applyNumberFormat="1" applyFont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1" fontId="1" fillId="3" borderId="9" xfId="0" applyNumberFormat="1" applyFon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1" fontId="1" fillId="4" borderId="9" xfId="0" applyNumberFormat="1" applyFon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3" borderId="9" xfId="1" applyFont="1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4" borderId="9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5" fontId="4" fillId="0" borderId="0" xfId="0" applyNumberFormat="1" applyFont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9" fontId="1" fillId="0" borderId="0" xfId="1" applyFont="1"/>
    <xf numFmtId="9" fontId="4" fillId="0" borderId="0" xfId="1" applyFont="1" applyBorder="1" applyAlignment="1">
      <alignment horizontal="center" vertical="center"/>
    </xf>
    <xf numFmtId="165" fontId="4" fillId="0" borderId="0" xfId="0" applyNumberFormat="1" applyFont="1"/>
    <xf numFmtId="9" fontId="4" fillId="0" borderId="0" xfId="1" applyFont="1" applyAlignment="1">
      <alignment horizontal="center" vertical="center"/>
    </xf>
    <xf numFmtId="9" fontId="4" fillId="0" borderId="0" xfId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9" xfId="0" applyFont="1" applyBorder="1"/>
    <xf numFmtId="164" fontId="1" fillId="0" borderId="0" xfId="0" applyNumberFormat="1" applyFont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6" borderId="21" xfId="0" applyFont="1" applyFill="1" applyBorder="1"/>
    <xf numFmtId="0" fontId="1" fillId="6" borderId="21" xfId="0" applyFont="1" applyFill="1" applyBorder="1" applyAlignment="1">
      <alignment horizontal="center" vertical="center"/>
    </xf>
    <xf numFmtId="0" fontId="1" fillId="6" borderId="19" xfId="0" applyFont="1" applyFill="1" applyBorder="1"/>
    <xf numFmtId="0" fontId="1" fillId="6" borderId="19" xfId="0" applyFont="1" applyFill="1" applyBorder="1" applyAlignment="1">
      <alignment horizontal="center" vertical="center" textRotation="90"/>
    </xf>
    <xf numFmtId="0" fontId="1" fillId="4" borderId="21" xfId="0" applyFont="1" applyFill="1" applyBorder="1" applyAlignment="1">
      <alignment horizontal="left" vertical="center"/>
    </xf>
    <xf numFmtId="165" fontId="4" fillId="4" borderId="2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165" fontId="4" fillId="4" borderId="0" xfId="0" applyNumberFormat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165" fontId="4" fillId="4" borderId="19" xfId="0" applyNumberFormat="1" applyFont="1" applyFill="1" applyBorder="1" applyAlignment="1">
      <alignment horizontal="center" vertical="center"/>
    </xf>
    <xf numFmtId="0" fontId="1" fillId="7" borderId="0" xfId="0" applyFont="1" applyFill="1" applyBorder="1"/>
    <xf numFmtId="0" fontId="4" fillId="7" borderId="0" xfId="0" applyFont="1" applyFill="1" applyBorder="1" applyAlignment="1">
      <alignment horizontal="center" vertical="center"/>
    </xf>
    <xf numFmtId="0" fontId="1" fillId="3" borderId="21" xfId="0" applyFont="1" applyFill="1" applyBorder="1"/>
    <xf numFmtId="1" fontId="4" fillId="3" borderId="21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3" borderId="19" xfId="0" applyFont="1" applyFill="1" applyBorder="1"/>
    <xf numFmtId="1" fontId="4" fillId="3" borderId="19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1" fontId="4" fillId="2" borderId="2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1" fontId="4" fillId="2" borderId="19" xfId="0" applyNumberFormat="1" applyFont="1" applyFill="1" applyBorder="1" applyAlignment="1">
      <alignment horizontal="center" vertical="center"/>
    </xf>
    <xf numFmtId="0" fontId="1" fillId="8" borderId="21" xfId="0" applyFont="1" applyFill="1" applyBorder="1"/>
    <xf numFmtId="165" fontId="4" fillId="8" borderId="21" xfId="0" applyNumberFormat="1" applyFont="1" applyFill="1" applyBorder="1" applyAlignment="1">
      <alignment horizontal="center" vertical="center"/>
    </xf>
    <xf numFmtId="0" fontId="1" fillId="8" borderId="0" xfId="0" applyFont="1" applyFill="1" applyBorder="1"/>
    <xf numFmtId="165" fontId="4" fillId="8" borderId="0" xfId="0" applyNumberFormat="1" applyFont="1" applyFill="1" applyBorder="1" applyAlignment="1">
      <alignment horizontal="center" vertical="center"/>
    </xf>
    <xf numFmtId="0" fontId="1" fillId="8" borderId="19" xfId="0" applyFont="1" applyFill="1" applyBorder="1"/>
    <xf numFmtId="165" fontId="4" fillId="8" borderId="19" xfId="0" applyNumberFormat="1" applyFont="1" applyFill="1" applyBorder="1" applyAlignment="1">
      <alignment horizontal="center" vertical="center"/>
    </xf>
    <xf numFmtId="0" fontId="1" fillId="9" borderId="21" xfId="0" applyFont="1" applyFill="1" applyBorder="1"/>
    <xf numFmtId="165" fontId="4" fillId="9" borderId="21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165" fontId="4" fillId="9" borderId="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1" fillId="9" borderId="0" xfId="0" applyFont="1" applyFill="1" applyBorder="1"/>
    <xf numFmtId="0" fontId="1" fillId="9" borderId="19" xfId="0" applyFont="1" applyFill="1" applyBorder="1"/>
    <xf numFmtId="165" fontId="4" fillId="9" borderId="19" xfId="0" applyNumberFormat="1" applyFont="1" applyFill="1" applyBorder="1" applyAlignment="1">
      <alignment horizontal="center" vertical="center"/>
    </xf>
    <xf numFmtId="0" fontId="1" fillId="10" borderId="21" xfId="0" applyFont="1" applyFill="1" applyBorder="1"/>
    <xf numFmtId="1" fontId="4" fillId="10" borderId="21" xfId="0" applyNumberFormat="1" applyFont="1" applyFill="1" applyBorder="1" applyAlignment="1">
      <alignment horizontal="center" vertical="center"/>
    </xf>
    <xf numFmtId="0" fontId="1" fillId="10" borderId="0" xfId="0" applyFont="1" applyFill="1" applyBorder="1"/>
    <xf numFmtId="9" fontId="4" fillId="10" borderId="0" xfId="1" applyFont="1" applyFill="1" applyBorder="1" applyAlignment="1">
      <alignment horizontal="center" vertical="center"/>
    </xf>
    <xf numFmtId="0" fontId="1" fillId="10" borderId="19" xfId="0" applyFont="1" applyFill="1" applyBorder="1"/>
    <xf numFmtId="9" fontId="4" fillId="10" borderId="19" xfId="1" applyFont="1" applyFill="1" applyBorder="1" applyAlignment="1">
      <alignment horizontal="center" vertical="center"/>
    </xf>
    <xf numFmtId="2" fontId="1" fillId="0" borderId="0" xfId="0" applyNumberFormat="1" applyFont="1" applyBorder="1"/>
    <xf numFmtId="164" fontId="4" fillId="8" borderId="2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/>
    </xf>
    <xf numFmtId="165" fontId="4" fillId="4" borderId="2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A301-2104-49B8-91A1-D39694969521}">
  <dimension ref="A4:Y7"/>
  <sheetViews>
    <sheetView workbookViewId="0">
      <selection activeCell="B45" sqref="B45"/>
    </sheetView>
  </sheetViews>
  <sheetFormatPr defaultRowHeight="15.05" x14ac:dyDescent="0.3"/>
  <cols>
    <col min="1" max="1" width="13.88671875" bestFit="1" customWidth="1"/>
    <col min="2" max="2" width="11.88671875" bestFit="1" customWidth="1"/>
    <col min="3" max="3" width="9.5546875" style="3" bestFit="1" customWidth="1"/>
    <col min="4" max="4" width="9.5546875" style="3" customWidth="1"/>
    <col min="5" max="5" width="12.77734375" style="3" bestFit="1" customWidth="1"/>
    <col min="6" max="6" width="10.88671875" style="3" customWidth="1"/>
    <col min="7" max="7" width="10.88671875" style="3" bestFit="1" customWidth="1"/>
    <col min="8" max="8" width="10.88671875" style="3" customWidth="1"/>
    <col min="9" max="9" width="12.77734375" style="3" bestFit="1" customWidth="1"/>
    <col min="10" max="10" width="12.77734375" style="3" customWidth="1"/>
    <col min="11" max="11" width="7.33203125" style="3" bestFit="1" customWidth="1"/>
    <col min="12" max="12" width="5.77734375" style="3" bestFit="1" customWidth="1"/>
    <col min="13" max="13" width="5.33203125" style="3" bestFit="1" customWidth="1"/>
    <col min="14" max="14" width="4.6640625" style="3" bestFit="1" customWidth="1"/>
    <col min="15" max="15" width="7.33203125" style="3" bestFit="1" customWidth="1"/>
    <col min="16" max="16" width="8" style="3" bestFit="1" customWidth="1"/>
    <col min="17" max="17" width="4.6640625" style="3" bestFit="1" customWidth="1"/>
    <col min="18" max="18" width="7.33203125" style="3" bestFit="1" customWidth="1"/>
    <col min="19" max="19" width="8" style="3" bestFit="1" customWidth="1"/>
    <col min="20" max="20" width="14.44140625" style="3" bestFit="1" customWidth="1"/>
    <col min="21" max="21" width="16.33203125" style="3" bestFit="1" customWidth="1"/>
    <col min="22" max="22" width="14.6640625" style="3" bestFit="1" customWidth="1"/>
    <col min="23" max="23" width="14.33203125" style="3" customWidth="1"/>
  </cols>
  <sheetData>
    <row r="4" spans="1:25" x14ac:dyDescent="0.3">
      <c r="C4" s="167" t="s">
        <v>7</v>
      </c>
      <c r="D4" s="167"/>
      <c r="E4" s="167"/>
      <c r="F4" s="167"/>
      <c r="G4" s="167"/>
      <c r="H4" s="9"/>
      <c r="I4" s="176" t="s">
        <v>4</v>
      </c>
      <c r="J4" s="176"/>
      <c r="K4" s="176"/>
      <c r="L4" s="176"/>
      <c r="M4" s="176"/>
      <c r="N4" s="175" t="s">
        <v>5</v>
      </c>
      <c r="O4" s="175"/>
      <c r="P4" s="175"/>
      <c r="Q4" s="175"/>
      <c r="R4" s="175"/>
      <c r="S4" s="175"/>
      <c r="T4" s="8" t="s">
        <v>14</v>
      </c>
      <c r="U4" s="8" t="s">
        <v>15</v>
      </c>
      <c r="V4" s="8" t="s">
        <v>16</v>
      </c>
      <c r="W4" s="164" t="s">
        <v>13</v>
      </c>
      <c r="X4" s="164"/>
      <c r="Y4" s="164"/>
    </row>
    <row r="5" spans="1:25" x14ac:dyDescent="0.3">
      <c r="C5" s="167" t="s">
        <v>8</v>
      </c>
      <c r="D5" s="167"/>
      <c r="E5" s="167"/>
      <c r="F5" s="167" t="s">
        <v>11</v>
      </c>
      <c r="G5" s="167"/>
      <c r="H5" s="10" t="s">
        <v>24</v>
      </c>
      <c r="I5" s="169" t="s">
        <v>20</v>
      </c>
      <c r="J5" s="170"/>
      <c r="K5" s="168" t="s">
        <v>21</v>
      </c>
      <c r="L5" s="168"/>
      <c r="M5" s="168"/>
      <c r="N5" s="173" t="s">
        <v>1</v>
      </c>
      <c r="O5" s="174"/>
      <c r="P5" s="174"/>
      <c r="Q5" s="174" t="s">
        <v>6</v>
      </c>
      <c r="R5" s="174"/>
      <c r="S5" s="174"/>
      <c r="T5" s="2"/>
      <c r="U5" s="2"/>
      <c r="V5" s="2"/>
    </row>
    <row r="6" spans="1:25" x14ac:dyDescent="0.3">
      <c r="C6" s="4" t="s">
        <v>9</v>
      </c>
      <c r="D6" s="165" t="s">
        <v>1</v>
      </c>
      <c r="E6" s="166"/>
      <c r="F6" s="4" t="s">
        <v>10</v>
      </c>
      <c r="G6" s="4" t="s">
        <v>12</v>
      </c>
      <c r="H6" s="11"/>
      <c r="I6" s="162" t="s">
        <v>1</v>
      </c>
      <c r="J6" s="163"/>
      <c r="K6" s="169" t="s">
        <v>19</v>
      </c>
      <c r="L6" s="170"/>
      <c r="M6" s="171" t="s">
        <v>0</v>
      </c>
      <c r="N6" s="173" t="s">
        <v>2</v>
      </c>
      <c r="O6" s="174"/>
      <c r="P6" s="5" t="s">
        <v>3</v>
      </c>
      <c r="Q6" s="174" t="s">
        <v>2</v>
      </c>
      <c r="R6" s="174"/>
      <c r="S6" s="5" t="s">
        <v>3</v>
      </c>
      <c r="T6" s="6"/>
      <c r="U6" s="6"/>
      <c r="V6" s="6"/>
    </row>
    <row r="7" spans="1:25" x14ac:dyDescent="0.3">
      <c r="A7" t="s">
        <v>25</v>
      </c>
      <c r="B7" t="s">
        <v>26</v>
      </c>
      <c r="D7" s="12" t="s">
        <v>2</v>
      </c>
      <c r="E7" s="5" t="s">
        <v>3</v>
      </c>
      <c r="I7" s="12" t="s">
        <v>2</v>
      </c>
      <c r="J7" s="5" t="s">
        <v>3</v>
      </c>
      <c r="K7" s="1" t="s">
        <v>17</v>
      </c>
      <c r="L7" s="1" t="s">
        <v>18</v>
      </c>
      <c r="M7" s="172"/>
      <c r="N7" s="7" t="s">
        <v>22</v>
      </c>
      <c r="O7" s="7" t="s">
        <v>23</v>
      </c>
      <c r="P7" s="7" t="s">
        <v>23</v>
      </c>
      <c r="Q7" s="7" t="s">
        <v>22</v>
      </c>
      <c r="R7" s="7" t="s">
        <v>23</v>
      </c>
      <c r="S7" s="7" t="s">
        <v>23</v>
      </c>
      <c r="T7" s="2"/>
      <c r="U7" s="2"/>
      <c r="V7" s="2"/>
    </row>
  </sheetData>
  <mergeCells count="16">
    <mergeCell ref="I6:J6"/>
    <mergeCell ref="W4:Y4"/>
    <mergeCell ref="D6:E6"/>
    <mergeCell ref="C4:G4"/>
    <mergeCell ref="C5:E5"/>
    <mergeCell ref="F5:G5"/>
    <mergeCell ref="K5:M5"/>
    <mergeCell ref="K6:L6"/>
    <mergeCell ref="M6:M7"/>
    <mergeCell ref="N5:P5"/>
    <mergeCell ref="N6:O6"/>
    <mergeCell ref="N4:S4"/>
    <mergeCell ref="Q6:R6"/>
    <mergeCell ref="Q5:S5"/>
    <mergeCell ref="I4:M4"/>
    <mergeCell ref="I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57AE-5369-4D3C-866E-F0CC9620C6F2}">
  <dimension ref="A2:AX35"/>
  <sheetViews>
    <sheetView topLeftCell="AC5" zoomScaleNormal="100" workbookViewId="0">
      <selection activeCell="AL6" sqref="AL6"/>
    </sheetView>
  </sheetViews>
  <sheetFormatPr defaultRowHeight="15.05" x14ac:dyDescent="0.3"/>
  <cols>
    <col min="9" max="9" width="17.88671875" customWidth="1"/>
    <col min="11" max="11" width="20.44140625" customWidth="1"/>
    <col min="13" max="13" width="11.109375" style="3" bestFit="1" customWidth="1"/>
    <col min="14" max="14" width="14.6640625" style="3" bestFit="1" customWidth="1"/>
    <col min="15" max="15" width="6.44140625" style="3" bestFit="1" customWidth="1"/>
    <col min="16" max="16" width="9.21875" style="3" bestFit="1" customWidth="1"/>
    <col min="17" max="17" width="8.33203125" style="3" bestFit="1" customWidth="1"/>
    <col min="18" max="18" width="10.88671875" style="3" bestFit="1" customWidth="1"/>
    <col min="19" max="19" width="10.88671875" style="3" customWidth="1"/>
    <col min="20" max="20" width="4.6640625" bestFit="1" customWidth="1"/>
    <col min="21" max="21" width="11.88671875" style="3" bestFit="1" customWidth="1"/>
    <col min="22" max="22" width="11.88671875" style="3" customWidth="1"/>
    <col min="23" max="23" width="17.44140625" style="3" bestFit="1" customWidth="1"/>
    <col min="24" max="24" width="14.44140625" style="3" bestFit="1" customWidth="1"/>
    <col min="25" max="25" width="7.44140625" style="3" bestFit="1" customWidth="1"/>
    <col min="26" max="28" width="7.44140625" style="3" customWidth="1"/>
    <col min="29" max="29" width="13.6640625" style="3" customWidth="1"/>
    <col min="30" max="30" width="11.88671875" customWidth="1"/>
    <col min="33" max="33" width="16" customWidth="1"/>
    <col min="34" max="34" width="10.88671875" customWidth="1"/>
    <col min="39" max="39" width="20.109375" bestFit="1" customWidth="1"/>
    <col min="42" max="42" width="16.44140625" bestFit="1" customWidth="1"/>
    <col min="43" max="44" width="16.44140625" customWidth="1"/>
    <col min="50" max="50" width="24.44140625" bestFit="1" customWidth="1"/>
  </cols>
  <sheetData>
    <row r="2" spans="1:50" x14ac:dyDescent="0.3">
      <c r="A2" s="167" t="s">
        <v>7</v>
      </c>
      <c r="B2" s="167"/>
      <c r="C2" s="167"/>
      <c r="D2" s="167"/>
      <c r="E2" s="167"/>
      <c r="F2" s="9"/>
    </row>
    <row r="3" spans="1:50" x14ac:dyDescent="0.3">
      <c r="A3" s="167" t="s">
        <v>8</v>
      </c>
      <c r="B3" s="167"/>
      <c r="C3" s="167"/>
      <c r="D3" s="167" t="s">
        <v>11</v>
      </c>
      <c r="E3" s="167"/>
      <c r="F3" s="10" t="s">
        <v>24</v>
      </c>
      <c r="W3" s="3" t="s">
        <v>45</v>
      </c>
    </row>
    <row r="4" spans="1:50" x14ac:dyDescent="0.3">
      <c r="A4" s="4" t="s">
        <v>9</v>
      </c>
      <c r="B4" s="165" t="s">
        <v>1</v>
      </c>
      <c r="C4" s="166"/>
      <c r="D4" s="4" t="s">
        <v>10</v>
      </c>
      <c r="E4" s="4" t="s">
        <v>12</v>
      </c>
      <c r="F4" s="11"/>
      <c r="M4" s="167" t="s">
        <v>8</v>
      </c>
      <c r="N4" s="167"/>
      <c r="O4" s="167"/>
      <c r="P4" s="167"/>
      <c r="Q4" s="167" t="s">
        <v>11</v>
      </c>
      <c r="R4" s="167"/>
      <c r="S4" s="18"/>
      <c r="AC4" s="3" t="s">
        <v>62</v>
      </c>
    </row>
    <row r="5" spans="1:50" ht="30.7" thickBot="1" x14ac:dyDescent="0.35">
      <c r="A5" s="3"/>
      <c r="B5" s="12" t="s">
        <v>2</v>
      </c>
      <c r="C5" s="5" t="s">
        <v>3</v>
      </c>
      <c r="D5" s="3"/>
      <c r="E5" s="3"/>
      <c r="F5" s="3"/>
      <c r="I5" t="s">
        <v>25</v>
      </c>
      <c r="J5" t="s">
        <v>26</v>
      </c>
      <c r="K5" t="s">
        <v>27</v>
      </c>
      <c r="L5" t="s">
        <v>28</v>
      </c>
      <c r="M5" s="16" t="s">
        <v>42</v>
      </c>
      <c r="N5" s="16" t="s">
        <v>43</v>
      </c>
      <c r="O5" s="16" t="s">
        <v>40</v>
      </c>
      <c r="P5" s="16" t="s">
        <v>41</v>
      </c>
      <c r="Q5" s="4" t="s">
        <v>10</v>
      </c>
      <c r="R5" s="4" t="s">
        <v>12</v>
      </c>
      <c r="S5" s="19" t="s">
        <v>48</v>
      </c>
      <c r="U5" s="3" t="s">
        <v>24</v>
      </c>
      <c r="W5" t="s">
        <v>47</v>
      </c>
      <c r="X5" t="s">
        <v>46</v>
      </c>
      <c r="Y5" t="s">
        <v>44</v>
      </c>
      <c r="Z5" t="s">
        <v>48</v>
      </c>
      <c r="AA5"/>
      <c r="AB5" t="s">
        <v>13</v>
      </c>
      <c r="AC5" s="59" t="s">
        <v>49</v>
      </c>
      <c r="AD5" t="s">
        <v>13</v>
      </c>
      <c r="AG5" t="s">
        <v>52</v>
      </c>
      <c r="AH5" t="s">
        <v>53</v>
      </c>
      <c r="AJ5" t="s">
        <v>60</v>
      </c>
      <c r="AL5" t="s">
        <v>52</v>
      </c>
      <c r="AM5" t="s">
        <v>53</v>
      </c>
      <c r="AN5" t="s">
        <v>63</v>
      </c>
      <c r="AO5" t="s">
        <v>64</v>
      </c>
      <c r="AP5" t="s">
        <v>61</v>
      </c>
      <c r="AQ5" t="s">
        <v>49</v>
      </c>
      <c r="AR5" t="s">
        <v>65</v>
      </c>
    </row>
    <row r="6" spans="1:50" x14ac:dyDescent="0.3">
      <c r="I6" t="s">
        <v>29</v>
      </c>
      <c r="J6" t="s">
        <v>30</v>
      </c>
      <c r="K6" t="s">
        <v>31</v>
      </c>
      <c r="L6" t="s">
        <v>32</v>
      </c>
      <c r="M6" s="17">
        <v>54.909525509961703</v>
      </c>
      <c r="N6" s="17">
        <v>121.432866750396</v>
      </c>
      <c r="O6" s="17">
        <v>176.342392260357</v>
      </c>
      <c r="P6" s="17">
        <v>15.899369672954814</v>
      </c>
      <c r="Q6" s="17">
        <v>45.090919356722502</v>
      </c>
      <c r="R6" s="17">
        <v>-92.289801952983296</v>
      </c>
      <c r="S6" s="21">
        <f>Q6+R6</f>
        <v>-47.198882596260795</v>
      </c>
      <c r="T6" s="60">
        <v>-46.302319087261097</v>
      </c>
      <c r="U6" s="17">
        <v>-43.805108444838602</v>
      </c>
      <c r="V6" s="17"/>
      <c r="W6" s="14">
        <v>-0.57993777936782998</v>
      </c>
      <c r="X6" s="14">
        <v>-0.47963291406575298</v>
      </c>
      <c r="Y6" s="15">
        <v>3.3022305095698399</v>
      </c>
      <c r="Z6" s="15">
        <f>SUM(W6:Y6)</f>
        <v>2.242659816136257</v>
      </c>
      <c r="AA6" s="15">
        <f>Z6/(T6+O6)*1000</f>
        <v>17.245913212852933</v>
      </c>
      <c r="AB6" s="15">
        <f t="shared" ref="AB6:AB30" si="0">W6/O6*1000</f>
        <v>-3.2887031412820638</v>
      </c>
      <c r="AC6" s="15"/>
      <c r="AD6" s="15">
        <f t="shared" ref="AD6:AD20" si="1">W6/M6*1000</f>
        <v>-10.561697155125069</v>
      </c>
      <c r="AE6" s="13">
        <f t="shared" ref="AE6:AE20" si="2">Y6/T6*1000</f>
        <v>-71.318900967929366</v>
      </c>
      <c r="AF6" s="13"/>
      <c r="AG6" s="67">
        <v>10.165802368348</v>
      </c>
      <c r="AH6" s="67">
        <v>22.481755450291001</v>
      </c>
      <c r="AI6" s="29">
        <f>AG6+AH6</f>
        <v>32.647557818639001</v>
      </c>
      <c r="AJ6" s="28">
        <f>AI6/O6*1000</f>
        <v>185.13731950759296</v>
      </c>
      <c r="AK6" s="28"/>
      <c r="AL6" s="14">
        <v>0.85731599973068129</v>
      </c>
      <c r="AM6" s="14">
        <v>1.8959613763078744</v>
      </c>
      <c r="AN6" s="15">
        <v>0.69935356117070202</v>
      </c>
      <c r="AO6" s="15">
        <v>2.434573728205649</v>
      </c>
      <c r="AP6" s="14">
        <f>SUM(AL6:AO6)</f>
        <v>5.8872046654149068</v>
      </c>
      <c r="AQ6" s="79">
        <f>(AN6+AL6)/AP6</f>
        <v>0.26441573707233695</v>
      </c>
      <c r="AR6" s="74">
        <f>-(W6+X6)/(AL6+AN6)</f>
        <v>0.68066513282372054</v>
      </c>
      <c r="AS6" s="74">
        <f t="shared" ref="AS6:AS35" si="3">-(W6+X6)/AP6</f>
        <v>0.17997857279502419</v>
      </c>
      <c r="AT6" s="29"/>
      <c r="AX6" s="20">
        <f t="shared" ref="AX6:AX35" si="4">T6-S6</f>
        <v>0.89656350899969794</v>
      </c>
    </row>
    <row r="7" spans="1:50" x14ac:dyDescent="0.3">
      <c r="I7" t="s">
        <v>29</v>
      </c>
      <c r="J7" t="s">
        <v>33</v>
      </c>
      <c r="K7" t="s">
        <v>31</v>
      </c>
      <c r="L7" t="s">
        <v>32</v>
      </c>
      <c r="M7" s="17">
        <v>44.850827473687502</v>
      </c>
      <c r="N7" s="17">
        <v>116.169100761701</v>
      </c>
      <c r="O7" s="17">
        <v>161.01992823538799</v>
      </c>
      <c r="P7" s="17">
        <v>-4.3800564930083787</v>
      </c>
      <c r="Q7" s="17">
        <v>41.244153931245002</v>
      </c>
      <c r="R7" s="17">
        <v>-49.089350991186599</v>
      </c>
      <c r="S7" s="21">
        <f t="shared" ref="S7:S35" si="5">Q7+R7</f>
        <v>-7.8451970599415972</v>
      </c>
      <c r="T7" s="60">
        <v>-6.9486337509417302</v>
      </c>
      <c r="U7" s="17">
        <v>-28.578056748854799</v>
      </c>
      <c r="V7" s="17"/>
      <c r="W7" s="14">
        <v>-0.47091147287014001</v>
      </c>
      <c r="X7" s="14">
        <v>-0.41840592825433498</v>
      </c>
      <c r="Y7" s="15">
        <v>1.9175238381148301</v>
      </c>
      <c r="Z7" s="15">
        <f t="shared" ref="Z7:Z35" si="6">SUM(W7:Y7)</f>
        <v>1.028206436990355</v>
      </c>
      <c r="AA7" s="15">
        <f t="shared" ref="AA7:AA35" si="7">Z7/(T7+O7)*1000</f>
        <v>6.6735756354286613</v>
      </c>
      <c r="AB7" s="15">
        <f t="shared" si="0"/>
        <v>-2.924553985527401</v>
      </c>
      <c r="AC7" s="15"/>
      <c r="AD7" s="15">
        <f t="shared" si="1"/>
        <v>-10.499504677955121</v>
      </c>
      <c r="AE7" s="13">
        <f t="shared" si="2"/>
        <v>-275.95695885611372</v>
      </c>
      <c r="AF7" s="13"/>
      <c r="AG7" s="29">
        <v>8.3296682872599703</v>
      </c>
      <c r="AH7" s="29">
        <v>21.574854447043101</v>
      </c>
      <c r="AI7" s="29">
        <f t="shared" ref="AI7:AI35" si="8">AG7+AH7</f>
        <v>29.904522734303072</v>
      </c>
      <c r="AJ7" s="28">
        <f t="shared" ref="AJ7:AJ35" si="9">AI7/O7*1000</f>
        <v>185.71938928321319</v>
      </c>
      <c r="AK7" s="28"/>
      <c r="AL7" s="14">
        <v>0.70246869222559083</v>
      </c>
      <c r="AM7" s="14">
        <v>1.8194793917006349</v>
      </c>
      <c r="AN7" s="15">
        <v>0.6201827167291849</v>
      </c>
      <c r="AO7" s="15">
        <v>2.4980446656933197</v>
      </c>
      <c r="AP7" s="14">
        <f t="shared" ref="AP7:AP35" si="10">SUM(AL7:AO7)</f>
        <v>5.6401754663487296</v>
      </c>
      <c r="AQ7" s="79">
        <f t="shared" ref="AQ7:AQ35" si="11">(AN7+AL7)/AP7</f>
        <v>0.23450536545293305</v>
      </c>
      <c r="AR7" s="74">
        <f t="shared" ref="AR7:AR35" si="12">-(W7+X7)/(AL7+AN7)</f>
        <v>0.6723747429621364</v>
      </c>
      <c r="AS7" s="74">
        <f t="shared" si="3"/>
        <v>0.15767548481965771</v>
      </c>
      <c r="AT7" s="29"/>
      <c r="AX7" s="20">
        <f t="shared" si="4"/>
        <v>0.89656330899986703</v>
      </c>
    </row>
    <row r="8" spans="1:50" x14ac:dyDescent="0.3">
      <c r="I8" t="s">
        <v>29</v>
      </c>
      <c r="J8" t="s">
        <v>34</v>
      </c>
      <c r="K8" t="s">
        <v>31</v>
      </c>
      <c r="L8" t="s">
        <v>32</v>
      </c>
      <c r="M8" s="17">
        <v>30.0303636210989</v>
      </c>
      <c r="N8" s="17">
        <v>100.807804095507</v>
      </c>
      <c r="O8" s="17">
        <v>130.83816771660599</v>
      </c>
      <c r="P8" s="17">
        <v>-54.162102404856498</v>
      </c>
      <c r="Q8" s="17">
        <v>33.7272202958805</v>
      </c>
      <c r="R8" s="17">
        <v>46.773812465268001</v>
      </c>
      <c r="S8" s="21">
        <f t="shared" si="5"/>
        <v>80.501032761148508</v>
      </c>
      <c r="T8" s="60">
        <v>81.397596070148396</v>
      </c>
      <c r="U8" s="17">
        <v>6.9594134385838995</v>
      </c>
      <c r="V8" s="17"/>
      <c r="W8" s="14">
        <v>-0.31280148994057699</v>
      </c>
      <c r="X8" s="14">
        <v>-0.34712815629735799</v>
      </c>
      <c r="Y8" s="15">
        <v>-0.84707022348153005</v>
      </c>
      <c r="Z8" s="15">
        <f t="shared" si="6"/>
        <v>-1.5069998697194649</v>
      </c>
      <c r="AA8" s="15">
        <f t="shared" si="7"/>
        <v>-7.1005934288889945</v>
      </c>
      <c r="AB8" s="15">
        <f t="shared" si="0"/>
        <v>-2.3907510736324395</v>
      </c>
      <c r="AC8" s="15"/>
      <c r="AD8" s="15">
        <f t="shared" si="1"/>
        <v>-10.416173906093071</v>
      </c>
      <c r="AE8" s="13">
        <f t="shared" si="2"/>
        <v>-10.406575431927074</v>
      </c>
      <c r="AF8" s="13"/>
      <c r="AG8" s="29">
        <v>5.5590034632419396</v>
      </c>
      <c r="AH8" s="29">
        <v>18.6608107433977</v>
      </c>
      <c r="AI8" s="29">
        <f t="shared" si="8"/>
        <v>24.21981420663964</v>
      </c>
      <c r="AJ8" s="28">
        <f t="shared" si="9"/>
        <v>185.11275898558506</v>
      </c>
      <c r="AK8" s="28"/>
      <c r="AL8" s="14">
        <v>0.46880929206673688</v>
      </c>
      <c r="AM8" s="14">
        <v>1.5737283726932063</v>
      </c>
      <c r="AN8" s="15">
        <v>0.52444257921397142</v>
      </c>
      <c r="AO8" s="15">
        <v>2.6084450977930187</v>
      </c>
      <c r="AP8" s="14">
        <f t="shared" si="10"/>
        <v>5.1754253417669336</v>
      </c>
      <c r="AQ8" s="79">
        <f t="shared" si="11"/>
        <v>0.19191695477952811</v>
      </c>
      <c r="AR8" s="74">
        <f t="shared" si="12"/>
        <v>0.66441319198021287</v>
      </c>
      <c r="AS8" s="74">
        <f t="shared" si="3"/>
        <v>0.12751215652018844</v>
      </c>
      <c r="AT8" s="29"/>
      <c r="AX8" s="20">
        <f t="shared" si="4"/>
        <v>0.89656330899988745</v>
      </c>
    </row>
    <row r="9" spans="1:50" x14ac:dyDescent="0.3">
      <c r="I9" t="s">
        <v>29</v>
      </c>
      <c r="J9" t="s">
        <v>35</v>
      </c>
      <c r="K9" t="s">
        <v>31</v>
      </c>
      <c r="L9" t="s">
        <v>32</v>
      </c>
      <c r="M9" s="17">
        <v>23.988321969480602</v>
      </c>
      <c r="N9" s="17">
        <v>89.483348837310402</v>
      </c>
      <c r="O9" s="17">
        <v>113.471670806791</v>
      </c>
      <c r="P9" s="17">
        <v>-92.316431629371309</v>
      </c>
      <c r="Q9" s="17">
        <v>29.0614477002547</v>
      </c>
      <c r="R9" s="17">
        <v>112.90988536621001</v>
      </c>
      <c r="S9" s="21">
        <f t="shared" si="5"/>
        <v>141.97133306646469</v>
      </c>
      <c r="T9" s="60">
        <v>142.867896375464</v>
      </c>
      <c r="U9" s="17">
        <v>32.016261366461265</v>
      </c>
      <c r="V9" s="17"/>
      <c r="W9" s="14">
        <v>-0.24877876004094199</v>
      </c>
      <c r="X9" s="14">
        <v>-0.324034877489913</v>
      </c>
      <c r="Y9" s="15">
        <v>-2.6216215905811202</v>
      </c>
      <c r="Z9" s="15">
        <f t="shared" si="6"/>
        <v>-3.194435228111975</v>
      </c>
      <c r="AA9" s="15">
        <f t="shared" si="7"/>
        <v>-12.461732939732872</v>
      </c>
      <c r="AB9" s="15">
        <f t="shared" si="0"/>
        <v>-2.1924305711911067</v>
      </c>
      <c r="AC9" s="15"/>
      <c r="AD9" s="15">
        <f t="shared" si="1"/>
        <v>-10.370827953595645</v>
      </c>
      <c r="AE9" s="13">
        <f t="shared" si="2"/>
        <v>-18.34996984690925</v>
      </c>
      <c r="AF9" s="13"/>
      <c r="AG9" s="29">
        <v>4.4211742064852402</v>
      </c>
      <c r="AH9" s="29">
        <v>16.492252950947101</v>
      </c>
      <c r="AI9" s="29">
        <f t="shared" si="8"/>
        <v>20.913427157432341</v>
      </c>
      <c r="AJ9" s="28">
        <f t="shared" si="9"/>
        <v>184.30527204487697</v>
      </c>
      <c r="AK9" s="28"/>
      <c r="AL9" s="14">
        <v>0.3728523580802553</v>
      </c>
      <c r="AM9" s="14">
        <v>1.3908466655298724</v>
      </c>
      <c r="AN9" s="15">
        <v>0.49077749659784475</v>
      </c>
      <c r="AO9" s="15">
        <v>2.6693893976392054</v>
      </c>
      <c r="AP9" s="14">
        <f t="shared" si="10"/>
        <v>4.9238659178471771</v>
      </c>
      <c r="AQ9" s="79">
        <f t="shared" si="11"/>
        <v>0.17539670435536517</v>
      </c>
      <c r="AR9" s="74">
        <f>-(W9+X9)/(AL9+AN9)</f>
        <v>0.66326289489420132</v>
      </c>
      <c r="AS9" s="74">
        <f t="shared" si="3"/>
        <v>0.11633412588564186</v>
      </c>
      <c r="AT9" s="29"/>
      <c r="AX9" s="20">
        <f t="shared" si="4"/>
        <v>0.89656330899930481</v>
      </c>
    </row>
    <row r="10" spans="1:50" x14ac:dyDescent="0.3">
      <c r="I10" t="s">
        <v>36</v>
      </c>
      <c r="J10" t="s">
        <v>33</v>
      </c>
      <c r="K10" t="s">
        <v>31</v>
      </c>
      <c r="L10" t="s">
        <v>32</v>
      </c>
      <c r="M10" s="17">
        <v>44.221801375726102</v>
      </c>
      <c r="N10" s="17">
        <v>118.079179563265</v>
      </c>
      <c r="O10" s="17">
        <v>162.30098093899099</v>
      </c>
      <c r="P10" s="17">
        <v>4.8683784033864104</v>
      </c>
      <c r="Q10" s="17">
        <v>46.698183908119198</v>
      </c>
      <c r="R10" s="17">
        <v>-12.993723603402699</v>
      </c>
      <c r="S10" s="21">
        <f t="shared" si="5"/>
        <v>33.704460304716498</v>
      </c>
      <c r="T10" s="60">
        <v>34.601023613716301</v>
      </c>
      <c r="U10" s="17">
        <v>-61.262129384290304</v>
      </c>
      <c r="V10" s="17"/>
      <c r="W10" s="14">
        <v>-0.46279231774968199</v>
      </c>
      <c r="X10" s="14">
        <v>-0.40685100079181102</v>
      </c>
      <c r="Y10" s="15">
        <v>1.8807501471995001</v>
      </c>
      <c r="Z10" s="15">
        <f t="shared" si="6"/>
        <v>1.0111068286580069</v>
      </c>
      <c r="AA10" s="15">
        <f t="shared" si="7"/>
        <v>5.1350763592015696</v>
      </c>
      <c r="AB10" s="15">
        <f t="shared" si="0"/>
        <v>-2.8514449824776218</v>
      </c>
      <c r="AC10" s="15"/>
      <c r="AD10" s="15">
        <f t="shared" si="1"/>
        <v>-10.465252507866278</v>
      </c>
      <c r="AE10" s="13">
        <f t="shared" si="2"/>
        <v>54.35533261085218</v>
      </c>
      <c r="AF10" s="13"/>
      <c r="AG10" s="29">
        <v>8.1989527138512308</v>
      </c>
      <c r="AH10" s="29">
        <v>21.892495999970201</v>
      </c>
      <c r="AI10" s="29">
        <f t="shared" si="8"/>
        <v>30.091448713821432</v>
      </c>
      <c r="AJ10" s="28">
        <f t="shared" si="9"/>
        <v>185.40521776102401</v>
      </c>
      <c r="AK10" s="28"/>
      <c r="AL10" s="14">
        <v>0.69144501220145382</v>
      </c>
      <c r="AM10" s="14">
        <v>1.8462671626641538</v>
      </c>
      <c r="AN10" s="15">
        <v>0.6061120524798963</v>
      </c>
      <c r="AO10" s="15">
        <v>2.5018852929850377</v>
      </c>
      <c r="AP10" s="14">
        <f t="shared" si="10"/>
        <v>5.6457095203305414</v>
      </c>
      <c r="AQ10" s="79">
        <f t="shared" si="11"/>
        <v>0.22983064573350234</v>
      </c>
      <c r="AR10" s="74">
        <f t="shared" si="12"/>
        <v>0.67021585578978538</v>
      </c>
      <c r="AS10" s="74">
        <f t="shared" si="3"/>
        <v>0.15403614291699827</v>
      </c>
      <c r="AT10" s="29"/>
      <c r="AX10" s="20">
        <f t="shared" si="4"/>
        <v>0.89656330899980219</v>
      </c>
    </row>
    <row r="11" spans="1:50" x14ac:dyDescent="0.3">
      <c r="I11" t="s">
        <v>36</v>
      </c>
      <c r="J11" t="s">
        <v>34</v>
      </c>
      <c r="K11" t="s">
        <v>31</v>
      </c>
      <c r="L11" t="s">
        <v>32</v>
      </c>
      <c r="M11" s="17">
        <v>28.319460140488001</v>
      </c>
      <c r="N11" s="17">
        <v>107.17682314464101</v>
      </c>
      <c r="O11" s="17">
        <v>135.49628328512901</v>
      </c>
      <c r="P11" s="17">
        <v>-24.95120505894203</v>
      </c>
      <c r="Q11" s="17">
        <v>55.340503205132102</v>
      </c>
      <c r="R11" s="17">
        <v>179.62924378158701</v>
      </c>
      <c r="S11" s="21">
        <f t="shared" si="5"/>
        <v>234.96974698671912</v>
      </c>
      <c r="T11" s="60">
        <v>235.86631029571899</v>
      </c>
      <c r="U11" s="17">
        <v>-107.82980538602251</v>
      </c>
      <c r="V11" s="17"/>
      <c r="W11" s="14">
        <v>-0.29063578245781702</v>
      </c>
      <c r="X11" s="14">
        <v>-0.30961700387038699</v>
      </c>
      <c r="Y11" s="15">
        <v>-0.73551850878177905</v>
      </c>
      <c r="Z11" s="15">
        <f t="shared" si="6"/>
        <v>-1.3357712951099829</v>
      </c>
      <c r="AA11" s="15">
        <f t="shared" si="7"/>
        <v>-3.596946268146894</v>
      </c>
      <c r="AB11" s="15">
        <f t="shared" si="0"/>
        <v>-2.1449723594722019</v>
      </c>
      <c r="AC11" s="15"/>
      <c r="AD11" s="15">
        <f t="shared" si="1"/>
        <v>-10.262758577177056</v>
      </c>
      <c r="AE11" s="13">
        <f t="shared" si="2"/>
        <v>-3.1183703508127878</v>
      </c>
      <c r="AF11" s="13"/>
      <c r="AG11" s="29">
        <v>5.1989149202242402</v>
      </c>
      <c r="AH11" s="29">
        <v>19.675628779105299</v>
      </c>
      <c r="AI11" s="29">
        <f t="shared" si="8"/>
        <v>24.874543699329539</v>
      </c>
      <c r="AJ11" s="28">
        <f t="shared" si="9"/>
        <v>183.58100381975254</v>
      </c>
      <c r="AK11" s="28"/>
      <c r="AL11" s="14">
        <v>0.43844182493891093</v>
      </c>
      <c r="AM11" s="14">
        <v>1.6593113603712135</v>
      </c>
      <c r="AN11" s="15">
        <v>0.47879602255429937</v>
      </c>
      <c r="AO11" s="15">
        <v>2.6215297521877918</v>
      </c>
      <c r="AP11" s="14">
        <f t="shared" si="10"/>
        <v>5.1980789600522161</v>
      </c>
      <c r="AQ11" s="79">
        <f t="shared" si="11"/>
        <v>0.17645708242261801</v>
      </c>
      <c r="AR11" s="74">
        <f t="shared" si="12"/>
        <v>0.65441345226724001</v>
      </c>
      <c r="AS11" s="74">
        <f t="shared" si="3"/>
        <v>0.11547588848519036</v>
      </c>
      <c r="AT11" s="29"/>
      <c r="AX11" s="20">
        <f t="shared" si="4"/>
        <v>0.89656330899987324</v>
      </c>
    </row>
    <row r="12" spans="1:50" x14ac:dyDescent="0.3">
      <c r="I12" t="s">
        <v>36</v>
      </c>
      <c r="J12" t="s">
        <v>35</v>
      </c>
      <c r="K12" t="s">
        <v>31</v>
      </c>
      <c r="L12" t="s">
        <v>32</v>
      </c>
      <c r="M12" s="17">
        <v>21.773622536710501</v>
      </c>
      <c r="N12" s="17">
        <v>98.981543664219899</v>
      </c>
      <c r="O12" s="17">
        <v>120.75516620093001</v>
      </c>
      <c r="P12" s="17">
        <v>-50.189937245983629</v>
      </c>
      <c r="Q12" s="17">
        <v>66.178624247983706</v>
      </c>
      <c r="R12" s="17">
        <v>327.63180014699998</v>
      </c>
      <c r="S12" s="21">
        <f t="shared" si="5"/>
        <v>393.81042439498367</v>
      </c>
      <c r="T12" s="60">
        <v>394.706987703984</v>
      </c>
      <c r="U12" s="17">
        <v>-147.5051202667249</v>
      </c>
      <c r="V12" s="17"/>
      <c r="W12" s="14">
        <v>-0.22024728511261699</v>
      </c>
      <c r="X12" s="14">
        <v>-0.26949808808701597</v>
      </c>
      <c r="Y12" s="15">
        <v>-2.4526591541958198</v>
      </c>
      <c r="Z12" s="15">
        <f t="shared" si="6"/>
        <v>-2.9424045273954529</v>
      </c>
      <c r="AA12" s="15">
        <f t="shared" si="7"/>
        <v>-5.7082843136107932</v>
      </c>
      <c r="AB12" s="15">
        <f t="shared" si="0"/>
        <v>-1.823916044686134</v>
      </c>
      <c r="AC12" s="15"/>
      <c r="AD12" s="15">
        <f t="shared" si="1"/>
        <v>-10.115325768198575</v>
      </c>
      <c r="AE12" s="13">
        <f t="shared" si="2"/>
        <v>-6.2138731530013498</v>
      </c>
      <c r="AF12" s="13"/>
      <c r="AG12" s="29">
        <v>3.9466006590261502</v>
      </c>
      <c r="AH12" s="29">
        <v>17.941002917544498</v>
      </c>
      <c r="AI12" s="29">
        <f t="shared" si="8"/>
        <v>21.887603576570648</v>
      </c>
      <c r="AJ12" s="28">
        <f t="shared" si="9"/>
        <v>181.25604282760762</v>
      </c>
      <c r="AK12" s="28"/>
      <c r="AL12" s="14">
        <v>0.33282998891120535</v>
      </c>
      <c r="AM12" s="14">
        <v>1.513024579379586</v>
      </c>
      <c r="AN12" s="15">
        <v>0.42519432187803435</v>
      </c>
      <c r="AO12" s="15">
        <v>2.6915303052060442</v>
      </c>
      <c r="AP12" s="14">
        <f t="shared" si="10"/>
        <v>4.9625791953748699</v>
      </c>
      <c r="AQ12" s="79">
        <f t="shared" si="11"/>
        <v>0.15274805316874729</v>
      </c>
      <c r="AR12" s="74">
        <f t="shared" si="12"/>
        <v>0.6460813541583118</v>
      </c>
      <c r="AS12" s="74">
        <f t="shared" si="3"/>
        <v>9.8687669036310044E-2</v>
      </c>
      <c r="AT12" s="29"/>
      <c r="AX12" s="20">
        <f t="shared" si="4"/>
        <v>0.89656330900032799</v>
      </c>
    </row>
    <row r="13" spans="1:50" x14ac:dyDescent="0.3">
      <c r="I13" t="s">
        <v>37</v>
      </c>
      <c r="J13" t="s">
        <v>30</v>
      </c>
      <c r="K13" t="s">
        <v>31</v>
      </c>
      <c r="L13" t="s">
        <v>32</v>
      </c>
      <c r="M13" s="17">
        <v>30.0224258691117</v>
      </c>
      <c r="N13" s="17">
        <v>59.437459757935002</v>
      </c>
      <c r="O13" s="17">
        <v>89.459885627046702</v>
      </c>
      <c r="P13" s="17">
        <v>39.567205936831698</v>
      </c>
      <c r="Q13" s="17">
        <v>51.816810886657898</v>
      </c>
      <c r="R13" s="17">
        <v>-72.094896432677004</v>
      </c>
      <c r="S13" s="21">
        <f t="shared" si="5"/>
        <v>-20.278085546019106</v>
      </c>
      <c r="T13" s="60">
        <v>-19.381522237019201</v>
      </c>
      <c r="U13" s="17">
        <v>-36.906771857609563</v>
      </c>
      <c r="V13" s="17"/>
      <c r="W13" s="14">
        <v>-0.355809817473074</v>
      </c>
      <c r="X13" s="14">
        <v>-0.48785688000994698</v>
      </c>
      <c r="Y13" s="15">
        <v>2.1408285584003601</v>
      </c>
      <c r="Z13" s="15">
        <f t="shared" si="6"/>
        <v>1.2971618609173392</v>
      </c>
      <c r="AA13" s="15">
        <f t="shared" si="7"/>
        <v>18.510162026728093</v>
      </c>
      <c r="AB13" s="15">
        <f t="shared" si="0"/>
        <v>-3.977311338809725</v>
      </c>
      <c r="AC13" s="15"/>
      <c r="AD13" s="15">
        <f t="shared" si="1"/>
        <v>-11.851467933480542</v>
      </c>
      <c r="AE13" s="13">
        <f t="shared" si="2"/>
        <v>-110.45719382718676</v>
      </c>
      <c r="AF13" s="13"/>
      <c r="AG13" s="29">
        <v>5.52026774716379</v>
      </c>
      <c r="AH13" s="29">
        <v>10.9288534346136</v>
      </c>
      <c r="AI13" s="29">
        <f t="shared" si="8"/>
        <v>16.449121181777389</v>
      </c>
      <c r="AJ13" s="28">
        <f t="shared" si="9"/>
        <v>183.87147565058223</v>
      </c>
      <c r="AK13" s="28"/>
      <c r="AL13" s="14">
        <v>0.46554258001081295</v>
      </c>
      <c r="AM13" s="14">
        <v>0.92166663965241369</v>
      </c>
      <c r="AN13" s="15">
        <v>0.63900204212910305</v>
      </c>
      <c r="AO13" s="15">
        <v>1.7984396537675869</v>
      </c>
      <c r="AP13" s="14">
        <f t="shared" si="10"/>
        <v>3.8246509155599164</v>
      </c>
      <c r="AQ13" s="79">
        <f t="shared" si="11"/>
        <v>0.28879619252211264</v>
      </c>
      <c r="AR13" s="74">
        <f t="shared" si="12"/>
        <v>0.76381404659643626</v>
      </c>
      <c r="AS13" s="74">
        <f t="shared" si="3"/>
        <v>0.22058658845195833</v>
      </c>
      <c r="AT13" s="29"/>
      <c r="AX13" s="20">
        <f t="shared" si="4"/>
        <v>0.89656330899990522</v>
      </c>
    </row>
    <row r="14" spans="1:50" x14ac:dyDescent="0.3">
      <c r="I14" t="s">
        <v>37</v>
      </c>
      <c r="J14" t="s">
        <v>33</v>
      </c>
      <c r="K14" t="s">
        <v>31</v>
      </c>
      <c r="L14" t="s">
        <v>32</v>
      </c>
      <c r="M14" s="17">
        <v>22.776598625198201</v>
      </c>
      <c r="N14" s="17">
        <v>63.2459900151703</v>
      </c>
      <c r="O14" s="17">
        <v>86.022588640368596</v>
      </c>
      <c r="P14" s="17">
        <v>7.4227674351778106</v>
      </c>
      <c r="Q14" s="17">
        <v>45.689212721432199</v>
      </c>
      <c r="R14" s="17">
        <v>-19.058054468344601</v>
      </c>
      <c r="S14" s="21">
        <f t="shared" si="5"/>
        <v>26.631158253087598</v>
      </c>
      <c r="T14" s="60">
        <v>27.527721562087301</v>
      </c>
      <c r="U14" s="17">
        <v>-17.705472835561231</v>
      </c>
      <c r="V14" s="17"/>
      <c r="W14" s="14">
        <v>-0.26471843896147501</v>
      </c>
      <c r="X14" s="14">
        <v>-0.39225212423377598</v>
      </c>
      <c r="Y14" s="15">
        <v>0.56812516785612299</v>
      </c>
      <c r="Z14" s="15">
        <f t="shared" si="6"/>
        <v>-8.8845395339127942E-2</v>
      </c>
      <c r="AA14" s="15">
        <f t="shared" si="7"/>
        <v>-0.78243199142934938</v>
      </c>
      <c r="AB14" s="15">
        <f t="shared" si="0"/>
        <v>-3.0773131004947252</v>
      </c>
      <c r="AC14" s="15"/>
      <c r="AD14" s="15">
        <f t="shared" si="1"/>
        <v>-11.622386789070944</v>
      </c>
      <c r="AE14" s="13">
        <f t="shared" si="2"/>
        <v>20.638292441848016</v>
      </c>
      <c r="AF14" s="13"/>
      <c r="AG14" s="29">
        <v>4.1428566814144396</v>
      </c>
      <c r="AH14" s="29">
        <v>11.503871873877699</v>
      </c>
      <c r="AI14" s="29">
        <f t="shared" si="8"/>
        <v>15.646728555292139</v>
      </c>
      <c r="AJ14" s="28">
        <f t="shared" si="9"/>
        <v>181.89092891293737</v>
      </c>
      <c r="AK14" s="28"/>
      <c r="AL14" s="14">
        <v>0.34938091346595107</v>
      </c>
      <c r="AM14" s="14">
        <v>0.97015986136368604</v>
      </c>
      <c r="AN14" s="15">
        <v>0.52786732868343222</v>
      </c>
      <c r="AO14" s="15">
        <v>1.977238168248511</v>
      </c>
      <c r="AP14" s="14">
        <f t="shared" si="10"/>
        <v>3.8246462717615803</v>
      </c>
      <c r="AQ14" s="79">
        <f t="shared" si="11"/>
        <v>0.22936715706922997</v>
      </c>
      <c r="AR14" s="74">
        <f t="shared" si="12"/>
        <v>0.74889926434686194</v>
      </c>
      <c r="AS14" s="74">
        <f t="shared" si="3"/>
        <v>0.17177289519447747</v>
      </c>
      <c r="AT14" s="29"/>
      <c r="AX14" s="20">
        <f t="shared" si="4"/>
        <v>0.89656330899970271</v>
      </c>
    </row>
    <row r="15" spans="1:50" x14ac:dyDescent="0.3">
      <c r="I15" t="s">
        <v>37</v>
      </c>
      <c r="J15" t="s">
        <v>34</v>
      </c>
      <c r="K15" t="s">
        <v>31</v>
      </c>
      <c r="L15" t="s">
        <v>32</v>
      </c>
      <c r="M15" s="17">
        <v>16.355110331517999</v>
      </c>
      <c r="N15" s="17">
        <v>61.747591842544601</v>
      </c>
      <c r="O15" s="17">
        <v>78.102702174062699</v>
      </c>
      <c r="P15" s="17">
        <v>-55.046729653083304</v>
      </c>
      <c r="Q15" s="17">
        <v>36.012405496883702</v>
      </c>
      <c r="R15" s="17">
        <v>80.151060417764896</v>
      </c>
      <c r="S15" s="21">
        <f t="shared" si="5"/>
        <v>116.1634659146486</v>
      </c>
      <c r="T15" s="60">
        <v>117.060029223648</v>
      </c>
      <c r="U15" s="17">
        <v>19.772933237090328</v>
      </c>
      <c r="V15" s="17"/>
      <c r="W15" s="14">
        <v>-0.18381332081044899</v>
      </c>
      <c r="X15" s="14">
        <v>-0.32614301317918898</v>
      </c>
      <c r="Y15" s="15">
        <v>-2.0075668953433601</v>
      </c>
      <c r="Z15" s="15">
        <f t="shared" si="6"/>
        <v>-2.5175232293329981</v>
      </c>
      <c r="AA15" s="15">
        <f t="shared" si="7"/>
        <v>-12.89961055219444</v>
      </c>
      <c r="AB15" s="15">
        <f t="shared" si="0"/>
        <v>-2.3534822188455848</v>
      </c>
      <c r="AC15" s="15"/>
      <c r="AD15" s="15">
        <f t="shared" si="1"/>
        <v>-11.238892131239348</v>
      </c>
      <c r="AE15" s="13">
        <f t="shared" si="2"/>
        <v>-17.149892313009939</v>
      </c>
      <c r="AF15" s="13"/>
      <c r="AG15" s="29">
        <v>2.92021364352177</v>
      </c>
      <c r="AH15" s="29">
        <v>11.0250653464393</v>
      </c>
      <c r="AI15" s="29">
        <f t="shared" si="8"/>
        <v>13.94527898996107</v>
      </c>
      <c r="AJ15" s="28">
        <f t="shared" si="9"/>
        <v>178.55053156652738</v>
      </c>
      <c r="AK15" s="28"/>
      <c r="AL15" s="14">
        <v>0.24627135060366925</v>
      </c>
      <c r="AM15" s="14">
        <v>0.9297805108830477</v>
      </c>
      <c r="AN15" s="15">
        <v>0.45043838976860806</v>
      </c>
      <c r="AO15" s="15">
        <v>2.1981605771830672</v>
      </c>
      <c r="AP15" s="14">
        <f t="shared" si="10"/>
        <v>3.8246508284383922</v>
      </c>
      <c r="AQ15" s="79">
        <f t="shared" si="11"/>
        <v>0.18216296640515661</v>
      </c>
      <c r="AR15" s="74">
        <f t="shared" si="12"/>
        <v>0.73194948260253956</v>
      </c>
      <c r="AS15" s="74">
        <f t="shared" si="3"/>
        <v>0.13333408900959817</v>
      </c>
      <c r="AT15" s="29"/>
      <c r="AX15" s="20">
        <f t="shared" si="4"/>
        <v>0.89656330899940428</v>
      </c>
    </row>
    <row r="16" spans="1:50" x14ac:dyDescent="0.3">
      <c r="I16" t="s">
        <v>37</v>
      </c>
      <c r="J16" t="s">
        <v>35</v>
      </c>
      <c r="K16" t="s">
        <v>31</v>
      </c>
      <c r="L16" t="s">
        <v>32</v>
      </c>
      <c r="M16" s="17">
        <v>13.9369519619404</v>
      </c>
      <c r="N16" s="17">
        <v>58.180308134360097</v>
      </c>
      <c r="O16" s="17">
        <v>72.117260096300598</v>
      </c>
      <c r="P16" s="17">
        <v>-97.298252389590004</v>
      </c>
      <c r="Q16" s="17">
        <v>30.654258914861099</v>
      </c>
      <c r="R16" s="17">
        <v>144.12137496017101</v>
      </c>
      <c r="S16" s="21">
        <f t="shared" si="5"/>
        <v>174.7756338750321</v>
      </c>
      <c r="T16" s="60">
        <v>175.672197184032</v>
      </c>
      <c r="U16" s="17">
        <v>43.21953242747098</v>
      </c>
      <c r="V16" s="17"/>
      <c r="W16" s="14">
        <v>-0.15338990123854801</v>
      </c>
      <c r="X16" s="14">
        <v>-0.310252455095198</v>
      </c>
      <c r="Y16" s="15">
        <v>-3.6210473234667999</v>
      </c>
      <c r="Z16" s="15">
        <f t="shared" si="6"/>
        <v>-4.0846896798005456</v>
      </c>
      <c r="AA16" s="15">
        <f t="shared" si="7"/>
        <v>-16.484517641036671</v>
      </c>
      <c r="AB16" s="15">
        <f t="shared" si="0"/>
        <v>-2.1269513155896567</v>
      </c>
      <c r="AC16" s="15"/>
      <c r="AD16" s="15">
        <f t="shared" si="1"/>
        <v>-11.005986219758197</v>
      </c>
      <c r="AE16" s="13">
        <f t="shared" si="2"/>
        <v>-20.612523674838744</v>
      </c>
      <c r="AF16" s="13"/>
      <c r="AG16" s="29">
        <v>2.4616889650662301</v>
      </c>
      <c r="AH16" s="29">
        <v>10.276409283006901</v>
      </c>
      <c r="AI16" s="29">
        <f t="shared" si="8"/>
        <v>12.738098248073131</v>
      </c>
      <c r="AJ16" s="28">
        <f t="shared" si="9"/>
        <v>176.63036880579656</v>
      </c>
      <c r="AK16" s="28"/>
      <c r="AL16" s="14">
        <v>0.20760243605391876</v>
      </c>
      <c r="AM16" s="14">
        <v>0.86664384953358198</v>
      </c>
      <c r="AN16" s="15">
        <v>0.43178059233141663</v>
      </c>
      <c r="AO16" s="15">
        <v>2.3120884809309752</v>
      </c>
      <c r="AP16" s="14">
        <f t="shared" si="10"/>
        <v>3.8181153588498926</v>
      </c>
      <c r="AQ16" s="79">
        <f t="shared" si="11"/>
        <v>0.16746037463308414</v>
      </c>
      <c r="AR16" s="74">
        <f t="shared" si="12"/>
        <v>0.72514023011308926</v>
      </c>
      <c r="AS16" s="74">
        <f t="shared" si="3"/>
        <v>0.12143225459625875</v>
      </c>
      <c r="AT16" s="29"/>
      <c r="AX16" s="20">
        <f t="shared" si="4"/>
        <v>0.89656330899990166</v>
      </c>
    </row>
    <row r="17" spans="9:50" x14ac:dyDescent="0.3">
      <c r="I17" t="s">
        <v>38</v>
      </c>
      <c r="J17" t="s">
        <v>30</v>
      </c>
      <c r="K17" t="s">
        <v>31</v>
      </c>
      <c r="L17" t="s">
        <v>32</v>
      </c>
      <c r="M17" s="17">
        <v>190.38623085553601</v>
      </c>
      <c r="N17" s="17">
        <v>91.306940726278</v>
      </c>
      <c r="O17" s="17">
        <v>281.693171581814</v>
      </c>
      <c r="P17" s="17">
        <v>-6.5239127512194006</v>
      </c>
      <c r="Q17" s="17">
        <v>37.800760694687</v>
      </c>
      <c r="R17" s="17">
        <v>-118.673517297986</v>
      </c>
      <c r="S17" s="21">
        <f t="shared" si="5"/>
        <v>-80.872756603298996</v>
      </c>
      <c r="T17" s="60">
        <v>-79.976193294299804</v>
      </c>
      <c r="U17" s="17">
        <v>-53.180755268664399</v>
      </c>
      <c r="V17" s="17"/>
      <c r="W17" s="14">
        <v>-2.2097349243714501</v>
      </c>
      <c r="X17" s="14">
        <v>-1.4514730457855001</v>
      </c>
      <c r="Y17" s="15">
        <v>4.2149834953666003</v>
      </c>
      <c r="Z17" s="15">
        <f t="shared" si="6"/>
        <v>0.5537755252096499</v>
      </c>
      <c r="AA17" s="15">
        <f t="shared" si="7"/>
        <v>2.7453094425216626</v>
      </c>
      <c r="AB17" s="15">
        <f t="shared" si="0"/>
        <v>-7.844474581911058</v>
      </c>
      <c r="AC17" s="15"/>
      <c r="AD17" s="15">
        <f t="shared" si="1"/>
        <v>-11.606590006228886</v>
      </c>
      <c r="AE17" s="13">
        <f t="shared" si="2"/>
        <v>-52.702977245442582</v>
      </c>
      <c r="AF17" s="13"/>
      <c r="AG17" s="29">
        <v>35.840985187553798</v>
      </c>
      <c r="AH17" s="29">
        <v>17.188904341378301</v>
      </c>
      <c r="AI17" s="29">
        <f t="shared" si="8"/>
        <v>53.029889528932102</v>
      </c>
      <c r="AJ17" s="28">
        <f t="shared" si="9"/>
        <v>188.25408238030465</v>
      </c>
      <c r="AK17" s="28"/>
      <c r="AL17" s="14">
        <v>3.022589750817037</v>
      </c>
      <c r="AM17" s="14">
        <v>1.4495975994562369</v>
      </c>
      <c r="AN17" s="15">
        <v>1.8891847190532869</v>
      </c>
      <c r="AO17" s="15">
        <v>1.7617548571289983</v>
      </c>
      <c r="AP17" s="14">
        <f t="shared" si="10"/>
        <v>8.1231269264555586</v>
      </c>
      <c r="AQ17" s="79">
        <f t="shared" si="11"/>
        <v>0.60466548342037596</v>
      </c>
      <c r="AR17" s="74">
        <f t="shared" si="12"/>
        <v>0.74539415289025079</v>
      </c>
      <c r="AS17" s="74">
        <f t="shared" si="3"/>
        <v>0.45071411579610515</v>
      </c>
      <c r="AT17" s="29"/>
      <c r="AX17" s="20">
        <f t="shared" si="4"/>
        <v>0.89656330899919112</v>
      </c>
    </row>
    <row r="18" spans="9:50" x14ac:dyDescent="0.3">
      <c r="I18" t="s">
        <v>38</v>
      </c>
      <c r="J18" t="s">
        <v>33</v>
      </c>
      <c r="K18" t="s">
        <v>31</v>
      </c>
      <c r="L18" t="s">
        <v>32</v>
      </c>
      <c r="M18" s="17">
        <v>152.035087807595</v>
      </c>
      <c r="N18" s="17">
        <v>91.689331650351903</v>
      </c>
      <c r="O18" s="17">
        <v>243.72441945794699</v>
      </c>
      <c r="P18" s="17">
        <v>-39.003461101322927</v>
      </c>
      <c r="Q18" s="17">
        <v>32.092581069225602</v>
      </c>
      <c r="R18" s="17">
        <v>-42.551370952080198</v>
      </c>
      <c r="S18" s="21">
        <f t="shared" si="5"/>
        <v>-10.458789882854596</v>
      </c>
      <c r="T18" s="60">
        <v>-9.5622265738547192</v>
      </c>
      <c r="U18" s="17">
        <v>-26.446876334261461</v>
      </c>
      <c r="V18" s="17"/>
      <c r="W18" s="14">
        <v>-1.76928910750238</v>
      </c>
      <c r="X18" s="14">
        <v>-1.2648036299238199</v>
      </c>
      <c r="Y18" s="15">
        <v>1.94558348213493</v>
      </c>
      <c r="Z18" s="15">
        <f t="shared" si="6"/>
        <v>-1.0885092552912699</v>
      </c>
      <c r="AA18" s="15">
        <f t="shared" si="7"/>
        <v>-4.6485269115585632</v>
      </c>
      <c r="AB18" s="15">
        <f t="shared" si="0"/>
        <v>-7.2593838214379627</v>
      </c>
      <c r="AC18" s="15"/>
      <c r="AD18" s="15">
        <f t="shared" si="1"/>
        <v>-11.637373536702716</v>
      </c>
      <c r="AE18" s="13">
        <f t="shared" si="2"/>
        <v>-203.4655283586977</v>
      </c>
      <c r="AF18" s="13"/>
      <c r="AG18" s="29">
        <v>28.998769335098899</v>
      </c>
      <c r="AH18" s="29">
        <v>17.488579888761102</v>
      </c>
      <c r="AI18" s="29">
        <f t="shared" si="8"/>
        <v>46.487349223860001</v>
      </c>
      <c r="AJ18" s="28">
        <f t="shared" si="9"/>
        <v>190.73734723524936</v>
      </c>
      <c r="AK18" s="28"/>
      <c r="AL18" s="14">
        <v>2.4455628805933407</v>
      </c>
      <c r="AM18" s="14">
        <v>1.4748702372855196</v>
      </c>
      <c r="AN18" s="15">
        <v>1.6670996349028349</v>
      </c>
      <c r="AO18" s="15">
        <v>1.9060034656151406</v>
      </c>
      <c r="AP18" s="14">
        <f t="shared" si="10"/>
        <v>7.4935362183968355</v>
      </c>
      <c r="AQ18" s="79">
        <f t="shared" si="11"/>
        <v>0.54882800264573051</v>
      </c>
      <c r="AR18" s="74">
        <f t="shared" si="12"/>
        <v>0.73774415624768308</v>
      </c>
      <c r="AS18" s="74">
        <f t="shared" si="3"/>
        <v>0.40489465173697559</v>
      </c>
      <c r="AT18" s="29"/>
      <c r="AX18" s="20">
        <f t="shared" si="4"/>
        <v>0.8965633089998768</v>
      </c>
    </row>
    <row r="19" spans="9:50" x14ac:dyDescent="0.3">
      <c r="I19" t="s">
        <v>38</v>
      </c>
      <c r="J19" t="s">
        <v>34</v>
      </c>
      <c r="K19" t="s">
        <v>31</v>
      </c>
      <c r="L19" t="s">
        <v>32</v>
      </c>
      <c r="M19" s="17">
        <v>100.71781807008399</v>
      </c>
      <c r="N19" s="17">
        <v>82.503738487363194</v>
      </c>
      <c r="O19" s="17">
        <v>183.221556557447</v>
      </c>
      <c r="P19" s="17">
        <v>-103.520586451578</v>
      </c>
      <c r="Q19" s="17">
        <v>23.882861407835399</v>
      </c>
      <c r="R19" s="17">
        <v>90.264300577361695</v>
      </c>
      <c r="S19" s="21">
        <f t="shared" si="5"/>
        <v>114.1471619851971</v>
      </c>
      <c r="T19" s="60">
        <v>115.04372529419599</v>
      </c>
      <c r="U19" s="17">
        <v>22.899607816006377</v>
      </c>
      <c r="V19" s="17"/>
      <c r="W19" s="14">
        <v>-1.1647300654111801</v>
      </c>
      <c r="X19" s="14">
        <v>-1.0270894399913599</v>
      </c>
      <c r="Y19" s="15">
        <v>-1.6759221878125401</v>
      </c>
      <c r="Z19" s="15">
        <f t="shared" si="6"/>
        <v>-3.8677416932150801</v>
      </c>
      <c r="AA19" s="15">
        <f t="shared" si="7"/>
        <v>-12.967455243882165</v>
      </c>
      <c r="AB19" s="15">
        <f t="shared" si="0"/>
        <v>-6.3569488617786769</v>
      </c>
      <c r="AC19" s="15"/>
      <c r="AD19" s="15">
        <f t="shared" si="1"/>
        <v>-11.564290090167646</v>
      </c>
      <c r="AE19" s="13">
        <f t="shared" si="2"/>
        <v>-14.567697486558105</v>
      </c>
      <c r="AF19" s="13"/>
      <c r="AG19" s="29">
        <v>19.441892162484699</v>
      </c>
      <c r="AH19" s="29">
        <v>15.925968387807901</v>
      </c>
      <c r="AI19" s="29">
        <f t="shared" si="8"/>
        <v>35.367860550292598</v>
      </c>
      <c r="AJ19" s="28">
        <f t="shared" si="9"/>
        <v>193.03329376095226</v>
      </c>
      <c r="AK19" s="28"/>
      <c r="AL19" s="14">
        <v>1.6395995723695429</v>
      </c>
      <c r="AM19" s="14">
        <v>1.343090000705133</v>
      </c>
      <c r="AN19" s="15">
        <v>1.3777523309676087</v>
      </c>
      <c r="AO19" s="15">
        <v>2.1118118248704718</v>
      </c>
      <c r="AP19" s="14">
        <f t="shared" si="10"/>
        <v>6.4722537289127562</v>
      </c>
      <c r="AQ19" s="79">
        <f t="shared" si="11"/>
        <v>0.46619802463214344</v>
      </c>
      <c r="AR19" s="74">
        <f t="shared" si="12"/>
        <v>0.72640499869386022</v>
      </c>
      <c r="AS19" s="74">
        <f t="shared" si="3"/>
        <v>0.33864857547399235</v>
      </c>
      <c r="AT19" s="29"/>
      <c r="AX19" s="20">
        <f t="shared" si="4"/>
        <v>0.89656330899889269</v>
      </c>
    </row>
    <row r="20" spans="9:50" x14ac:dyDescent="0.3">
      <c r="I20" t="s">
        <v>38</v>
      </c>
      <c r="J20" t="s">
        <v>35</v>
      </c>
      <c r="K20" t="s">
        <v>31</v>
      </c>
      <c r="L20" t="s">
        <v>32</v>
      </c>
      <c r="M20" s="17">
        <v>79.017040593789304</v>
      </c>
      <c r="N20" s="17">
        <v>72.301562399987702</v>
      </c>
      <c r="O20" s="17">
        <v>151.31860299377701</v>
      </c>
      <c r="P20" s="17">
        <v>-147.7557159827428</v>
      </c>
      <c r="Q20" s="17">
        <v>19.767781892419201</v>
      </c>
      <c r="R20" s="17">
        <v>168.893588428984</v>
      </c>
      <c r="S20" s="21">
        <f t="shared" si="5"/>
        <v>188.66137032140321</v>
      </c>
      <c r="T20" s="60">
        <v>189.557933630403</v>
      </c>
      <c r="U20" s="17">
        <v>46.425010073248295</v>
      </c>
      <c r="V20" s="17"/>
      <c r="W20" s="14">
        <v>-0.91228855159000299</v>
      </c>
      <c r="X20" s="14">
        <v>-0.95546887049809204</v>
      </c>
      <c r="Y20" s="15">
        <v>-3.7911645327248298</v>
      </c>
      <c r="Z20" s="15">
        <f t="shared" si="6"/>
        <v>-5.658921954812925</v>
      </c>
      <c r="AA20" s="15">
        <f t="shared" si="7"/>
        <v>-16.601089681487661</v>
      </c>
      <c r="AB20" s="15">
        <f t="shared" si="0"/>
        <v>-6.0289252844048589</v>
      </c>
      <c r="AC20" s="15"/>
      <c r="AD20" s="15">
        <f t="shared" si="1"/>
        <v>-11.545465949299402</v>
      </c>
      <c r="AE20" s="13">
        <f t="shared" si="2"/>
        <v>-20.000030914647873</v>
      </c>
      <c r="AF20" s="13"/>
      <c r="AG20" s="29">
        <v>15.2938911473227</v>
      </c>
      <c r="AH20" s="29">
        <v>13.9940981947341</v>
      </c>
      <c r="AI20" s="29">
        <f t="shared" si="8"/>
        <v>29.2879893420568</v>
      </c>
      <c r="AJ20" s="28">
        <f t="shared" si="9"/>
        <v>193.55180898188223</v>
      </c>
      <c r="AK20" s="28"/>
      <c r="AL20" s="14">
        <v>1.289784820090881</v>
      </c>
      <c r="AM20" s="14">
        <v>1.1801689477559092</v>
      </c>
      <c r="AN20" s="15">
        <v>1.2863646248443983</v>
      </c>
      <c r="AO20" s="15">
        <v>2.1918329211311187</v>
      </c>
      <c r="AP20" s="14">
        <f t="shared" si="10"/>
        <v>5.948151313822307</v>
      </c>
      <c r="AQ20" s="79">
        <f t="shared" si="11"/>
        <v>0.43310085924492647</v>
      </c>
      <c r="AR20" s="74">
        <f t="shared" si="12"/>
        <v>0.72501904955867913</v>
      </c>
      <c r="AS20" s="74">
        <f t="shared" si="3"/>
        <v>0.31400637333280385</v>
      </c>
      <c r="AT20" s="29"/>
      <c r="AX20" s="20">
        <f t="shared" si="4"/>
        <v>0.89656330899978798</v>
      </c>
    </row>
    <row r="21" spans="9:50" x14ac:dyDescent="0.3">
      <c r="I21" s="22" t="s">
        <v>29</v>
      </c>
      <c r="J21" s="22" t="s">
        <v>30</v>
      </c>
      <c r="K21" s="22" t="s">
        <v>39</v>
      </c>
      <c r="L21" s="22" t="s">
        <v>32</v>
      </c>
      <c r="M21" s="23">
        <v>381.10647479490001</v>
      </c>
      <c r="N21" s="23">
        <v>94.483003187082403</v>
      </c>
      <c r="O21" s="23">
        <v>475.58947798198199</v>
      </c>
      <c r="P21" s="23">
        <v>34.924734803955943</v>
      </c>
      <c r="Q21" s="23">
        <v>79.957173158571507</v>
      </c>
      <c r="R21" s="23">
        <v>-214.67790948253199</v>
      </c>
      <c r="S21" s="24">
        <f t="shared" si="5"/>
        <v>-134.72073632396047</v>
      </c>
      <c r="T21" s="61">
        <v>-133.824172814961</v>
      </c>
      <c r="U21" s="23">
        <v>-111.48738905452581</v>
      </c>
      <c r="V21" s="23"/>
      <c r="W21" s="26">
        <v>-4.4050488539356802</v>
      </c>
      <c r="X21" s="26">
        <v>-2.2408130795174501</v>
      </c>
      <c r="Y21" s="27">
        <v>2.8099409040204</v>
      </c>
      <c r="Z21" s="27">
        <f t="shared" si="6"/>
        <v>-3.8359210294327299</v>
      </c>
      <c r="AA21" s="27">
        <f t="shared" si="7"/>
        <v>-11.223845637456126</v>
      </c>
      <c r="AB21" s="27">
        <f t="shared" si="0"/>
        <v>-9.2622924977801304</v>
      </c>
      <c r="AC21" s="54">
        <f>M21/(M21+N21)</f>
        <v>0.80133495890617268</v>
      </c>
      <c r="AD21" s="27">
        <f t="shared" ref="AD21:AD35" si="13">W21/M21*1000</f>
        <v>-11.558577839188759</v>
      </c>
      <c r="AE21" s="25">
        <f>Y21/T21*1000</f>
        <v>-20.997259649837044</v>
      </c>
      <c r="AF21" s="28"/>
      <c r="AG21" s="29">
        <v>77.593474558249397</v>
      </c>
      <c r="AH21" s="29">
        <v>19.2367881126379</v>
      </c>
      <c r="AI21" s="29">
        <f t="shared" si="8"/>
        <v>96.830262670887294</v>
      </c>
      <c r="AJ21" s="25">
        <f t="shared" si="9"/>
        <v>203.60051505293347</v>
      </c>
      <c r="AK21" s="28"/>
      <c r="AL21" s="14">
        <v>6.543716354412366</v>
      </c>
      <c r="AM21" s="14">
        <v>1.6223024641657959</v>
      </c>
      <c r="AN21" s="15">
        <v>3.2091179096167362</v>
      </c>
      <c r="AO21" s="15">
        <v>1.5695936903475982</v>
      </c>
      <c r="AP21" s="14">
        <f t="shared" si="10"/>
        <v>12.944730418542498</v>
      </c>
      <c r="AQ21" s="26">
        <f t="shared" si="11"/>
        <v>0.75342119524241247</v>
      </c>
      <c r="AR21" s="26">
        <f t="shared" si="12"/>
        <v>0.6814287778850846</v>
      </c>
      <c r="AS21" s="26">
        <f t="shared" si="3"/>
        <v>0.51340288430675685</v>
      </c>
      <c r="AT21" s="29"/>
      <c r="AX21" s="20">
        <f t="shared" si="4"/>
        <v>0.89656350899946347</v>
      </c>
    </row>
    <row r="22" spans="9:50" x14ac:dyDescent="0.3">
      <c r="I22" s="22" t="s">
        <v>29</v>
      </c>
      <c r="J22" s="22" t="s">
        <v>33</v>
      </c>
      <c r="K22" s="22" t="s">
        <v>39</v>
      </c>
      <c r="L22" s="22" t="s">
        <v>32</v>
      </c>
      <c r="M22" s="23">
        <v>340.43423938412798</v>
      </c>
      <c r="N22" s="23">
        <v>93.977479032441806</v>
      </c>
      <c r="O22" s="23">
        <v>434.41171841657001</v>
      </c>
      <c r="P22" s="23">
        <v>-10.9182987026888</v>
      </c>
      <c r="Q22" s="23">
        <v>67.692664817472703</v>
      </c>
      <c r="R22" s="23">
        <v>-119.25813281025501</v>
      </c>
      <c r="S22" s="24">
        <f t="shared" si="5"/>
        <v>-51.565467992782303</v>
      </c>
      <c r="T22" s="61">
        <v>-50.6689046837825</v>
      </c>
      <c r="U22" s="23">
        <v>-76.775850687652991</v>
      </c>
      <c r="V22" s="23"/>
      <c r="W22" s="26">
        <v>-3.9605594340221901</v>
      </c>
      <c r="X22" s="26">
        <v>-2.1087291332382798</v>
      </c>
      <c r="Y22" s="27">
        <v>1.5071600029766501</v>
      </c>
      <c r="Z22" s="27">
        <f t="shared" si="6"/>
        <v>-4.5621285642838201</v>
      </c>
      <c r="AA22" s="27">
        <f t="shared" si="7"/>
        <v>-11.888505532928566</v>
      </c>
      <c r="AB22" s="27">
        <f t="shared" si="0"/>
        <v>-9.1170639881871125</v>
      </c>
      <c r="AC22" s="54">
        <f t="shared" ref="AC22:AC35" si="14">M22/(M22+N22)</f>
        <v>0.78366725608832655</v>
      </c>
      <c r="AD22" s="27">
        <f t="shared" si="13"/>
        <v>-11.633845764712593</v>
      </c>
      <c r="AE22" s="25">
        <f t="shared" ref="AE22:AE35" si="15">Y22/T22*1000</f>
        <v>-29.745265116398777</v>
      </c>
      <c r="AF22" s="28"/>
      <c r="AG22" s="29">
        <v>70.769376473656294</v>
      </c>
      <c r="AH22" s="29">
        <v>19.536012610610701</v>
      </c>
      <c r="AI22" s="29">
        <f t="shared" si="8"/>
        <v>90.305389084266992</v>
      </c>
      <c r="AJ22" s="25">
        <f t="shared" si="9"/>
        <v>207.87972620404895</v>
      </c>
      <c r="AK22" s="28"/>
      <c r="AL22" s="14">
        <v>5.9682174159450145</v>
      </c>
      <c r="AM22" s="14">
        <v>1.6475370634948359</v>
      </c>
      <c r="AN22" s="15">
        <v>3.0600538954387342</v>
      </c>
      <c r="AO22" s="15">
        <v>1.6552195688957612</v>
      </c>
      <c r="AP22" s="14">
        <f t="shared" si="10"/>
        <v>12.331027943774346</v>
      </c>
      <c r="AQ22" s="26">
        <f t="shared" si="11"/>
        <v>0.73215885589991847</v>
      </c>
      <c r="AR22" s="26">
        <f t="shared" si="12"/>
        <v>0.67225367492087917</v>
      </c>
      <c r="AS22" s="26">
        <f t="shared" si="3"/>
        <v>0.49219648150458656</v>
      </c>
      <c r="AT22" s="29"/>
      <c r="AX22" s="20">
        <f t="shared" si="4"/>
        <v>0.89656330899980219</v>
      </c>
    </row>
    <row r="23" spans="9:50" ht="15.65" thickBot="1" x14ac:dyDescent="0.35">
      <c r="I23" s="30" t="s">
        <v>29</v>
      </c>
      <c r="J23" s="30" t="s">
        <v>34</v>
      </c>
      <c r="K23" s="30" t="s">
        <v>39</v>
      </c>
      <c r="L23" s="30" t="s">
        <v>32</v>
      </c>
      <c r="M23" s="31">
        <v>267.02894943459398</v>
      </c>
      <c r="N23" s="31">
        <v>87.4196595565233</v>
      </c>
      <c r="O23" s="31">
        <v>354.448608991117</v>
      </c>
      <c r="P23" s="31">
        <v>-97.041939437051596</v>
      </c>
      <c r="Q23" s="31">
        <v>47.299306733369001</v>
      </c>
      <c r="R23" s="31">
        <v>49.777035400828801</v>
      </c>
      <c r="S23" s="32">
        <f t="shared" si="5"/>
        <v>97.076342134197802</v>
      </c>
      <c r="T23" s="62">
        <v>97.972905443197703</v>
      </c>
      <c r="U23" s="31">
        <v>-13.11511218910738</v>
      </c>
      <c r="V23" s="31"/>
      <c r="W23" s="34">
        <v>-3.13303470309397</v>
      </c>
      <c r="X23" s="34">
        <v>-1.8990611512914</v>
      </c>
      <c r="Y23" s="35">
        <v>-0.717981899978689</v>
      </c>
      <c r="Z23" s="35">
        <f t="shared" si="6"/>
        <v>-5.7500777543640584</v>
      </c>
      <c r="AA23" s="35">
        <f t="shared" si="7"/>
        <v>-12.709558610522024</v>
      </c>
      <c r="AB23" s="35">
        <f t="shared" si="0"/>
        <v>-8.8391790054182113</v>
      </c>
      <c r="AC23" s="55">
        <f t="shared" si="14"/>
        <v>0.75336435991285244</v>
      </c>
      <c r="AD23" s="35">
        <f t="shared" si="13"/>
        <v>-11.732940228869735</v>
      </c>
      <c r="AE23" s="33">
        <f t="shared" si="15"/>
        <v>-7.3283720303156406</v>
      </c>
      <c r="AF23" s="28"/>
      <c r="AG23" s="29">
        <v>56.9415137336334</v>
      </c>
      <c r="AH23" s="29">
        <v>18.641453504450698</v>
      </c>
      <c r="AI23" s="29">
        <f t="shared" si="8"/>
        <v>75.582967238084095</v>
      </c>
      <c r="AJ23" s="33">
        <f t="shared" si="9"/>
        <v>213.24097576012298</v>
      </c>
      <c r="AK23" s="28"/>
      <c r="AL23" s="14">
        <v>4.8020676582030841</v>
      </c>
      <c r="AM23" s="14">
        <v>1.5720959122086753</v>
      </c>
      <c r="AN23" s="15">
        <v>2.7961494068386621</v>
      </c>
      <c r="AO23" s="15">
        <v>1.7915218421133012</v>
      </c>
      <c r="AP23" s="14">
        <f t="shared" si="10"/>
        <v>10.961834819363723</v>
      </c>
      <c r="AQ23" s="34">
        <f t="shared" si="11"/>
        <v>0.69315193945631659</v>
      </c>
      <c r="AR23" s="34">
        <f t="shared" si="12"/>
        <v>0.66227324269759091</v>
      </c>
      <c r="AS23" s="34">
        <f t="shared" si="3"/>
        <v>0.459055982625859</v>
      </c>
      <c r="AT23" s="29"/>
      <c r="AX23" s="20">
        <f t="shared" si="4"/>
        <v>0.89656330899990166</v>
      </c>
    </row>
    <row r="24" spans="9:50" ht="15.65" thickBot="1" x14ac:dyDescent="0.35">
      <c r="I24" s="42" t="s">
        <v>29</v>
      </c>
      <c r="J24" s="43" t="s">
        <v>35</v>
      </c>
      <c r="K24" s="43" t="s">
        <v>39</v>
      </c>
      <c r="L24" s="43" t="s">
        <v>32</v>
      </c>
      <c r="M24" s="44">
        <v>222.95253258537599</v>
      </c>
      <c r="N24" s="44">
        <v>79.426483264819396</v>
      </c>
      <c r="O24" s="44">
        <v>302.37901585019603</v>
      </c>
      <c r="P24" s="44">
        <v>-146.1550258498286</v>
      </c>
      <c r="Q24" s="44">
        <v>36.6364702902776</v>
      </c>
      <c r="R24" s="44">
        <v>143.886002104087</v>
      </c>
      <c r="S24" s="44">
        <f t="shared" si="5"/>
        <v>180.5224723943646</v>
      </c>
      <c r="T24" s="63">
        <v>181.41903570336501</v>
      </c>
      <c r="U24" s="44">
        <v>18.469651540297519</v>
      </c>
      <c r="V24" s="44"/>
      <c r="W24" s="45">
        <v>-2.6245073737140898</v>
      </c>
      <c r="X24" s="45">
        <v>-1.7954937702068201</v>
      </c>
      <c r="Y24" s="46">
        <v>-1.8948553171245499</v>
      </c>
      <c r="Z24" s="46">
        <f t="shared" si="6"/>
        <v>-6.3148564610454603</v>
      </c>
      <c r="AA24" s="46">
        <f t="shared" si="7"/>
        <v>-13.052670304825206</v>
      </c>
      <c r="AB24" s="46">
        <f t="shared" si="0"/>
        <v>-8.6795287904975442</v>
      </c>
      <c r="AC24" s="56">
        <f>M24/(M24+N24)</f>
        <v>0.73732805816072611</v>
      </c>
      <c r="AD24" s="46">
        <f t="shared" si="13"/>
        <v>-11.771597044806288</v>
      </c>
      <c r="AE24" s="47">
        <f t="shared" si="15"/>
        <v>-10.444633385786448</v>
      </c>
      <c r="AF24" s="29"/>
      <c r="AG24" s="29">
        <v>48.022390757963599</v>
      </c>
      <c r="AH24" s="29">
        <v>17.107899926695801</v>
      </c>
      <c r="AI24" s="29">
        <f t="shared" si="8"/>
        <v>65.1302906846594</v>
      </c>
      <c r="AJ24" s="47">
        <f t="shared" si="9"/>
        <v>215.39289193574899</v>
      </c>
      <c r="AK24" s="77"/>
      <c r="AL24" s="14">
        <v>4.0498882872549311</v>
      </c>
      <c r="AM24" s="14">
        <v>1.4427662271513462</v>
      </c>
      <c r="AN24" s="15">
        <v>2.6534633423104479</v>
      </c>
      <c r="AO24" s="15">
        <v>1.8575897778649439</v>
      </c>
      <c r="AP24" s="14">
        <f t="shared" si="10"/>
        <v>10.003707634581669</v>
      </c>
      <c r="AQ24" s="75">
        <f t="shared" si="11"/>
        <v>0.67008671928722319</v>
      </c>
      <c r="AR24" s="75">
        <f t="shared" si="12"/>
        <v>0.65937181699171687</v>
      </c>
      <c r="AS24" s="75">
        <f t="shared" si="3"/>
        <v>0.44183629763843491</v>
      </c>
      <c r="AT24" s="29"/>
      <c r="AX24" s="20">
        <f t="shared" si="4"/>
        <v>0.89656330900041326</v>
      </c>
    </row>
    <row r="25" spans="9:50" x14ac:dyDescent="0.3">
      <c r="I25" s="36" t="s">
        <v>36</v>
      </c>
      <c r="J25" s="36" t="s">
        <v>33</v>
      </c>
      <c r="K25" s="36" t="s">
        <v>39</v>
      </c>
      <c r="L25" s="36" t="s">
        <v>32</v>
      </c>
      <c r="M25" s="37">
        <v>346.94829174005702</v>
      </c>
      <c r="N25" s="37">
        <v>97.152246259386104</v>
      </c>
      <c r="O25" s="37">
        <v>444.10053799944302</v>
      </c>
      <c r="P25" s="37">
        <v>7.3091403434311992</v>
      </c>
      <c r="Q25" s="37">
        <v>80.794735333743105</v>
      </c>
      <c r="R25" s="37">
        <v>-46.112119493367402</v>
      </c>
      <c r="S25" s="38">
        <f t="shared" si="5"/>
        <v>34.682615840375703</v>
      </c>
      <c r="T25" s="64">
        <v>35.579179149375499</v>
      </c>
      <c r="U25" s="37">
        <v>-148.3295434645006</v>
      </c>
      <c r="V25" s="37"/>
      <c r="W25" s="40">
        <v>-4.0036456830152796</v>
      </c>
      <c r="X25" s="40">
        <v>-2.0898395827884899</v>
      </c>
      <c r="Y25" s="41">
        <v>1.4165110699135399</v>
      </c>
      <c r="Z25" s="41">
        <f t="shared" si="6"/>
        <v>-4.6769741958902298</v>
      </c>
      <c r="AA25" s="41">
        <f t="shared" si="7"/>
        <v>-9.7502021217195214</v>
      </c>
      <c r="AB25" s="41">
        <f t="shared" si="0"/>
        <v>-9.0151786373658958</v>
      </c>
      <c r="AC25" s="57">
        <f t="shared" si="14"/>
        <v>0.78123817030929166</v>
      </c>
      <c r="AD25" s="41">
        <f t="shared" si="13"/>
        <v>-11.53960338855024</v>
      </c>
      <c r="AE25" s="39">
        <f t="shared" si="15"/>
        <v>39.812921595702505</v>
      </c>
      <c r="AF25" s="28"/>
      <c r="AG25" s="29">
        <v>71.574303620734199</v>
      </c>
      <c r="AH25" s="29">
        <v>20.042192271162499</v>
      </c>
      <c r="AI25" s="29">
        <f t="shared" si="8"/>
        <v>91.616495891896705</v>
      </c>
      <c r="AJ25" s="39">
        <f t="shared" si="9"/>
        <v>206.29674601297512</v>
      </c>
      <c r="AK25" s="28"/>
      <c r="AL25" s="14">
        <v>6.0360996053485838</v>
      </c>
      <c r="AM25" s="14">
        <v>1.6902248815347041</v>
      </c>
      <c r="AN25" s="15">
        <v>3.037118926038473</v>
      </c>
      <c r="AO25" s="15">
        <v>1.66777428361667</v>
      </c>
      <c r="AP25" s="14">
        <f t="shared" si="10"/>
        <v>12.431217696538429</v>
      </c>
      <c r="AQ25" s="40">
        <f t="shared" si="11"/>
        <v>0.72987367391318114</v>
      </c>
      <c r="AR25" s="40">
        <f t="shared" si="12"/>
        <v>0.67159026807571409</v>
      </c>
      <c r="AS25" s="40">
        <f t="shared" si="3"/>
        <v>0.49017605632475963</v>
      </c>
      <c r="AT25" s="29"/>
      <c r="AX25" s="20">
        <f t="shared" si="4"/>
        <v>0.89656330899979508</v>
      </c>
    </row>
    <row r="26" spans="9:50" x14ac:dyDescent="0.3">
      <c r="I26" s="22" t="s">
        <v>36</v>
      </c>
      <c r="J26" s="22" t="s">
        <v>34</v>
      </c>
      <c r="K26" s="22" t="s">
        <v>39</v>
      </c>
      <c r="L26" s="22" t="s">
        <v>32</v>
      </c>
      <c r="M26" s="23">
        <v>284.46391926323599</v>
      </c>
      <c r="N26" s="23">
        <v>99.023328475716397</v>
      </c>
      <c r="O26" s="23">
        <v>383.48724773895299</v>
      </c>
      <c r="P26" s="23">
        <v>-53.9572210759206</v>
      </c>
      <c r="Q26" s="23">
        <v>96.476739022290005</v>
      </c>
      <c r="R26" s="23">
        <v>302.39467990290399</v>
      </c>
      <c r="S26" s="24">
        <f t="shared" si="5"/>
        <v>398.87141892519401</v>
      </c>
      <c r="T26" s="61">
        <v>399.76798223419303</v>
      </c>
      <c r="U26" s="23">
        <v>-234.7990514960814</v>
      </c>
      <c r="V26" s="23"/>
      <c r="W26" s="26">
        <v>-3.2478709757243598</v>
      </c>
      <c r="X26" s="26">
        <v>-1.83571335081867</v>
      </c>
      <c r="Y26" s="27">
        <v>-1.19155739309984</v>
      </c>
      <c r="Z26" s="27">
        <f t="shared" si="6"/>
        <v>-6.2751417196428703</v>
      </c>
      <c r="AA26" s="27">
        <f t="shared" si="7"/>
        <v>-8.0116180262952259</v>
      </c>
      <c r="AB26" s="27">
        <f t="shared" si="0"/>
        <v>-8.4693063325413291</v>
      </c>
      <c r="AC26" s="54">
        <f t="shared" si="14"/>
        <v>0.74178195217817611</v>
      </c>
      <c r="AD26" s="27">
        <f t="shared" si="13"/>
        <v>-11.417514685645806</v>
      </c>
      <c r="AE26" s="25">
        <f t="shared" si="15"/>
        <v>-2.9806223761106487</v>
      </c>
      <c r="AF26" s="28"/>
      <c r="AG26" s="29">
        <v>59.124335856189298</v>
      </c>
      <c r="AH26" s="29">
        <v>20.5814802297588</v>
      </c>
      <c r="AI26" s="29">
        <f t="shared" si="8"/>
        <v>79.705816085948101</v>
      </c>
      <c r="AJ26" s="25">
        <f t="shared" si="9"/>
        <v>207.84476291166104</v>
      </c>
      <c r="AK26" s="28"/>
      <c r="AL26" s="14">
        <v>4.9861523238719645</v>
      </c>
      <c r="AM26" s="14">
        <v>1.7357048327096589</v>
      </c>
      <c r="AN26" s="15">
        <v>2.7232093440580316</v>
      </c>
      <c r="AO26" s="15">
        <v>1.8468009755253609</v>
      </c>
      <c r="AP26" s="14">
        <f t="shared" si="10"/>
        <v>11.291867476165017</v>
      </c>
      <c r="AQ26" s="26">
        <f t="shared" si="11"/>
        <v>0.68273575510897477</v>
      </c>
      <c r="AR26" s="26">
        <f t="shared" si="12"/>
        <v>0.65940405256768797</v>
      </c>
      <c r="AS26" s="26">
        <f t="shared" si="3"/>
        <v>0.4501987237517186</v>
      </c>
      <c r="AT26" s="29"/>
      <c r="AX26" s="20">
        <f t="shared" si="4"/>
        <v>0.89656330899902059</v>
      </c>
    </row>
    <row r="27" spans="9:50" x14ac:dyDescent="0.3">
      <c r="I27" s="22" t="s">
        <v>36</v>
      </c>
      <c r="J27" s="22" t="s">
        <v>35</v>
      </c>
      <c r="K27" s="22" t="s">
        <v>39</v>
      </c>
      <c r="L27" s="22" t="s">
        <v>32</v>
      </c>
      <c r="M27" s="23">
        <v>246.846776190367</v>
      </c>
      <c r="N27" s="23">
        <v>97.424329319750797</v>
      </c>
      <c r="O27" s="23">
        <v>344.27110551011702</v>
      </c>
      <c r="P27" s="23">
        <v>-93.830020265865727</v>
      </c>
      <c r="Q27" s="23">
        <v>116.98720018821</v>
      </c>
      <c r="R27" s="23">
        <v>530.4020568748</v>
      </c>
      <c r="S27" s="24">
        <f t="shared" si="5"/>
        <v>647.38925706300995</v>
      </c>
      <c r="T27" s="61">
        <v>648.28582037200999</v>
      </c>
      <c r="U27" s="23">
        <v>-298.17655173257839</v>
      </c>
      <c r="V27" s="23"/>
      <c r="W27" s="26">
        <v>-2.7825698102593401</v>
      </c>
      <c r="X27" s="26">
        <v>-1.7053021771722301</v>
      </c>
      <c r="Y27" s="27">
        <v>-2.7096210373931302</v>
      </c>
      <c r="Z27" s="27">
        <f t="shared" si="6"/>
        <v>-7.1974930248247002</v>
      </c>
      <c r="AA27" s="27">
        <f t="shared" si="7"/>
        <v>-7.2514662254036324</v>
      </c>
      <c r="AB27" s="27">
        <f t="shared" si="0"/>
        <v>-8.0824959333613595</v>
      </c>
      <c r="AC27" s="54">
        <f t="shared" si="14"/>
        <v>0.7170127618598896</v>
      </c>
      <c r="AD27" s="27">
        <f t="shared" si="13"/>
        <v>-11.272457567415975</v>
      </c>
      <c r="AE27" s="25">
        <f t="shared" si="15"/>
        <v>-4.1796703741541821</v>
      </c>
      <c r="AF27" s="28"/>
      <c r="AG27" s="29">
        <v>51.069590859986398</v>
      </c>
      <c r="AH27" s="29">
        <v>20.1559068947744</v>
      </c>
      <c r="AI27" s="29">
        <f t="shared" si="8"/>
        <v>71.225497754760795</v>
      </c>
      <c r="AJ27" s="25">
        <f t="shared" si="9"/>
        <v>206.88781781213905</v>
      </c>
      <c r="AK27" s="28"/>
      <c r="AL27" s="14">
        <v>4.3068688291921866</v>
      </c>
      <c r="AM27" s="14">
        <v>1.6998148147926411</v>
      </c>
      <c r="AN27" s="15">
        <v>2.5557065673643895</v>
      </c>
      <c r="AO27" s="15">
        <v>1.9531597928248039</v>
      </c>
      <c r="AP27" s="14">
        <f t="shared" si="10"/>
        <v>10.515550004174022</v>
      </c>
      <c r="AQ27" s="26">
        <f t="shared" si="11"/>
        <v>0.65261212146131764</v>
      </c>
      <c r="AR27" s="26">
        <f t="shared" si="12"/>
        <v>0.65396323218298535</v>
      </c>
      <c r="AS27" s="26">
        <f t="shared" si="3"/>
        <v>0.42678433231263824</v>
      </c>
      <c r="AT27" s="29"/>
      <c r="AX27" s="20">
        <f t="shared" si="4"/>
        <v>0.89656330900004377</v>
      </c>
    </row>
    <row r="28" spans="9:50" x14ac:dyDescent="0.3">
      <c r="I28" s="22" t="s">
        <v>37</v>
      </c>
      <c r="J28" s="22" t="s">
        <v>30</v>
      </c>
      <c r="K28" s="22" t="s">
        <v>39</v>
      </c>
      <c r="L28" s="22" t="s">
        <v>32</v>
      </c>
      <c r="M28" s="23">
        <v>114.261518093432</v>
      </c>
      <c r="N28" s="23">
        <v>33.1791362163722</v>
      </c>
      <c r="O28" s="23">
        <v>147.44065430980501</v>
      </c>
      <c r="P28" s="23">
        <v>126.7076454527818</v>
      </c>
      <c r="Q28" s="23">
        <v>103.20253883471101</v>
      </c>
      <c r="R28" s="23">
        <v>-141.853598164868</v>
      </c>
      <c r="S28" s="24">
        <f t="shared" si="5"/>
        <v>-38.651059330156997</v>
      </c>
      <c r="T28" s="61">
        <v>-37.754496021157799</v>
      </c>
      <c r="U28" s="23">
        <v>-83.129979385766603</v>
      </c>
      <c r="V28" s="23"/>
      <c r="W28" s="26">
        <v>-1.33568465047389</v>
      </c>
      <c r="X28" s="26">
        <v>-1.5402961034588201</v>
      </c>
      <c r="Y28" s="27">
        <v>1.5825194919675101</v>
      </c>
      <c r="Z28" s="27">
        <f t="shared" si="6"/>
        <v>-1.2934612619652002</v>
      </c>
      <c r="AA28" s="27">
        <f t="shared" si="7"/>
        <v>-11.792383671250127</v>
      </c>
      <c r="AB28" s="27">
        <f t="shared" si="0"/>
        <v>-9.0591340409228298</v>
      </c>
      <c r="AC28" s="54">
        <f t="shared" si="14"/>
        <v>0.77496616267955676</v>
      </c>
      <c r="AD28" s="27">
        <f t="shared" si="13"/>
        <v>-11.689715599452271</v>
      </c>
      <c r="AE28" s="25">
        <f t="shared" si="15"/>
        <v>-41.916053947075831</v>
      </c>
      <c r="AF28" s="28"/>
      <c r="AG28" s="29">
        <v>22.756016760518499</v>
      </c>
      <c r="AH28" s="29">
        <v>6.6078675693937603</v>
      </c>
      <c r="AI28" s="29">
        <f t="shared" si="8"/>
        <v>29.36388432991226</v>
      </c>
      <c r="AJ28" s="25">
        <f t="shared" si="9"/>
        <v>199.15731157983282</v>
      </c>
      <c r="AK28" s="28"/>
      <c r="AL28" s="14">
        <v>1.9190907468037264</v>
      </c>
      <c r="AM28" s="14">
        <v>0.55726349835220712</v>
      </c>
      <c r="AN28" s="15">
        <v>2.1323824615248812</v>
      </c>
      <c r="AO28" s="15">
        <v>1.0003799372769788</v>
      </c>
      <c r="AP28" s="14">
        <f t="shared" si="10"/>
        <v>5.609116643957794</v>
      </c>
      <c r="AQ28" s="26">
        <f t="shared" si="11"/>
        <v>0.72230147196045591</v>
      </c>
      <c r="AR28" s="26">
        <f t="shared" si="12"/>
        <v>0.7098604892710535</v>
      </c>
      <c r="AS28" s="26">
        <f t="shared" si="3"/>
        <v>0.51273327628705145</v>
      </c>
      <c r="AT28" s="29"/>
      <c r="AX28" s="20">
        <f t="shared" si="4"/>
        <v>0.89656330899919823</v>
      </c>
    </row>
    <row r="29" spans="9:50" x14ac:dyDescent="0.3">
      <c r="I29" s="22" t="s">
        <v>37</v>
      </c>
      <c r="J29" s="22" t="s">
        <v>33</v>
      </c>
      <c r="K29" s="22" t="s">
        <v>39</v>
      </c>
      <c r="L29" s="22" t="s">
        <v>32</v>
      </c>
      <c r="M29" s="23">
        <v>96.453322789501996</v>
      </c>
      <c r="N29" s="23">
        <v>37.403978958325702</v>
      </c>
      <c r="O29" s="23">
        <v>133.85730174782699</v>
      </c>
      <c r="P29" s="23">
        <v>51.930928345991603</v>
      </c>
      <c r="Q29" s="23">
        <v>83.794384295896194</v>
      </c>
      <c r="R29" s="23">
        <v>-20.846591642266201</v>
      </c>
      <c r="S29" s="24">
        <f t="shared" si="5"/>
        <v>62.947792653629989</v>
      </c>
      <c r="T29" s="61">
        <v>63.844355962629798</v>
      </c>
      <c r="U29" s="23">
        <v>-37.1378838558974</v>
      </c>
      <c r="V29" s="23"/>
      <c r="W29" s="26">
        <v>-1.10379565577106</v>
      </c>
      <c r="X29" s="26">
        <v>-1.5461613519847199</v>
      </c>
      <c r="Y29" s="27">
        <v>-0.234963888036757</v>
      </c>
      <c r="Z29" s="27">
        <f t="shared" si="6"/>
        <v>-2.8849208957925367</v>
      </c>
      <c r="AA29" s="27">
        <f t="shared" si="7"/>
        <v>-14.592294921561237</v>
      </c>
      <c r="AB29" s="27">
        <f t="shared" si="0"/>
        <v>-8.2460623466809029</v>
      </c>
      <c r="AC29" s="54">
        <f t="shared" si="14"/>
        <v>0.72056825836224714</v>
      </c>
      <c r="AD29" s="27">
        <f t="shared" si="13"/>
        <v>-11.443832351737264</v>
      </c>
      <c r="AE29" s="25">
        <f t="shared" si="15"/>
        <v>-3.6802609172577307</v>
      </c>
      <c r="AF29" s="28"/>
      <c r="AG29" s="29">
        <v>19.173159508096202</v>
      </c>
      <c r="AH29" s="29">
        <v>7.4352280882075403</v>
      </c>
      <c r="AI29" s="29">
        <f t="shared" si="8"/>
        <v>26.608387596303743</v>
      </c>
      <c r="AJ29" s="25">
        <f t="shared" si="9"/>
        <v>198.78174181660358</v>
      </c>
      <c r="AK29" s="28"/>
      <c r="AL29" s="14">
        <v>1.6169364518494465</v>
      </c>
      <c r="AM29" s="14">
        <v>0.62703756877216932</v>
      </c>
      <c r="AN29" s="15">
        <v>2.1807077431213231</v>
      </c>
      <c r="AO29" s="15">
        <v>1.1831078281649248</v>
      </c>
      <c r="AP29" s="14">
        <f t="shared" si="10"/>
        <v>5.6077895919078635</v>
      </c>
      <c r="AQ29" s="26">
        <f t="shared" si="11"/>
        <v>0.67720875270549286</v>
      </c>
      <c r="AR29" s="26">
        <f t="shared" si="12"/>
        <v>0.69778970111658301</v>
      </c>
      <c r="AS29" s="26">
        <f t="shared" si="3"/>
        <v>0.47254929314389987</v>
      </c>
      <c r="AT29" s="29"/>
      <c r="AX29" s="20">
        <f t="shared" si="4"/>
        <v>0.89656330899980929</v>
      </c>
    </row>
    <row r="30" spans="9:50" ht="15.65" thickBot="1" x14ac:dyDescent="0.35">
      <c r="I30" s="30" t="s">
        <v>37</v>
      </c>
      <c r="J30" s="30" t="s">
        <v>34</v>
      </c>
      <c r="K30" s="30" t="s">
        <v>39</v>
      </c>
      <c r="L30" s="30" t="s">
        <v>32</v>
      </c>
      <c r="M30" s="31">
        <v>78.552863895181304</v>
      </c>
      <c r="N30" s="31">
        <v>38.537445412414897</v>
      </c>
      <c r="O30" s="31">
        <v>117.090309307596</v>
      </c>
      <c r="P30" s="31">
        <v>-52.470567255179603</v>
      </c>
      <c r="Q30" s="31">
        <v>60.648631270913398</v>
      </c>
      <c r="R30" s="31">
        <v>131.20103213304799</v>
      </c>
      <c r="S30" s="32">
        <f t="shared" si="5"/>
        <v>191.84966340396139</v>
      </c>
      <c r="T30" s="62">
        <v>192.746226712961</v>
      </c>
      <c r="U30" s="31">
        <v>18.57004760248762</v>
      </c>
      <c r="V30" s="31"/>
      <c r="W30" s="34">
        <v>-0.87722797847497502</v>
      </c>
      <c r="X30" s="34">
        <v>-1.55805191478146</v>
      </c>
      <c r="Y30" s="35">
        <v>-2.0816021005807102</v>
      </c>
      <c r="Z30" s="35">
        <f t="shared" si="6"/>
        <v>-4.5168819938371456</v>
      </c>
      <c r="AA30" s="35">
        <f t="shared" si="7"/>
        <v>-14.578274246964407</v>
      </c>
      <c r="AB30" s="35">
        <f t="shared" si="0"/>
        <v>-7.4918922297019384</v>
      </c>
      <c r="AC30" s="55">
        <f t="shared" si="14"/>
        <v>0.67087416849180026</v>
      </c>
      <c r="AD30" s="35">
        <f t="shared" si="13"/>
        <v>-11.167358323759181</v>
      </c>
      <c r="AE30" s="33">
        <f t="shared" si="15"/>
        <v>-10.799703506936332</v>
      </c>
      <c r="AF30" s="28"/>
      <c r="AG30" s="29">
        <v>15.542313100474701</v>
      </c>
      <c r="AH30" s="29">
        <v>7.6249421471309304</v>
      </c>
      <c r="AI30" s="29">
        <f t="shared" si="8"/>
        <v>23.167255247605631</v>
      </c>
      <c r="AJ30" s="33">
        <f t="shared" si="9"/>
        <v>197.85800707678806</v>
      </c>
      <c r="AK30" s="28"/>
      <c r="AL30" s="14">
        <v>1.3107350714733663</v>
      </c>
      <c r="AM30" s="14">
        <v>0.64303678774137518</v>
      </c>
      <c r="AN30" s="15">
        <v>2.2326807112418403</v>
      </c>
      <c r="AO30" s="15">
        <v>1.4214068547659424</v>
      </c>
      <c r="AP30" s="14">
        <f t="shared" si="10"/>
        <v>5.6078594252225242</v>
      </c>
      <c r="AQ30" s="34">
        <f t="shared" si="11"/>
        <v>0.63186601411190002</v>
      </c>
      <c r="AR30" s="34">
        <f t="shared" si="12"/>
        <v>0.68726902023063108</v>
      </c>
      <c r="AS30" s="34">
        <f t="shared" si="3"/>
        <v>0.43426193643571964</v>
      </c>
      <c r="AT30" s="29"/>
      <c r="AX30" s="20">
        <f t="shared" si="4"/>
        <v>0.89656330899961745</v>
      </c>
    </row>
    <row r="31" spans="9:50" ht="15.65" thickBot="1" x14ac:dyDescent="0.35">
      <c r="I31" s="48" t="s">
        <v>37</v>
      </c>
      <c r="J31" s="49" t="s">
        <v>35</v>
      </c>
      <c r="K31" s="49" t="s">
        <v>39</v>
      </c>
      <c r="L31" s="49" t="s">
        <v>32</v>
      </c>
      <c r="M31" s="50">
        <v>72.771778086780401</v>
      </c>
      <c r="N31" s="50">
        <v>37.128580984760099</v>
      </c>
      <c r="O31" s="50">
        <v>109.90035907154</v>
      </c>
      <c r="P31" s="50">
        <v>-110.5069478891599</v>
      </c>
      <c r="Q31" s="50">
        <v>48.407646696864099</v>
      </c>
      <c r="R31" s="50">
        <v>207.17997262683301</v>
      </c>
      <c r="S31" s="50">
        <f t="shared" si="5"/>
        <v>255.58761932369711</v>
      </c>
      <c r="T31" s="65">
        <v>256.48418263269701</v>
      </c>
      <c r="U31" s="50">
        <v>44.978398593341971</v>
      </c>
      <c r="V31" s="50"/>
      <c r="W31" s="51">
        <v>-0.80889078303722095</v>
      </c>
      <c r="X31" s="51">
        <v>-1.5463612865518701</v>
      </c>
      <c r="Y31" s="52">
        <v>-2.8748663828538699</v>
      </c>
      <c r="Z31" s="52">
        <f t="shared" si="6"/>
        <v>-5.2301184524429605</v>
      </c>
      <c r="AA31" s="52">
        <f>Z31/(T31+O31)*1000</f>
        <v>-14.274943009645206</v>
      </c>
      <c r="AB31" s="52">
        <f>W31/O31*1000</f>
        <v>-7.360219655976473</v>
      </c>
      <c r="AC31" s="58">
        <f t="shared" si="14"/>
        <v>0.66216142241545406</v>
      </c>
      <c r="AD31" s="52">
        <f t="shared" si="13"/>
        <v>-11.115446183994818</v>
      </c>
      <c r="AE31" s="53">
        <f t="shared" si="15"/>
        <v>-11.208747273787546</v>
      </c>
      <c r="AF31" s="28"/>
      <c r="AG31" s="29">
        <v>14.4548210379661</v>
      </c>
      <c r="AH31" s="29">
        <v>7.3749330803534701</v>
      </c>
      <c r="AI31" s="29">
        <f t="shared" si="8"/>
        <v>21.82975411831957</v>
      </c>
      <c r="AJ31" s="53">
        <f t="shared" si="9"/>
        <v>198.63223653445411</v>
      </c>
      <c r="AK31" s="78"/>
      <c r="AL31" s="14">
        <v>1.2190232408684745</v>
      </c>
      <c r="AM31" s="14">
        <v>0.621952689776476</v>
      </c>
      <c r="AN31" s="15">
        <v>2.2268746914970796</v>
      </c>
      <c r="AO31" s="15">
        <v>1.5374599677508782</v>
      </c>
      <c r="AP31" s="14">
        <f t="shared" si="10"/>
        <v>5.605310589892909</v>
      </c>
      <c r="AQ31" s="76">
        <f t="shared" si="11"/>
        <v>0.61475593138031426</v>
      </c>
      <c r="AR31" s="76">
        <f t="shared" si="12"/>
        <v>0.6834944376812252</v>
      </c>
      <c r="AS31" s="76">
        <f t="shared" si="3"/>
        <v>0.42018225962998579</v>
      </c>
      <c r="AT31" s="29"/>
      <c r="AX31" s="20">
        <f t="shared" si="4"/>
        <v>0.89656330899990166</v>
      </c>
    </row>
    <row r="32" spans="9:50" x14ac:dyDescent="0.3">
      <c r="I32" s="36" t="s">
        <v>38</v>
      </c>
      <c r="J32" s="36" t="s">
        <v>30</v>
      </c>
      <c r="K32" s="36" t="s">
        <v>39</v>
      </c>
      <c r="L32" s="36" t="s">
        <v>32</v>
      </c>
      <c r="M32" s="37">
        <v>470.943254588108</v>
      </c>
      <c r="N32" s="37">
        <v>47.982404457842499</v>
      </c>
      <c r="O32" s="37">
        <v>518.92565904595097</v>
      </c>
      <c r="P32" s="37">
        <v>31.09014044923634</v>
      </c>
      <c r="Q32" s="37">
        <v>76.736806404034496</v>
      </c>
      <c r="R32" s="37">
        <v>-227.796876725423</v>
      </c>
      <c r="S32" s="38">
        <f t="shared" si="5"/>
        <v>-151.06007032138851</v>
      </c>
      <c r="T32" s="64">
        <v>-150.16350701238801</v>
      </c>
      <c r="U32" s="37">
        <v>-115.84254087229991</v>
      </c>
      <c r="V32" s="37"/>
      <c r="W32" s="40">
        <v>-6.0550685609015398</v>
      </c>
      <c r="X32" s="40">
        <v>-3.2636867881336702</v>
      </c>
      <c r="Y32" s="41">
        <v>2.6458733309921998</v>
      </c>
      <c r="Z32" s="41">
        <f t="shared" si="6"/>
        <v>-6.6728820180430111</v>
      </c>
      <c r="AA32" s="41">
        <f t="shared" si="7"/>
        <v>-18.095354908970368</v>
      </c>
      <c r="AB32" s="41">
        <f>W32/O32*1000</f>
        <v>-11.668470146636865</v>
      </c>
      <c r="AC32" s="57">
        <f t="shared" si="14"/>
        <v>0.90753510908275647</v>
      </c>
      <c r="AD32" s="41">
        <f t="shared" si="13"/>
        <v>-12.857320923297578</v>
      </c>
      <c r="AE32" s="39">
        <f t="shared" si="15"/>
        <v>-17.619948971849222</v>
      </c>
      <c r="AF32" s="28"/>
      <c r="AG32" s="29">
        <v>95.627628630233204</v>
      </c>
      <c r="AH32" s="29">
        <v>9.7430922081967406</v>
      </c>
      <c r="AI32" s="29">
        <f t="shared" si="8"/>
        <v>105.37072083842995</v>
      </c>
      <c r="AJ32" s="39">
        <f t="shared" si="9"/>
        <v>203.05552250423474</v>
      </c>
      <c r="AK32" s="28"/>
      <c r="AL32" s="14">
        <v>8.0645966811496663</v>
      </c>
      <c r="AM32" s="14">
        <v>0.82166744289125848</v>
      </c>
      <c r="AN32" s="15">
        <v>4.2486742030382825</v>
      </c>
      <c r="AO32" s="15">
        <v>0.88803057233240368</v>
      </c>
      <c r="AP32" s="14">
        <f t="shared" si="10"/>
        <v>14.022968899411611</v>
      </c>
      <c r="AQ32" s="40">
        <f t="shared" si="11"/>
        <v>0.87807874156410637</v>
      </c>
      <c r="AR32" s="40">
        <f t="shared" si="12"/>
        <v>0.75680584279209384</v>
      </c>
      <c r="AS32" s="40">
        <f t="shared" si="3"/>
        <v>0.66453512204724463</v>
      </c>
      <c r="AT32" s="29"/>
      <c r="AX32" s="20">
        <f t="shared" si="4"/>
        <v>0.89656330900049852</v>
      </c>
    </row>
    <row r="33" spans="9:50" x14ac:dyDescent="0.3">
      <c r="I33" s="22" t="s">
        <v>38</v>
      </c>
      <c r="J33" s="22" t="s">
        <v>33</v>
      </c>
      <c r="K33" s="22" t="s">
        <v>39</v>
      </c>
      <c r="L33" s="22" t="s">
        <v>32</v>
      </c>
      <c r="M33" s="23">
        <v>428.57154352839399</v>
      </c>
      <c r="N33" s="23">
        <v>50.341097720484598</v>
      </c>
      <c r="O33" s="23">
        <v>478.912641248878</v>
      </c>
      <c r="P33" s="23">
        <v>-26.550578776006745</v>
      </c>
      <c r="Q33" s="23">
        <v>61.334842361907299</v>
      </c>
      <c r="R33" s="23">
        <v>-113.14565091464</v>
      </c>
      <c r="S33" s="24">
        <f t="shared" si="5"/>
        <v>-51.810808552732702</v>
      </c>
      <c r="T33" s="61">
        <v>-50.914245243733198</v>
      </c>
      <c r="U33" s="23">
        <v>-74.722307010240897</v>
      </c>
      <c r="V33" s="23"/>
      <c r="W33" s="26">
        <v>-5.5468378853614997</v>
      </c>
      <c r="X33" s="26">
        <v>-3.1309894651348702</v>
      </c>
      <c r="Y33" s="27">
        <v>1.30515602802671</v>
      </c>
      <c r="Z33" s="27">
        <f t="shared" si="6"/>
        <v>-7.3726713224696603</v>
      </c>
      <c r="AA33" s="27">
        <f t="shared" si="7"/>
        <v>-17.22593213265462</v>
      </c>
      <c r="AB33" s="27">
        <f>W33/O33*1000</f>
        <v>-11.58214966073313</v>
      </c>
      <c r="AC33" s="54">
        <f t="shared" si="14"/>
        <v>0.89488459191804126</v>
      </c>
      <c r="AD33" s="27">
        <f t="shared" si="13"/>
        <v>-12.942618260873886</v>
      </c>
      <c r="AE33" s="25">
        <f t="shared" si="15"/>
        <v>-25.634398031017767</v>
      </c>
      <c r="AF33" s="28"/>
      <c r="AG33" s="29">
        <v>89.247296060770907</v>
      </c>
      <c r="AH33" s="29">
        <v>10.483213176720399</v>
      </c>
      <c r="AI33" s="29">
        <f t="shared" si="8"/>
        <v>99.730509237491304</v>
      </c>
      <c r="AJ33" s="25">
        <f t="shared" si="9"/>
        <v>208.24363495066746</v>
      </c>
      <c r="AK33" s="28"/>
      <c r="AL33" s="14">
        <v>7.5265219677916795</v>
      </c>
      <c r="AM33" s="14">
        <v>0.88408431123675368</v>
      </c>
      <c r="AN33" s="15">
        <v>4.1457505866564457</v>
      </c>
      <c r="AO33" s="15">
        <v>0.98557551829069934</v>
      </c>
      <c r="AP33" s="14">
        <f t="shared" si="10"/>
        <v>13.541932383975579</v>
      </c>
      <c r="AQ33" s="26">
        <f t="shared" si="11"/>
        <v>0.86193552171772336</v>
      </c>
      <c r="AR33" s="26">
        <f t="shared" si="12"/>
        <v>0.74345653856321092</v>
      </c>
      <c r="AS33" s="26">
        <f t="shared" si="3"/>
        <v>0.64081159944093391</v>
      </c>
      <c r="AT33" s="29"/>
      <c r="AX33" s="20">
        <f t="shared" si="4"/>
        <v>0.89656330899950376</v>
      </c>
    </row>
    <row r="34" spans="9:50" x14ac:dyDescent="0.3">
      <c r="I34" s="22" t="s">
        <v>38</v>
      </c>
      <c r="J34" s="22" t="s">
        <v>34</v>
      </c>
      <c r="K34" s="22" t="s">
        <v>39</v>
      </c>
      <c r="L34" s="22" t="s">
        <v>32</v>
      </c>
      <c r="M34" s="23">
        <v>348.93737587332402</v>
      </c>
      <c r="N34" s="23">
        <v>48.642426639301</v>
      </c>
      <c r="O34" s="23">
        <v>397.57980251262501</v>
      </c>
      <c r="P34" s="23">
        <v>-128.71387712235079</v>
      </c>
      <c r="Q34" s="23">
        <v>37.157353971557903</v>
      </c>
      <c r="R34" s="23">
        <v>80.432892762693001</v>
      </c>
      <c r="S34" s="24">
        <f t="shared" si="5"/>
        <v>117.59024673425091</v>
      </c>
      <c r="T34" s="61">
        <v>118.48681004325</v>
      </c>
      <c r="U34" s="23">
        <v>-4.3884071520000205</v>
      </c>
      <c r="V34" s="23"/>
      <c r="W34" s="26">
        <v>-4.5387981166162898</v>
      </c>
      <c r="X34" s="26">
        <v>-2.9122095707371001</v>
      </c>
      <c r="Y34" s="27">
        <v>-0.88718227203361</v>
      </c>
      <c r="Z34" s="27">
        <f t="shared" si="6"/>
        <v>-8.3381899593869999</v>
      </c>
      <c r="AA34" s="27">
        <f t="shared" si="7"/>
        <v>-16.157197068206415</v>
      </c>
      <c r="AB34" s="27">
        <f>W34/O34*1000</f>
        <v>-11.416068140111724</v>
      </c>
      <c r="AC34" s="54">
        <f t="shared" si="14"/>
        <v>0.87765367774748471</v>
      </c>
      <c r="AD34" s="27">
        <f t="shared" si="13"/>
        <v>-13.007486243789561</v>
      </c>
      <c r="AE34" s="25">
        <f t="shared" si="15"/>
        <v>-7.4876036557129959</v>
      </c>
      <c r="AF34" s="28"/>
      <c r="AG34" s="29">
        <v>75.058625072390598</v>
      </c>
      <c r="AH34" s="29">
        <v>10.463292029386899</v>
      </c>
      <c r="AI34" s="29">
        <f t="shared" si="8"/>
        <v>85.52191710177749</v>
      </c>
      <c r="AJ34" s="25">
        <f t="shared" si="9"/>
        <v>215.10629202312603</v>
      </c>
      <c r="AK34" s="28"/>
      <c r="AL34" s="14">
        <v>6.3299440477716082</v>
      </c>
      <c r="AM34" s="14">
        <v>0.88240429447829516</v>
      </c>
      <c r="AN34" s="15">
        <v>3.9521932644126436</v>
      </c>
      <c r="AO34" s="15">
        <v>1.1299148179869847</v>
      </c>
      <c r="AP34" s="14">
        <f t="shared" si="10"/>
        <v>12.294456424649532</v>
      </c>
      <c r="AQ34" s="26">
        <f t="shared" si="11"/>
        <v>0.83632305138511698</v>
      </c>
      <c r="AR34" s="26">
        <f t="shared" si="12"/>
        <v>0.7246555323205035</v>
      </c>
      <c r="AS34" s="26">
        <f t="shared" si="3"/>
        <v>0.60604612599338969</v>
      </c>
      <c r="AT34" s="29"/>
      <c r="AX34" s="20">
        <f t="shared" si="4"/>
        <v>0.89656330899909165</v>
      </c>
    </row>
    <row r="35" spans="9:50" ht="15.65" thickBot="1" x14ac:dyDescent="0.35">
      <c r="I35" s="22" t="s">
        <v>38</v>
      </c>
      <c r="J35" s="22" t="s">
        <v>35</v>
      </c>
      <c r="K35" s="22" t="s">
        <v>39</v>
      </c>
      <c r="L35" s="22" t="s">
        <v>32</v>
      </c>
      <c r="M35" s="23">
        <v>300.31084844863102</v>
      </c>
      <c r="N35" s="23">
        <v>44.105486734775198</v>
      </c>
      <c r="O35" s="23">
        <v>344.41633518340598</v>
      </c>
      <c r="P35" s="23">
        <v>-183.36141506209759</v>
      </c>
      <c r="Q35" s="23">
        <v>24.567141798485601</v>
      </c>
      <c r="R35" s="23">
        <v>181.72148037402201</v>
      </c>
      <c r="S35" s="24">
        <f t="shared" si="5"/>
        <v>206.28862217250762</v>
      </c>
      <c r="T35" s="61">
        <v>207.18518548150701</v>
      </c>
      <c r="U35" s="23">
        <v>26.877663259567839</v>
      </c>
      <c r="V35" s="23"/>
      <c r="W35" s="26">
        <v>-3.9138890544995202</v>
      </c>
      <c r="X35" s="26">
        <v>-2.7853082958301298</v>
      </c>
      <c r="Y35" s="27">
        <v>-2.03012390511135</v>
      </c>
      <c r="Z35" s="27">
        <f t="shared" si="6"/>
        <v>-8.7293212554410005</v>
      </c>
      <c r="AA35" s="27">
        <f t="shared" si="7"/>
        <v>-15.825411875076918</v>
      </c>
      <c r="AB35" s="27">
        <f>W35/O35*1000</f>
        <v>-11.363831080820617</v>
      </c>
      <c r="AC35" s="54">
        <f t="shared" si="14"/>
        <v>0.87194136215609974</v>
      </c>
      <c r="AD35" s="27">
        <f t="shared" si="13"/>
        <v>-13.032792770285159</v>
      </c>
      <c r="AE35" s="27">
        <f t="shared" si="15"/>
        <v>-9.7985958812318437</v>
      </c>
      <c r="AF35" s="29"/>
      <c r="AG35" s="72">
        <v>65.522627476022706</v>
      </c>
      <c r="AH35" s="72">
        <v>9.6230535523449792</v>
      </c>
      <c r="AI35" s="29">
        <f t="shared" si="8"/>
        <v>75.14568102836769</v>
      </c>
      <c r="AJ35" s="27">
        <f t="shared" si="9"/>
        <v>218.18268575545838</v>
      </c>
      <c r="AK35" s="29"/>
      <c r="AL35" s="14">
        <v>5.5257415838112474</v>
      </c>
      <c r="AM35" s="14">
        <v>0.81154418291442654</v>
      </c>
      <c r="AN35" s="15">
        <v>3.8186113851096155</v>
      </c>
      <c r="AO35" s="15">
        <v>1.180436130309314</v>
      </c>
      <c r="AP35" s="14">
        <f t="shared" si="10"/>
        <v>11.336333282144603</v>
      </c>
      <c r="AQ35" s="26">
        <f t="shared" si="11"/>
        <v>0.82428354357213307</v>
      </c>
      <c r="AR35" s="26">
        <f t="shared" si="12"/>
        <v>0.71692468944731114</v>
      </c>
      <c r="AS35" s="26">
        <f t="shared" si="3"/>
        <v>0.59094922349198065</v>
      </c>
      <c r="AT35" s="29"/>
      <c r="AX35" s="20">
        <f t="shared" si="4"/>
        <v>0.89656330899939007</v>
      </c>
    </row>
  </sheetData>
  <mergeCells count="6">
    <mergeCell ref="A2:E2"/>
    <mergeCell ref="A3:C3"/>
    <mergeCell ref="D3:E3"/>
    <mergeCell ref="B4:C4"/>
    <mergeCell ref="Q4:R4"/>
    <mergeCell ref="M4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83E6-7C1C-4462-9F73-A1B84515C43E}">
  <sheetPr>
    <tabColor rgb="FFC00000"/>
  </sheetPr>
  <dimension ref="B4:R83"/>
  <sheetViews>
    <sheetView topLeftCell="A17" zoomScale="130" zoomScaleNormal="130" workbookViewId="0">
      <selection activeCell="D44" sqref="D44:R48"/>
    </sheetView>
  </sheetViews>
  <sheetFormatPr defaultRowHeight="12.55" x14ac:dyDescent="0.2"/>
  <cols>
    <col min="1" max="1" width="8.88671875" style="3"/>
    <col min="2" max="2" width="12.77734375" style="3" customWidth="1"/>
    <col min="3" max="3" width="37.5546875" style="3" bestFit="1" customWidth="1"/>
    <col min="4" max="4" width="5.109375" style="16" bestFit="1" customWidth="1"/>
    <col min="5" max="18" width="4.88671875" style="16" bestFit="1" customWidth="1"/>
    <col min="19" max="16384" width="8.88671875" style="3"/>
  </cols>
  <sheetData>
    <row r="4" spans="2:18" x14ac:dyDescent="0.2">
      <c r="D4" s="178" t="s">
        <v>29</v>
      </c>
      <c r="E4" s="178"/>
      <c r="F4" s="178"/>
      <c r="G4" s="178"/>
      <c r="H4" s="178" t="s">
        <v>36</v>
      </c>
      <c r="I4" s="178"/>
      <c r="J4" s="178"/>
      <c r="K4" s="178" t="s">
        <v>37</v>
      </c>
      <c r="L4" s="178"/>
      <c r="M4" s="178"/>
      <c r="N4" s="178"/>
      <c r="O4" s="178" t="s">
        <v>38</v>
      </c>
      <c r="P4" s="178"/>
      <c r="Q4" s="178"/>
      <c r="R4" s="178"/>
    </row>
    <row r="5" spans="2:18" ht="54.5" x14ac:dyDescent="0.2">
      <c r="D5" s="82" t="s">
        <v>30</v>
      </c>
      <c r="E5" s="82" t="s">
        <v>33</v>
      </c>
      <c r="F5" s="82" t="s">
        <v>34</v>
      </c>
      <c r="G5" s="83" t="s">
        <v>35</v>
      </c>
      <c r="H5" s="82" t="s">
        <v>33</v>
      </c>
      <c r="I5" s="82" t="s">
        <v>34</v>
      </c>
      <c r="J5" s="82" t="s">
        <v>35</v>
      </c>
      <c r="K5" s="82" t="s">
        <v>30</v>
      </c>
      <c r="L5" s="82" t="s">
        <v>33</v>
      </c>
      <c r="M5" s="82" t="s">
        <v>34</v>
      </c>
      <c r="N5" s="84" t="s">
        <v>35</v>
      </c>
      <c r="O5" s="82" t="s">
        <v>30</v>
      </c>
      <c r="P5" s="82" t="s">
        <v>33</v>
      </c>
      <c r="Q5" s="82" t="s">
        <v>34</v>
      </c>
      <c r="R5" s="82" t="s">
        <v>35</v>
      </c>
    </row>
    <row r="6" spans="2:18" x14ac:dyDescent="0.2">
      <c r="C6" s="80" t="s">
        <v>73</v>
      </c>
      <c r="D6" s="179">
        <f>1150/81</f>
        <v>14.197530864197532</v>
      </c>
      <c r="E6" s="179"/>
      <c r="F6" s="179"/>
      <c r="G6" s="179"/>
      <c r="H6" s="179">
        <f>1150/81</f>
        <v>14.197530864197532</v>
      </c>
      <c r="I6" s="179"/>
      <c r="J6" s="179"/>
      <c r="K6" s="179">
        <f>1150/81</f>
        <v>14.197530864197532</v>
      </c>
      <c r="L6" s="179"/>
      <c r="M6" s="179"/>
      <c r="N6" s="179"/>
      <c r="O6" s="179">
        <f>500/81</f>
        <v>6.1728395061728394</v>
      </c>
      <c r="P6" s="179"/>
      <c r="Q6" s="179"/>
      <c r="R6" s="179"/>
    </row>
    <row r="7" spans="2:18" x14ac:dyDescent="0.2">
      <c r="C7" s="80" t="s">
        <v>94</v>
      </c>
      <c r="D7" s="86">
        <f>D8+D9</f>
        <v>6.6458619334531299</v>
      </c>
      <c r="E7" s="86">
        <f t="shared" ref="E7:R7" si="0">E8+E9</f>
        <v>6.0692885672604699</v>
      </c>
      <c r="F7" s="86">
        <f t="shared" si="0"/>
        <v>5.0320958543853695</v>
      </c>
      <c r="G7" s="86">
        <f t="shared" si="0"/>
        <v>4.4200011439209099</v>
      </c>
      <c r="H7" s="86">
        <f t="shared" si="0"/>
        <v>6.0934852658037695</v>
      </c>
      <c r="I7" s="86">
        <f t="shared" si="0"/>
        <v>5.0835843265430301</v>
      </c>
      <c r="J7" s="86">
        <f t="shared" si="0"/>
        <v>4.4878719874315705</v>
      </c>
      <c r="K7" s="86">
        <f t="shared" si="0"/>
        <v>2.8759807539327102</v>
      </c>
      <c r="L7" s="86">
        <f t="shared" si="0"/>
        <v>2.6499570077557797</v>
      </c>
      <c r="M7" s="86">
        <f t="shared" si="0"/>
        <v>2.435279893256435</v>
      </c>
      <c r="N7" s="86">
        <f t="shared" si="0"/>
        <v>2.3552520695890911</v>
      </c>
      <c r="O7" s="86">
        <f t="shared" si="0"/>
        <v>9.3187553490352109</v>
      </c>
      <c r="P7" s="86">
        <f t="shared" si="0"/>
        <v>8.6778273504963703</v>
      </c>
      <c r="Q7" s="86">
        <f t="shared" si="0"/>
        <v>7.4510076873533899</v>
      </c>
      <c r="R7" s="86">
        <f t="shared" si="0"/>
        <v>6.6991973503296496</v>
      </c>
    </row>
    <row r="8" spans="2:18" x14ac:dyDescent="0.2">
      <c r="B8" s="177" t="s">
        <v>74</v>
      </c>
      <c r="C8" s="80" t="s">
        <v>87</v>
      </c>
      <c r="D8" s="86">
        <v>4.4050488539356802</v>
      </c>
      <c r="E8" s="86">
        <v>3.9605594340221901</v>
      </c>
      <c r="F8" s="86">
        <v>3.13303470309397</v>
      </c>
      <c r="G8" s="86">
        <v>2.6245073737140898</v>
      </c>
      <c r="H8" s="86">
        <v>4.0036456830152796</v>
      </c>
      <c r="I8" s="86">
        <v>3.2478709757243598</v>
      </c>
      <c r="J8" s="86">
        <v>2.7825698102593401</v>
      </c>
      <c r="K8" s="86">
        <v>1.33568465047389</v>
      </c>
      <c r="L8" s="86">
        <v>1.10379565577106</v>
      </c>
      <c r="M8" s="86">
        <v>0.87722797847497502</v>
      </c>
      <c r="N8" s="86">
        <v>0.80889078303722095</v>
      </c>
      <c r="O8" s="86">
        <v>6.0550685609015398</v>
      </c>
      <c r="P8" s="86">
        <v>5.5468378853614997</v>
      </c>
      <c r="Q8" s="86">
        <v>4.5387981166162898</v>
      </c>
      <c r="R8" s="86">
        <v>3.9138890544995202</v>
      </c>
    </row>
    <row r="9" spans="2:18" x14ac:dyDescent="0.2">
      <c r="B9" s="177"/>
      <c r="C9" s="80" t="s">
        <v>86</v>
      </c>
      <c r="D9" s="86">
        <v>2.2408130795174501</v>
      </c>
      <c r="E9" s="86">
        <v>2.1087291332382798</v>
      </c>
      <c r="F9" s="86">
        <v>1.8990611512914</v>
      </c>
      <c r="G9" s="86">
        <v>1.7954937702068201</v>
      </c>
      <c r="H9" s="86">
        <v>2.0898395827884899</v>
      </c>
      <c r="I9" s="86">
        <v>1.83571335081867</v>
      </c>
      <c r="J9" s="86">
        <v>1.7053021771722301</v>
      </c>
      <c r="K9" s="86">
        <v>1.5402961034588201</v>
      </c>
      <c r="L9" s="86">
        <v>1.5461613519847199</v>
      </c>
      <c r="M9" s="86">
        <v>1.55805191478146</v>
      </c>
      <c r="N9" s="86">
        <v>1.5463612865518701</v>
      </c>
      <c r="O9" s="86">
        <v>3.2636867881336702</v>
      </c>
      <c r="P9" s="86">
        <v>3.1309894651348702</v>
      </c>
      <c r="Q9" s="86">
        <v>2.9122095707371001</v>
      </c>
      <c r="R9" s="86">
        <v>2.7853082958301298</v>
      </c>
    </row>
    <row r="10" spans="2:18" x14ac:dyDescent="0.2">
      <c r="B10" s="177"/>
      <c r="C10" s="80" t="s">
        <v>44</v>
      </c>
      <c r="D10" s="86">
        <v>-2.8099409040204</v>
      </c>
      <c r="E10" s="86">
        <v>-1.5071600029766501</v>
      </c>
      <c r="F10" s="86">
        <v>0.717981899978689</v>
      </c>
      <c r="G10" s="86">
        <v>1.8948553171245499</v>
      </c>
      <c r="H10" s="86">
        <v>-1.4165110699135399</v>
      </c>
      <c r="I10" s="86">
        <v>1.19155739309984</v>
      </c>
      <c r="J10" s="86">
        <v>2.7096210373931302</v>
      </c>
      <c r="K10" s="86">
        <v>-1.5825194919675101</v>
      </c>
      <c r="L10" s="86">
        <v>0.234963888036757</v>
      </c>
      <c r="M10" s="86">
        <v>2.0816021005807102</v>
      </c>
      <c r="N10" s="86">
        <v>2.8748663828538699</v>
      </c>
      <c r="O10" s="86">
        <v>-2.6458733309921998</v>
      </c>
      <c r="P10" s="86">
        <v>-1.30515602802671</v>
      </c>
      <c r="Q10" s="86">
        <v>0.88718227203361</v>
      </c>
      <c r="R10" s="86">
        <v>2.03012390511135</v>
      </c>
    </row>
    <row r="11" spans="2:18" x14ac:dyDescent="0.2"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</row>
    <row r="12" spans="2:18" ht="15.05" customHeight="1" x14ac:dyDescent="0.2">
      <c r="B12" s="177" t="s">
        <v>93</v>
      </c>
      <c r="C12" s="3" t="s">
        <v>1</v>
      </c>
      <c r="D12" s="81">
        <f>D13+D14</f>
        <v>96.830262670887294</v>
      </c>
      <c r="E12" s="81">
        <f t="shared" ref="E12:R12" si="1">E13+E14</f>
        <v>90.305389084266992</v>
      </c>
      <c r="F12" s="81">
        <f t="shared" si="1"/>
        <v>75.582967238084095</v>
      </c>
      <c r="G12" s="81">
        <f t="shared" si="1"/>
        <v>65.1302906846594</v>
      </c>
      <c r="H12" s="81">
        <f t="shared" si="1"/>
        <v>91.616495891896705</v>
      </c>
      <c r="I12" s="81">
        <f t="shared" si="1"/>
        <v>79.705816085948101</v>
      </c>
      <c r="J12" s="81">
        <f t="shared" si="1"/>
        <v>71.225497754760795</v>
      </c>
      <c r="K12" s="81">
        <f t="shared" si="1"/>
        <v>29.36388432991226</v>
      </c>
      <c r="L12" s="81">
        <f t="shared" si="1"/>
        <v>26.608387596303743</v>
      </c>
      <c r="M12" s="81">
        <f t="shared" si="1"/>
        <v>23.167255247605631</v>
      </c>
      <c r="N12" s="81">
        <f t="shared" si="1"/>
        <v>21.82975411831957</v>
      </c>
      <c r="O12" s="81">
        <f t="shared" si="1"/>
        <v>105.37072083842995</v>
      </c>
      <c r="P12" s="81">
        <f t="shared" si="1"/>
        <v>99.730509237491304</v>
      </c>
      <c r="Q12" s="81">
        <f t="shared" si="1"/>
        <v>85.52191710177749</v>
      </c>
      <c r="R12" s="81">
        <f t="shared" si="1"/>
        <v>75.14568102836769</v>
      </c>
    </row>
    <row r="13" spans="2:18" x14ac:dyDescent="0.2">
      <c r="B13" s="177"/>
      <c r="C13" s="3" t="s">
        <v>75</v>
      </c>
      <c r="D13" s="81">
        <v>77.593474558249397</v>
      </c>
      <c r="E13" s="81">
        <v>70.769376473656294</v>
      </c>
      <c r="F13" s="81">
        <v>56.9415137336334</v>
      </c>
      <c r="G13" s="81">
        <v>48.022390757963599</v>
      </c>
      <c r="H13" s="81">
        <v>71.574303620734199</v>
      </c>
      <c r="I13" s="81">
        <v>59.124335856189298</v>
      </c>
      <c r="J13" s="81">
        <v>51.069590859986398</v>
      </c>
      <c r="K13" s="81">
        <v>22.756016760518499</v>
      </c>
      <c r="L13" s="81">
        <v>19.173159508096202</v>
      </c>
      <c r="M13" s="81">
        <v>15.542313100474701</v>
      </c>
      <c r="N13" s="81">
        <v>14.4548210379661</v>
      </c>
      <c r="O13" s="81">
        <v>95.627628630233204</v>
      </c>
      <c r="P13" s="81">
        <v>89.247296060770907</v>
      </c>
      <c r="Q13" s="81">
        <v>75.058625072390598</v>
      </c>
      <c r="R13" s="81">
        <v>65.522627476022706</v>
      </c>
    </row>
    <row r="14" spans="2:18" x14ac:dyDescent="0.2">
      <c r="B14" s="177"/>
      <c r="C14" s="3" t="s">
        <v>82</v>
      </c>
      <c r="D14" s="81">
        <v>19.2367881126379</v>
      </c>
      <c r="E14" s="81">
        <v>19.536012610610701</v>
      </c>
      <c r="F14" s="81">
        <v>18.641453504450698</v>
      </c>
      <c r="G14" s="81">
        <v>17.107899926695801</v>
      </c>
      <c r="H14" s="81">
        <v>20.042192271162499</v>
      </c>
      <c r="I14" s="81">
        <v>20.5814802297588</v>
      </c>
      <c r="J14" s="81">
        <v>20.1559068947744</v>
      </c>
      <c r="K14" s="81">
        <v>6.6078675693937603</v>
      </c>
      <c r="L14" s="81">
        <v>7.4352280882075403</v>
      </c>
      <c r="M14" s="81">
        <v>7.6249421471309304</v>
      </c>
      <c r="N14" s="81">
        <v>7.3749330803534701</v>
      </c>
      <c r="O14" s="81">
        <v>9.7430922081967406</v>
      </c>
      <c r="P14" s="81">
        <v>10.483213176720399</v>
      </c>
      <c r="Q14" s="81">
        <v>10.463292029386899</v>
      </c>
      <c r="R14" s="81">
        <v>9.6230535523449792</v>
      </c>
    </row>
    <row r="15" spans="2:18" x14ac:dyDescent="0.2">
      <c r="B15" s="177"/>
      <c r="C15" s="3" t="s">
        <v>85</v>
      </c>
      <c r="D15" s="81">
        <f t="shared" ref="D15:R15" si="2">D16+D17</f>
        <v>49.153127122635283</v>
      </c>
      <c r="E15" s="81">
        <f t="shared" si="2"/>
        <v>48.399735231686897</v>
      </c>
      <c r="F15" s="81">
        <f t="shared" si="2"/>
        <v>46.88267023558506</v>
      </c>
      <c r="G15" s="81">
        <f t="shared" si="2"/>
        <v>45.971608801347841</v>
      </c>
      <c r="H15" s="81">
        <f t="shared" si="2"/>
        <v>48.277636882965801</v>
      </c>
      <c r="I15" s="81">
        <f t="shared" si="2"/>
        <v>46.676689418010859</v>
      </c>
      <c r="J15" s="81">
        <f t="shared" si="2"/>
        <v>45.950494100931593</v>
      </c>
      <c r="K15" s="81">
        <f t="shared" si="2"/>
        <v>29.7325077650369</v>
      </c>
      <c r="L15" s="81">
        <f t="shared" si="2"/>
        <v>32.435669030913999</v>
      </c>
      <c r="M15" s="81">
        <f t="shared" si="2"/>
        <v>35.846554887089262</v>
      </c>
      <c r="N15" s="81">
        <f t="shared" si="2"/>
        <v>37.143739565136727</v>
      </c>
      <c r="O15" s="81">
        <f t="shared" si="2"/>
        <v>53.39249539212539</v>
      </c>
      <c r="P15" s="81">
        <f t="shared" si="2"/>
        <v>53.325028366954569</v>
      </c>
      <c r="Q15" s="81">
        <f t="shared" si="2"/>
        <v>52.736494783652141</v>
      </c>
      <c r="R15" s="81">
        <f t="shared" si="2"/>
        <v>51.747615590824566</v>
      </c>
    </row>
    <row r="16" spans="2:18" x14ac:dyDescent="0.2">
      <c r="B16" s="177"/>
      <c r="C16" s="3" t="s">
        <v>79</v>
      </c>
      <c r="D16" s="81">
        <v>39.270817367853802</v>
      </c>
      <c r="E16" s="81">
        <v>38.716756973947398</v>
      </c>
      <c r="F16" s="81">
        <v>37.613542766618401</v>
      </c>
      <c r="G16" s="81">
        <v>36.961718489507099</v>
      </c>
      <c r="H16" s="81">
        <v>38.433824353865802</v>
      </c>
      <c r="I16" s="81">
        <v>36.779402893483699</v>
      </c>
      <c r="J16" s="81">
        <v>35.897763113078597</v>
      </c>
      <c r="K16" s="81">
        <v>20.595978918865299</v>
      </c>
      <c r="L16" s="81">
        <v>23.3640844158103</v>
      </c>
      <c r="M16" s="81">
        <v>26.968549125726302</v>
      </c>
      <c r="N16" s="81">
        <v>28.429433621783399</v>
      </c>
      <c r="O16" s="81">
        <v>43.435768912736499</v>
      </c>
      <c r="P16" s="81">
        <v>43.6030225022484</v>
      </c>
      <c r="Q16" s="81">
        <v>43.493506889275601</v>
      </c>
      <c r="R16" s="81">
        <v>42.8193924530147</v>
      </c>
    </row>
    <row r="17" spans="2:18" x14ac:dyDescent="0.2">
      <c r="B17" s="177"/>
      <c r="C17" s="3" t="s">
        <v>80</v>
      </c>
      <c r="D17" s="81">
        <v>9.8823097547814793</v>
      </c>
      <c r="E17" s="81">
        <v>9.6829782577394994</v>
      </c>
      <c r="F17" s="81">
        <v>9.2691274689666603</v>
      </c>
      <c r="G17" s="81">
        <v>9.0098903118407403</v>
      </c>
      <c r="H17" s="81">
        <v>9.8438125290999992</v>
      </c>
      <c r="I17" s="81">
        <v>9.8972865245271606</v>
      </c>
      <c r="J17" s="81">
        <v>10.052730987853</v>
      </c>
      <c r="K17" s="81">
        <v>9.1365288461716005</v>
      </c>
      <c r="L17" s="81">
        <v>9.0715846151036992</v>
      </c>
      <c r="M17" s="81">
        <v>8.8780057613629602</v>
      </c>
      <c r="N17" s="81">
        <v>8.7143059433533292</v>
      </c>
      <c r="O17" s="81">
        <v>9.9567264793888892</v>
      </c>
      <c r="P17" s="81">
        <v>9.7220058647061691</v>
      </c>
      <c r="Q17" s="81">
        <v>9.2429878943765402</v>
      </c>
      <c r="R17" s="81">
        <v>8.9282231378098693</v>
      </c>
    </row>
    <row r="18" spans="2:18" x14ac:dyDescent="0.2">
      <c r="B18" s="177"/>
      <c r="C18" s="3" t="s">
        <v>0</v>
      </c>
      <c r="D18" s="81">
        <f t="shared" ref="D18:R18" si="3">D59+D60</f>
        <v>7.5114366273588598</v>
      </c>
      <c r="E18" s="81">
        <f t="shared" si="3"/>
        <v>7.5125916448364407</v>
      </c>
      <c r="F18" s="81">
        <f t="shared" si="3"/>
        <v>7.5165171528958803</v>
      </c>
      <c r="G18" s="81">
        <f t="shared" si="3"/>
        <v>7.51922949676797</v>
      </c>
      <c r="H18" s="81">
        <f t="shared" si="3"/>
        <v>7.5116150105080006</v>
      </c>
      <c r="I18" s="81">
        <f t="shared" si="3"/>
        <v>7.5131071644144907</v>
      </c>
      <c r="J18" s="81">
        <f t="shared" si="3"/>
        <v>7.5142748612405201</v>
      </c>
      <c r="K18" s="81">
        <f t="shared" si="3"/>
        <v>7.4031385958415497</v>
      </c>
      <c r="L18" s="81">
        <f t="shared" si="3"/>
        <v>7.4516834915951105</v>
      </c>
      <c r="M18" s="81">
        <f t="shared" si="3"/>
        <v>7.4824819623317094</v>
      </c>
      <c r="N18" s="81">
        <f t="shared" si="3"/>
        <v>7.4929881742129396</v>
      </c>
      <c r="O18" s="81">
        <f t="shared" si="3"/>
        <v>7.5189123795799802</v>
      </c>
      <c r="P18" s="81">
        <f t="shared" si="3"/>
        <v>7.5208719801267501</v>
      </c>
      <c r="Q18" s="81">
        <f t="shared" si="3"/>
        <v>7.5256153020786494</v>
      </c>
      <c r="R18" s="81">
        <f t="shared" si="3"/>
        <v>7.5294651781006099</v>
      </c>
    </row>
    <row r="19" spans="2:18" x14ac:dyDescent="0.2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</row>
    <row r="20" spans="2:18" x14ac:dyDescent="0.2">
      <c r="B20" s="177" t="s">
        <v>84</v>
      </c>
      <c r="C20" s="3" t="s">
        <v>1</v>
      </c>
      <c r="D20" s="99">
        <f>D21+D22</f>
        <v>8.1660188185781628</v>
      </c>
      <c r="E20" s="99">
        <f t="shared" ref="E20:R20" si="4">E21+E22</f>
        <v>7.6157544794398504</v>
      </c>
      <c r="F20" s="99">
        <f t="shared" si="4"/>
        <v>6.3741635704117598</v>
      </c>
      <c r="G20" s="99">
        <f t="shared" si="4"/>
        <v>5.4926545144062775</v>
      </c>
      <c r="H20" s="99">
        <f t="shared" si="4"/>
        <v>7.7263244868832874</v>
      </c>
      <c r="I20" s="99">
        <f t="shared" si="4"/>
        <v>6.7218571565816232</v>
      </c>
      <c r="J20" s="99">
        <f t="shared" si="4"/>
        <v>6.0066836439848279</v>
      </c>
      <c r="K20" s="99">
        <f t="shared" si="4"/>
        <v>2.4763542451559335</v>
      </c>
      <c r="L20" s="99">
        <f t="shared" si="4"/>
        <v>2.2439740206216157</v>
      </c>
      <c r="M20" s="99">
        <f t="shared" si="4"/>
        <v>1.9537718592147415</v>
      </c>
      <c r="N20" s="99">
        <f t="shared" si="4"/>
        <v>1.8409759306449505</v>
      </c>
      <c r="O20" s="99">
        <f t="shared" si="4"/>
        <v>8.8862641240409239</v>
      </c>
      <c r="P20" s="99">
        <f t="shared" si="4"/>
        <v>8.4106062790284337</v>
      </c>
      <c r="Q20" s="99">
        <f t="shared" si="4"/>
        <v>7.2123483422499035</v>
      </c>
      <c r="R20" s="99">
        <f t="shared" si="4"/>
        <v>6.3372857667256737</v>
      </c>
    </row>
    <row r="21" spans="2:18" x14ac:dyDescent="0.2">
      <c r="B21" s="177"/>
      <c r="C21" s="3" t="s">
        <v>75</v>
      </c>
      <c r="D21" s="86">
        <v>6.543716354412366</v>
      </c>
      <c r="E21" s="86">
        <v>5.9682174159450145</v>
      </c>
      <c r="F21" s="86">
        <v>4.8020676582030841</v>
      </c>
      <c r="G21" s="86">
        <v>4.0498882872549311</v>
      </c>
      <c r="H21" s="86">
        <v>6.0360996053485838</v>
      </c>
      <c r="I21" s="86">
        <v>4.9861523238719645</v>
      </c>
      <c r="J21" s="86">
        <v>4.3068688291921866</v>
      </c>
      <c r="K21" s="86">
        <v>1.9190907468037264</v>
      </c>
      <c r="L21" s="86">
        <v>1.6169364518494465</v>
      </c>
      <c r="M21" s="86">
        <v>1.3107350714733663</v>
      </c>
      <c r="N21" s="86">
        <v>1.2190232408684745</v>
      </c>
      <c r="O21" s="86">
        <v>8.0645966811496663</v>
      </c>
      <c r="P21" s="86">
        <v>7.5265219677916795</v>
      </c>
      <c r="Q21" s="86">
        <v>6.3299440477716082</v>
      </c>
      <c r="R21" s="86">
        <v>5.5257415838112474</v>
      </c>
    </row>
    <row r="22" spans="2:18" x14ac:dyDescent="0.2">
      <c r="B22" s="177"/>
      <c r="C22" s="3" t="s">
        <v>91</v>
      </c>
      <c r="D22" s="86">
        <v>1.6223024641657959</v>
      </c>
      <c r="E22" s="86">
        <v>1.6475370634948359</v>
      </c>
      <c r="F22" s="86">
        <v>1.5720959122086753</v>
      </c>
      <c r="G22" s="86">
        <v>1.4427662271513462</v>
      </c>
      <c r="H22" s="86">
        <v>1.6902248815347041</v>
      </c>
      <c r="I22" s="86">
        <v>1.7357048327096589</v>
      </c>
      <c r="J22" s="86">
        <v>1.6998148147926411</v>
      </c>
      <c r="K22" s="86">
        <v>0.55726349835220712</v>
      </c>
      <c r="L22" s="86">
        <v>0.62703756877216932</v>
      </c>
      <c r="M22" s="86">
        <v>0.64303678774137518</v>
      </c>
      <c r="N22" s="86">
        <v>0.621952689776476</v>
      </c>
      <c r="O22" s="86">
        <v>0.82166744289125848</v>
      </c>
      <c r="P22" s="86">
        <v>0.88408431123675368</v>
      </c>
      <c r="Q22" s="86">
        <v>0.88240429447829516</v>
      </c>
      <c r="R22" s="86">
        <v>0.81154418291442654</v>
      </c>
    </row>
    <row r="23" spans="2:18" x14ac:dyDescent="0.2">
      <c r="B23" s="177"/>
      <c r="C23" s="3" t="s">
        <v>6</v>
      </c>
      <c r="D23" s="86">
        <f>SUM(D51:D54)</f>
        <v>4.7787115999643346</v>
      </c>
      <c r="E23" s="86">
        <f t="shared" ref="E23:R23" si="5">SUM(E51:E54)</f>
        <v>4.7152734643344951</v>
      </c>
      <c r="F23" s="86">
        <f t="shared" si="5"/>
        <v>4.5876712489519633</v>
      </c>
      <c r="G23" s="86">
        <f t="shared" si="5"/>
        <v>4.5110531201753918</v>
      </c>
      <c r="H23" s="86">
        <f t="shared" si="5"/>
        <v>4.7048932096551432</v>
      </c>
      <c r="I23" s="86">
        <f t="shared" si="5"/>
        <v>4.5700103195833925</v>
      </c>
      <c r="J23" s="86">
        <f t="shared" si="5"/>
        <v>4.5088663601891934</v>
      </c>
      <c r="K23" s="86">
        <f t="shared" si="5"/>
        <v>3.13276239880186</v>
      </c>
      <c r="L23" s="86">
        <f t="shared" si="5"/>
        <v>3.3638155712862474</v>
      </c>
      <c r="M23" s="86">
        <f t="shared" si="5"/>
        <v>3.6540875660077825</v>
      </c>
      <c r="N23" s="86">
        <f t="shared" si="5"/>
        <v>3.7643346592479583</v>
      </c>
      <c r="O23" s="86">
        <f t="shared" si="5"/>
        <v>5.1367047753706858</v>
      </c>
      <c r="P23" s="86">
        <f t="shared" si="5"/>
        <v>5.1313261049471448</v>
      </c>
      <c r="Q23" s="86">
        <f t="shared" si="5"/>
        <v>5.0821080823996292</v>
      </c>
      <c r="R23" s="86">
        <f t="shared" si="5"/>
        <v>4.9990475154189298</v>
      </c>
    </row>
    <row r="24" spans="2:18" x14ac:dyDescent="0.2">
      <c r="B24" s="177"/>
      <c r="C24" s="3" t="s">
        <v>90</v>
      </c>
      <c r="D24" s="86">
        <f>D51+D53</f>
        <v>3.2091179096167366</v>
      </c>
      <c r="E24" s="86">
        <f t="shared" ref="E24:R24" si="6">E51+E53</f>
        <v>3.0600538954387342</v>
      </c>
      <c r="F24" s="86">
        <f t="shared" si="6"/>
        <v>2.7961494068386621</v>
      </c>
      <c r="G24" s="86">
        <f t="shared" si="6"/>
        <v>2.6534633423104479</v>
      </c>
      <c r="H24" s="86">
        <f t="shared" si="6"/>
        <v>3.037118926038473</v>
      </c>
      <c r="I24" s="86">
        <f t="shared" si="6"/>
        <v>2.7232093440580316</v>
      </c>
      <c r="J24" s="86">
        <f t="shared" si="6"/>
        <v>2.5557065673643895</v>
      </c>
      <c r="K24" s="86">
        <f t="shared" si="6"/>
        <v>2.1323824615248812</v>
      </c>
      <c r="L24" s="86">
        <f t="shared" si="6"/>
        <v>2.1807077431213231</v>
      </c>
      <c r="M24" s="86">
        <f t="shared" si="6"/>
        <v>2.2326807112418403</v>
      </c>
      <c r="N24" s="86">
        <f t="shared" si="6"/>
        <v>2.2268746914970796</v>
      </c>
      <c r="O24" s="86">
        <f t="shared" si="6"/>
        <v>4.2486742030382825</v>
      </c>
      <c r="P24" s="86">
        <f t="shared" si="6"/>
        <v>4.1457505866564457</v>
      </c>
      <c r="Q24" s="86">
        <f t="shared" si="6"/>
        <v>3.9521932644126436</v>
      </c>
      <c r="R24" s="86">
        <f t="shared" si="6"/>
        <v>3.8186113851096155</v>
      </c>
    </row>
    <row r="25" spans="2:18" x14ac:dyDescent="0.2">
      <c r="B25" s="177"/>
      <c r="C25" s="3" t="s">
        <v>92</v>
      </c>
      <c r="D25" s="86">
        <f>D52+D54</f>
        <v>1.5695936903475982</v>
      </c>
      <c r="E25" s="86">
        <f t="shared" ref="E25:R25" si="7">E52+E54</f>
        <v>1.6552195688957612</v>
      </c>
      <c r="F25" s="86">
        <f t="shared" si="7"/>
        <v>1.7915218421133012</v>
      </c>
      <c r="G25" s="86">
        <f t="shared" si="7"/>
        <v>1.8575897778649439</v>
      </c>
      <c r="H25" s="86">
        <f t="shared" si="7"/>
        <v>1.66777428361667</v>
      </c>
      <c r="I25" s="86">
        <f t="shared" si="7"/>
        <v>1.8468009755253609</v>
      </c>
      <c r="J25" s="86">
        <f t="shared" si="7"/>
        <v>1.9531597928248039</v>
      </c>
      <c r="K25" s="86">
        <f t="shared" si="7"/>
        <v>1.0003799372769788</v>
      </c>
      <c r="L25" s="86">
        <f t="shared" si="7"/>
        <v>1.1831078281649248</v>
      </c>
      <c r="M25" s="86">
        <f t="shared" si="7"/>
        <v>1.4214068547659424</v>
      </c>
      <c r="N25" s="86">
        <f t="shared" si="7"/>
        <v>1.5374599677508782</v>
      </c>
      <c r="O25" s="86">
        <f t="shared" si="7"/>
        <v>0.88803057233240368</v>
      </c>
      <c r="P25" s="86">
        <f t="shared" si="7"/>
        <v>0.98557551829069934</v>
      </c>
      <c r="Q25" s="86">
        <f t="shared" si="7"/>
        <v>1.1299148179869847</v>
      </c>
      <c r="R25" s="86">
        <f t="shared" si="7"/>
        <v>1.180436130309314</v>
      </c>
    </row>
    <row r="26" spans="2:18" x14ac:dyDescent="0.2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</row>
    <row r="27" spans="2:18" x14ac:dyDescent="0.2">
      <c r="B27" s="177" t="s">
        <v>72</v>
      </c>
      <c r="C27" s="80" t="s">
        <v>67</v>
      </c>
      <c r="D27" s="81">
        <v>475.58947798198199</v>
      </c>
      <c r="E27" s="81">
        <v>434.41171841657001</v>
      </c>
      <c r="F27" s="81">
        <v>354.448608991117</v>
      </c>
      <c r="G27" s="100">
        <v>302.37901585019603</v>
      </c>
      <c r="H27" s="81">
        <v>444.10053799944302</v>
      </c>
      <c r="I27" s="81">
        <v>383.48724773895299</v>
      </c>
      <c r="J27" s="81">
        <v>344.27110551011702</v>
      </c>
      <c r="K27" s="81">
        <v>147.44065430980501</v>
      </c>
      <c r="L27" s="81">
        <v>133.85730174782699</v>
      </c>
      <c r="M27" s="81">
        <v>117.090309307596</v>
      </c>
      <c r="N27" s="101">
        <v>109.90035907154</v>
      </c>
      <c r="O27" s="81">
        <v>518.92565904595097</v>
      </c>
      <c r="P27" s="81">
        <v>478.912641248878</v>
      </c>
      <c r="Q27" s="81">
        <v>397.57980251262501</v>
      </c>
      <c r="R27" s="81">
        <v>344.41633518340598</v>
      </c>
    </row>
    <row r="28" spans="2:18" x14ac:dyDescent="0.2">
      <c r="B28" s="177"/>
      <c r="C28" s="80" t="s">
        <v>68</v>
      </c>
      <c r="D28" s="81">
        <v>381.10647479490001</v>
      </c>
      <c r="E28" s="81">
        <v>340.43423938412798</v>
      </c>
      <c r="F28" s="81">
        <v>267.02894943459398</v>
      </c>
      <c r="G28" s="100">
        <v>222.95253258537599</v>
      </c>
      <c r="H28" s="81">
        <v>346.94829174005702</v>
      </c>
      <c r="I28" s="81">
        <v>284.46391926323599</v>
      </c>
      <c r="J28" s="81">
        <v>246.846776190367</v>
      </c>
      <c r="K28" s="81">
        <v>114.261518093432</v>
      </c>
      <c r="L28" s="81">
        <v>96.453322789501996</v>
      </c>
      <c r="M28" s="81">
        <v>78.552863895181304</v>
      </c>
      <c r="N28" s="101">
        <v>72.771778086780401</v>
      </c>
      <c r="O28" s="81">
        <v>470.943254588108</v>
      </c>
      <c r="P28" s="81">
        <v>428.57154352839399</v>
      </c>
      <c r="Q28" s="81">
        <v>348.93737587332402</v>
      </c>
      <c r="R28" s="81">
        <v>300.31084844863102</v>
      </c>
    </row>
    <row r="29" spans="2:18" x14ac:dyDescent="0.2">
      <c r="B29" s="177"/>
      <c r="C29" s="80" t="s">
        <v>69</v>
      </c>
      <c r="D29" s="81">
        <v>94.483003187082403</v>
      </c>
      <c r="E29" s="81">
        <v>93.977479032441806</v>
      </c>
      <c r="F29" s="81">
        <v>87.4196595565233</v>
      </c>
      <c r="G29" s="100">
        <v>79.426483264819396</v>
      </c>
      <c r="H29" s="81">
        <v>97.152246259386104</v>
      </c>
      <c r="I29" s="81">
        <v>99.023328475716397</v>
      </c>
      <c r="J29" s="81">
        <v>97.424329319750797</v>
      </c>
      <c r="K29" s="81">
        <v>33.1791362163722</v>
      </c>
      <c r="L29" s="81">
        <v>37.403978958325702</v>
      </c>
      <c r="M29" s="81">
        <v>38.537445412414897</v>
      </c>
      <c r="N29" s="101">
        <v>37.128580984760099</v>
      </c>
      <c r="O29" s="81">
        <v>47.982404457842499</v>
      </c>
      <c r="P29" s="81">
        <v>50.341097720484598</v>
      </c>
      <c r="Q29" s="81">
        <v>48.642426639301</v>
      </c>
      <c r="R29" s="81">
        <v>44.105486734775198</v>
      </c>
    </row>
    <row r="30" spans="2:18" x14ac:dyDescent="0.2">
      <c r="B30" s="177"/>
      <c r="C30" s="80" t="s">
        <v>66</v>
      </c>
      <c r="D30" s="81">
        <v>34.924734803955943</v>
      </c>
      <c r="E30" s="81">
        <v>-10.9182987026888</v>
      </c>
      <c r="F30" s="81">
        <v>-97.041939437051596</v>
      </c>
      <c r="G30" s="100">
        <v>-146.1550258498286</v>
      </c>
      <c r="H30" s="81">
        <v>7.3091403434311992</v>
      </c>
      <c r="I30" s="81">
        <v>-53.9572210759206</v>
      </c>
      <c r="J30" s="81">
        <v>-93.830020265865727</v>
      </c>
      <c r="K30" s="81">
        <v>126.7076454527818</v>
      </c>
      <c r="L30" s="81">
        <v>51.930928345991603</v>
      </c>
      <c r="M30" s="81">
        <v>-52.470567255179603</v>
      </c>
      <c r="N30" s="101">
        <v>-110.5069478891599</v>
      </c>
      <c r="O30" s="81">
        <v>31.09014044923634</v>
      </c>
      <c r="P30" s="81">
        <v>-26.550578776006745</v>
      </c>
      <c r="Q30" s="81">
        <v>-128.71387712235079</v>
      </c>
      <c r="R30" s="81">
        <v>-183.36141506209759</v>
      </c>
    </row>
    <row r="31" spans="2:18" x14ac:dyDescent="0.2">
      <c r="B31" s="177"/>
      <c r="C31" s="80" t="s">
        <v>11</v>
      </c>
      <c r="D31" s="81">
        <f>D32+D33</f>
        <v>-134.72073632396047</v>
      </c>
      <c r="E31" s="81">
        <f t="shared" ref="E31:R31" si="8">E32+E33</f>
        <v>-51.565467992782303</v>
      </c>
      <c r="F31" s="81">
        <f t="shared" si="8"/>
        <v>97.076342134197802</v>
      </c>
      <c r="G31" s="81">
        <f t="shared" si="8"/>
        <v>180.5224723943646</v>
      </c>
      <c r="H31" s="81">
        <f t="shared" si="8"/>
        <v>34.682615840375703</v>
      </c>
      <c r="I31" s="81">
        <f t="shared" si="8"/>
        <v>398.87141892519401</v>
      </c>
      <c r="J31" s="81">
        <f t="shared" si="8"/>
        <v>647.38925706300995</v>
      </c>
      <c r="K31" s="81">
        <f t="shared" si="8"/>
        <v>-38.651059330156997</v>
      </c>
      <c r="L31" s="81">
        <f t="shared" si="8"/>
        <v>62.947792653629989</v>
      </c>
      <c r="M31" s="81">
        <f t="shared" si="8"/>
        <v>191.84966340396139</v>
      </c>
      <c r="N31" s="81">
        <f t="shared" si="8"/>
        <v>255.58761932369711</v>
      </c>
      <c r="O31" s="81">
        <f t="shared" si="8"/>
        <v>-151.06007032138851</v>
      </c>
      <c r="P31" s="81">
        <f t="shared" si="8"/>
        <v>-51.810808552732702</v>
      </c>
      <c r="Q31" s="81">
        <f t="shared" si="8"/>
        <v>117.59024673425091</v>
      </c>
      <c r="R31" s="81">
        <f t="shared" si="8"/>
        <v>206.28862217250762</v>
      </c>
    </row>
    <row r="32" spans="2:18" x14ac:dyDescent="0.2">
      <c r="B32" s="177"/>
      <c r="C32" s="80" t="s">
        <v>70</v>
      </c>
      <c r="D32" s="81">
        <v>79.957173158571507</v>
      </c>
      <c r="E32" s="81">
        <v>67.692664817472703</v>
      </c>
      <c r="F32" s="81">
        <v>47.299306733369001</v>
      </c>
      <c r="G32" s="100">
        <v>36.6364702902776</v>
      </c>
      <c r="H32" s="81">
        <v>80.794735333743105</v>
      </c>
      <c r="I32" s="81">
        <v>96.476739022290005</v>
      </c>
      <c r="J32" s="81">
        <v>116.98720018821</v>
      </c>
      <c r="K32" s="81">
        <v>103.20253883471101</v>
      </c>
      <c r="L32" s="81">
        <v>83.794384295896194</v>
      </c>
      <c r="M32" s="81">
        <v>60.648631270913398</v>
      </c>
      <c r="N32" s="101">
        <v>48.407646696864099</v>
      </c>
      <c r="O32" s="81">
        <v>76.736806404034496</v>
      </c>
      <c r="P32" s="81">
        <v>61.334842361907299</v>
      </c>
      <c r="Q32" s="81">
        <v>37.157353971557903</v>
      </c>
      <c r="R32" s="81">
        <v>24.567141798485601</v>
      </c>
    </row>
    <row r="33" spans="2:18" x14ac:dyDescent="0.2">
      <c r="B33" s="177"/>
      <c r="C33" s="80" t="s">
        <v>71</v>
      </c>
      <c r="D33" s="81">
        <v>-214.67790948253199</v>
      </c>
      <c r="E33" s="81">
        <v>-119.25813281025501</v>
      </c>
      <c r="F33" s="81">
        <v>49.777035400828801</v>
      </c>
      <c r="G33" s="100">
        <v>143.886002104087</v>
      </c>
      <c r="H33" s="81">
        <v>-46.112119493367402</v>
      </c>
      <c r="I33" s="81">
        <v>302.39467990290399</v>
      </c>
      <c r="J33" s="81">
        <v>530.4020568748</v>
      </c>
      <c r="K33" s="81">
        <v>-141.853598164868</v>
      </c>
      <c r="L33" s="81">
        <v>-20.846591642266201</v>
      </c>
      <c r="M33" s="81">
        <v>131.20103213304799</v>
      </c>
      <c r="N33" s="101">
        <v>207.17997262683301</v>
      </c>
      <c r="O33" s="81">
        <v>-227.796876725423</v>
      </c>
      <c r="P33" s="81">
        <v>-113.14565091464</v>
      </c>
      <c r="Q33" s="81">
        <v>80.432892762693001</v>
      </c>
      <c r="R33" s="81">
        <v>181.72148037402201</v>
      </c>
    </row>
    <row r="34" spans="2:18" x14ac:dyDescent="0.2">
      <c r="B34" s="177"/>
      <c r="C34" s="80" t="s">
        <v>24</v>
      </c>
      <c r="D34" s="81">
        <v>-111.48738905452581</v>
      </c>
      <c r="E34" s="81">
        <v>-76.775850687652991</v>
      </c>
      <c r="F34" s="81">
        <v>-13.11511218910738</v>
      </c>
      <c r="G34" s="100">
        <v>18.469651540297519</v>
      </c>
      <c r="H34" s="81">
        <v>-148.3295434645006</v>
      </c>
      <c r="I34" s="81">
        <v>-234.7990514960814</v>
      </c>
      <c r="J34" s="81">
        <v>-298.17655173257839</v>
      </c>
      <c r="K34" s="81">
        <v>-83.129979385766603</v>
      </c>
      <c r="L34" s="81">
        <v>-37.1378838558974</v>
      </c>
      <c r="M34" s="81">
        <v>18.57004760248762</v>
      </c>
      <c r="N34" s="101">
        <v>44.978398593341971</v>
      </c>
      <c r="O34" s="81">
        <v>-115.84254087229991</v>
      </c>
      <c r="P34" s="81">
        <v>-74.722307010240897</v>
      </c>
      <c r="Q34" s="81">
        <v>-4.3884071520000205</v>
      </c>
      <c r="R34" s="81">
        <v>26.877663259567839</v>
      </c>
    </row>
    <row r="35" spans="2:18" x14ac:dyDescent="0.2"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</row>
    <row r="36" spans="2:18" ht="12.55" customHeight="1" x14ac:dyDescent="0.2">
      <c r="B36" s="177" t="s">
        <v>96</v>
      </c>
      <c r="C36" s="3" t="s">
        <v>95</v>
      </c>
      <c r="D36" s="99">
        <f>(D7+D10)/(D27+D31)*1000</f>
        <v>11.253366943458662</v>
      </c>
      <c r="E36" s="99">
        <f t="shared" ref="E36:R36" si="9">(E7+E10)/(E27+E31)*1000</f>
        <v>11.916346468677229</v>
      </c>
      <c r="F36" s="99">
        <f t="shared" si="9"/>
        <v>12.734795142623691</v>
      </c>
      <c r="G36" s="99">
        <f t="shared" si="9"/>
        <v>13.076904119722581</v>
      </c>
      <c r="H36" s="99">
        <f t="shared" si="9"/>
        <v>9.7684602275186858</v>
      </c>
      <c r="I36" s="99">
        <f t="shared" si="9"/>
        <v>8.0207991385831736</v>
      </c>
      <c r="J36" s="99">
        <f t="shared" si="9"/>
        <v>7.258022299236492</v>
      </c>
      <c r="K36" s="99">
        <f t="shared" si="9"/>
        <v>11.889567768012892</v>
      </c>
      <c r="L36" s="99">
        <f t="shared" si="9"/>
        <v>14.658771433567011</v>
      </c>
      <c r="M36" s="99">
        <f t="shared" si="9"/>
        <v>14.620581319382532</v>
      </c>
      <c r="N36" s="99">
        <f t="shared" si="9"/>
        <v>14.309960276688315</v>
      </c>
      <c r="O36" s="99">
        <f t="shared" si="9"/>
        <v>18.139456971712832</v>
      </c>
      <c r="P36" s="99">
        <f t="shared" si="9"/>
        <v>17.26209245211745</v>
      </c>
      <c r="Q36" s="99">
        <f t="shared" si="9"/>
        <v>16.185315841975967</v>
      </c>
      <c r="R36" s="99">
        <f t="shared" si="9"/>
        <v>15.851176095005352</v>
      </c>
    </row>
    <row r="37" spans="2:18" x14ac:dyDescent="0.2">
      <c r="B37" s="177"/>
      <c r="C37" s="88" t="s">
        <v>94</v>
      </c>
      <c r="D37" s="99">
        <f>D7/D27*1000</f>
        <v>13.973946525589266</v>
      </c>
      <c r="E37" s="99">
        <f t="shared" ref="E37:R37" si="10">E7/E27*1000</f>
        <v>13.971281873755656</v>
      </c>
      <c r="F37" s="99">
        <f t="shared" si="10"/>
        <v>14.196968831979479</v>
      </c>
      <c r="G37" s="99">
        <f t="shared" si="10"/>
        <v>14.617420231669307</v>
      </c>
      <c r="H37" s="99">
        <f t="shared" si="10"/>
        <v>13.72095898206593</v>
      </c>
      <c r="I37" s="99">
        <f t="shared" si="10"/>
        <v>13.256201755119434</v>
      </c>
      <c r="J37" s="99">
        <f t="shared" si="10"/>
        <v>13.035865966101783</v>
      </c>
      <c r="K37" s="99">
        <f t="shared" si="10"/>
        <v>19.5060227275555</v>
      </c>
      <c r="L37" s="99">
        <f t="shared" si="10"/>
        <v>19.796880507482651</v>
      </c>
      <c r="M37" s="99">
        <f t="shared" si="10"/>
        <v>20.798304382807288</v>
      </c>
      <c r="N37" s="99">
        <f t="shared" si="10"/>
        <v>21.430795035491489</v>
      </c>
      <c r="O37" s="99">
        <f t="shared" si="10"/>
        <v>17.957784870703478</v>
      </c>
      <c r="P37" s="99">
        <f t="shared" si="10"/>
        <v>18.119854443321611</v>
      </c>
      <c r="Q37" s="99">
        <f t="shared" si="10"/>
        <v>18.740910982561257</v>
      </c>
      <c r="R37" s="99">
        <f t="shared" si="10"/>
        <v>19.450869967483523</v>
      </c>
    </row>
    <row r="38" spans="2:18" x14ac:dyDescent="0.2">
      <c r="B38" s="177"/>
      <c r="C38" s="80" t="s">
        <v>87</v>
      </c>
      <c r="D38" s="105">
        <f>D8/D27*1000</f>
        <v>9.2622924977801304</v>
      </c>
      <c r="E38" s="105">
        <f t="shared" ref="E38:R38" si="11">E8/E27*1000</f>
        <v>9.1170639881871125</v>
      </c>
      <c r="F38" s="105">
        <f t="shared" si="11"/>
        <v>8.8391790054182113</v>
      </c>
      <c r="G38" s="105">
        <f t="shared" si="11"/>
        <v>8.6795287904975442</v>
      </c>
      <c r="H38" s="105">
        <f t="shared" si="11"/>
        <v>9.0151786373658958</v>
      </c>
      <c r="I38" s="105">
        <f t="shared" si="11"/>
        <v>8.4693063325413291</v>
      </c>
      <c r="J38" s="105">
        <f t="shared" si="11"/>
        <v>8.0824959333613595</v>
      </c>
      <c r="K38" s="105">
        <f t="shared" si="11"/>
        <v>9.0591340409228298</v>
      </c>
      <c r="L38" s="105">
        <f t="shared" si="11"/>
        <v>8.2460623466809029</v>
      </c>
      <c r="M38" s="105">
        <f t="shared" si="11"/>
        <v>7.4918922297019384</v>
      </c>
      <c r="N38" s="105">
        <f t="shared" si="11"/>
        <v>7.360219655976473</v>
      </c>
      <c r="O38" s="105">
        <f t="shared" si="11"/>
        <v>11.668470146636865</v>
      </c>
      <c r="P38" s="105">
        <f t="shared" si="11"/>
        <v>11.58214966073313</v>
      </c>
      <c r="Q38" s="105">
        <f t="shared" si="11"/>
        <v>11.416068140111724</v>
      </c>
      <c r="R38" s="105">
        <f t="shared" si="11"/>
        <v>11.363831080820617</v>
      </c>
    </row>
    <row r="39" spans="2:18" x14ac:dyDescent="0.2">
      <c r="B39" s="177"/>
      <c r="C39" s="80" t="s">
        <v>100</v>
      </c>
      <c r="D39" s="98">
        <f>D8/D28*1000</f>
        <v>11.558577839188759</v>
      </c>
      <c r="E39" s="98">
        <f t="shared" ref="E39:R39" si="12">E8/E28*1000</f>
        <v>11.633845764712593</v>
      </c>
      <c r="F39" s="98">
        <f t="shared" si="12"/>
        <v>11.732940228869735</v>
      </c>
      <c r="G39" s="98">
        <f t="shared" si="12"/>
        <v>11.771597044806288</v>
      </c>
      <c r="H39" s="98">
        <f t="shared" si="12"/>
        <v>11.53960338855024</v>
      </c>
      <c r="I39" s="98">
        <f t="shared" si="12"/>
        <v>11.417514685645806</v>
      </c>
      <c r="J39" s="98">
        <f t="shared" si="12"/>
        <v>11.272457567415975</v>
      </c>
      <c r="K39" s="98">
        <f t="shared" si="12"/>
        <v>11.689715599452271</v>
      </c>
      <c r="L39" s="98">
        <f t="shared" si="12"/>
        <v>11.443832351737264</v>
      </c>
      <c r="M39" s="98">
        <f t="shared" si="12"/>
        <v>11.167358323759181</v>
      </c>
      <c r="N39" s="98">
        <f t="shared" si="12"/>
        <v>11.115446183994818</v>
      </c>
      <c r="O39" s="98">
        <f t="shared" si="12"/>
        <v>12.857320923297578</v>
      </c>
      <c r="P39" s="98">
        <f t="shared" si="12"/>
        <v>12.942618260873886</v>
      </c>
      <c r="Q39" s="98">
        <f t="shared" si="12"/>
        <v>13.007486243789561</v>
      </c>
      <c r="R39" s="98">
        <f t="shared" si="12"/>
        <v>13.032792770285159</v>
      </c>
    </row>
    <row r="40" spans="2:18" x14ac:dyDescent="0.2">
      <c r="B40" s="177"/>
      <c r="C40" s="3" t="s">
        <v>98</v>
      </c>
      <c r="D40" s="99">
        <f>D10/(D31)*1000</f>
        <v>20.857523353074516</v>
      </c>
      <c r="E40" s="99">
        <f t="shared" ref="E40:R40" si="13">E10/(E31)*1000</f>
        <v>29.228087354653887</v>
      </c>
      <c r="F40" s="99">
        <f t="shared" si="13"/>
        <v>7.3960543237831811</v>
      </c>
      <c r="G40" s="99">
        <f t="shared" si="13"/>
        <v>10.496506567808908</v>
      </c>
      <c r="H40" s="99">
        <f t="shared" si="13"/>
        <v>-40.842105925139336</v>
      </c>
      <c r="I40" s="99">
        <f t="shared" si="13"/>
        <v>2.9873220706327657</v>
      </c>
      <c r="J40" s="99">
        <f t="shared" si="13"/>
        <v>4.1854587604461972</v>
      </c>
      <c r="K40" s="99">
        <f t="shared" si="13"/>
        <v>40.943754696336853</v>
      </c>
      <c r="L40" s="99">
        <f t="shared" si="13"/>
        <v>3.7326787506218841</v>
      </c>
      <c r="M40" s="99">
        <f t="shared" si="13"/>
        <v>10.850173326588846</v>
      </c>
      <c r="N40" s="99">
        <f t="shared" si="13"/>
        <v>11.248065890127892</v>
      </c>
      <c r="O40" s="99">
        <f t="shared" si="13"/>
        <v>17.515372032880432</v>
      </c>
      <c r="P40" s="99">
        <f t="shared" si="13"/>
        <v>25.19080602068448</v>
      </c>
      <c r="Q40" s="99">
        <f t="shared" si="13"/>
        <v>7.54469266518851</v>
      </c>
      <c r="R40" s="99">
        <f t="shared" si="13"/>
        <v>9.8411821443728051</v>
      </c>
    </row>
    <row r="41" spans="2:18" x14ac:dyDescent="0.2">
      <c r="B41" s="177"/>
      <c r="C41" s="3" t="s">
        <v>99</v>
      </c>
      <c r="D41" s="99">
        <f>D10/(D31+D34)*1000</f>
        <v>11.412868278416019</v>
      </c>
      <c r="E41" s="99">
        <f t="shared" ref="E41:R41" si="14">E10/(E31+E34)*1000</f>
        <v>11.743373205704843</v>
      </c>
      <c r="F41" s="99">
        <f t="shared" si="14"/>
        <v>8.5513504321963847</v>
      </c>
      <c r="G41" s="99">
        <f t="shared" si="14"/>
        <v>9.5222628898956536</v>
      </c>
      <c r="H41" s="99">
        <f t="shared" si="14"/>
        <v>12.464138710361791</v>
      </c>
      <c r="I41" s="99">
        <f t="shared" si="14"/>
        <v>7.2623892235519296</v>
      </c>
      <c r="J41" s="99">
        <f t="shared" si="14"/>
        <v>7.7592281037691233</v>
      </c>
      <c r="K41" s="99">
        <f t="shared" si="14"/>
        <v>12.994793841913472</v>
      </c>
      <c r="L41" s="99">
        <f t="shared" si="14"/>
        <v>9.10363108518224</v>
      </c>
      <c r="M41" s="99">
        <f t="shared" si="14"/>
        <v>9.8926193303103283</v>
      </c>
      <c r="N41" s="99">
        <f t="shared" si="14"/>
        <v>9.5648417035866586</v>
      </c>
      <c r="O41" s="99">
        <f t="shared" si="14"/>
        <v>9.9132538237781329</v>
      </c>
      <c r="P41" s="99">
        <f t="shared" si="14"/>
        <v>10.314738732384678</v>
      </c>
      <c r="Q41" s="99">
        <f t="shared" si="14"/>
        <v>7.8371718631744995</v>
      </c>
      <c r="R41" s="99">
        <f t="shared" si="14"/>
        <v>8.7067643649654176</v>
      </c>
    </row>
    <row r="42" spans="2:18" x14ac:dyDescent="0.2"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</row>
    <row r="43" spans="2:18" x14ac:dyDescent="0.2">
      <c r="B43" s="3" t="s">
        <v>89</v>
      </c>
      <c r="C43" s="3" t="s">
        <v>88</v>
      </c>
      <c r="D43" s="81">
        <f t="shared" ref="D43:R43" si="15">D12/D27*1000</f>
        <v>203.60051505293347</v>
      </c>
      <c r="E43" s="81">
        <f t="shared" si="15"/>
        <v>207.87972620404895</v>
      </c>
      <c r="F43" s="81">
        <f t="shared" si="15"/>
        <v>213.24097576012298</v>
      </c>
      <c r="G43" s="81">
        <f t="shared" si="15"/>
        <v>215.39289193574899</v>
      </c>
      <c r="H43" s="81">
        <f t="shared" si="15"/>
        <v>206.29674601297512</v>
      </c>
      <c r="I43" s="81">
        <f t="shared" si="15"/>
        <v>207.84476291166104</v>
      </c>
      <c r="J43" s="81">
        <f t="shared" si="15"/>
        <v>206.88781781213905</v>
      </c>
      <c r="K43" s="81">
        <f t="shared" si="15"/>
        <v>199.15731157983282</v>
      </c>
      <c r="L43" s="81">
        <f t="shared" si="15"/>
        <v>198.78174181660358</v>
      </c>
      <c r="M43" s="81">
        <f t="shared" si="15"/>
        <v>197.85800707678806</v>
      </c>
      <c r="N43" s="81">
        <f t="shared" si="15"/>
        <v>198.63223653445411</v>
      </c>
      <c r="O43" s="81">
        <f t="shared" si="15"/>
        <v>203.05552250423474</v>
      </c>
      <c r="P43" s="81">
        <f t="shared" si="15"/>
        <v>208.24363495066746</v>
      </c>
      <c r="Q43" s="81">
        <f t="shared" si="15"/>
        <v>215.10629202312603</v>
      </c>
      <c r="R43" s="81">
        <f t="shared" si="15"/>
        <v>218.18268575545838</v>
      </c>
    </row>
    <row r="44" spans="2:18" x14ac:dyDescent="0.2">
      <c r="C44" s="3" t="s">
        <v>103</v>
      </c>
      <c r="D44" s="104">
        <f>D23/(D23+D20)</f>
        <v>0.3691626975189175</v>
      </c>
      <c r="E44" s="104">
        <f t="shared" ref="E44:R44" si="16">E23/(E23+E20)</f>
        <v>0.38239094792702416</v>
      </c>
      <c r="F44" s="104">
        <f t="shared" si="16"/>
        <v>0.41851307965779522</v>
      </c>
      <c r="G44" s="104">
        <f t="shared" si="16"/>
        <v>0.4509381206405112</v>
      </c>
      <c r="H44" s="104">
        <f t="shared" si="16"/>
        <v>0.37847404208561625</v>
      </c>
      <c r="I44" s="104">
        <f t="shared" si="16"/>
        <v>0.40471696371125632</v>
      </c>
      <c r="J44" s="104">
        <f t="shared" si="16"/>
        <v>0.42878083965170183</v>
      </c>
      <c r="K44" s="104">
        <f t="shared" si="16"/>
        <v>0.55851261395615803</v>
      </c>
      <c r="L44" s="104">
        <f t="shared" si="16"/>
        <v>0.59984696575283258</v>
      </c>
      <c r="M44" s="104">
        <f t="shared" si="16"/>
        <v>0.65160113493087168</v>
      </c>
      <c r="N44" s="104">
        <f t="shared" si="16"/>
        <v>0.6715657587352134</v>
      </c>
      <c r="O44" s="104">
        <f t="shared" si="16"/>
        <v>0.36630650843033796</v>
      </c>
      <c r="P44" s="104">
        <f t="shared" si="16"/>
        <v>0.37892126171144813</v>
      </c>
      <c r="Q44" s="104">
        <f t="shared" si="16"/>
        <v>0.4133658217056555</v>
      </c>
      <c r="R44" s="104">
        <f t="shared" si="16"/>
        <v>0.44097570096079702</v>
      </c>
    </row>
    <row r="45" spans="2:18" x14ac:dyDescent="0.2">
      <c r="C45" s="3" t="s">
        <v>49</v>
      </c>
      <c r="D45" s="106">
        <f>(D21+D24)/(D20+D23)</f>
        <v>0.75342119524241247</v>
      </c>
      <c r="E45" s="106">
        <f t="shared" ref="E45:R45" si="17">(E21+E24)/(E20+E23)</f>
        <v>0.73215885589991858</v>
      </c>
      <c r="F45" s="106">
        <f t="shared" si="17"/>
        <v>0.69315193945631659</v>
      </c>
      <c r="G45" s="106">
        <f t="shared" si="17"/>
        <v>0.67008671928722319</v>
      </c>
      <c r="H45" s="106">
        <f t="shared" si="17"/>
        <v>0.72987367391318103</v>
      </c>
      <c r="I45" s="106">
        <f t="shared" si="17"/>
        <v>0.68273575510897477</v>
      </c>
      <c r="J45" s="106">
        <f t="shared" si="17"/>
        <v>0.65261212146131775</v>
      </c>
      <c r="K45" s="106">
        <f t="shared" si="17"/>
        <v>0.72230147196045591</v>
      </c>
      <c r="L45" s="106">
        <f t="shared" si="17"/>
        <v>0.67720875270549286</v>
      </c>
      <c r="M45" s="106">
        <f t="shared" si="17"/>
        <v>0.63186601411190002</v>
      </c>
      <c r="N45" s="106">
        <f t="shared" si="17"/>
        <v>0.61475593138031426</v>
      </c>
      <c r="O45" s="106">
        <f t="shared" si="17"/>
        <v>0.87807874156410648</v>
      </c>
      <c r="P45" s="106">
        <f t="shared" si="17"/>
        <v>0.86193552171772347</v>
      </c>
      <c r="Q45" s="106">
        <f t="shared" si="17"/>
        <v>0.83632305138511698</v>
      </c>
      <c r="R45" s="106">
        <f t="shared" si="17"/>
        <v>0.82428354357213296</v>
      </c>
    </row>
    <row r="46" spans="2:18" x14ac:dyDescent="0.2">
      <c r="C46" s="3" t="s">
        <v>101</v>
      </c>
      <c r="D46" s="106">
        <f t="shared" ref="D46:R46" si="18">(D21)/(D20)</f>
        <v>0.80133495890617279</v>
      </c>
      <c r="E46" s="106">
        <f t="shared" si="18"/>
        <v>0.78366725608832721</v>
      </c>
      <c r="F46" s="106">
        <f t="shared" si="18"/>
        <v>0.75336435991285344</v>
      </c>
      <c r="G46" s="106">
        <f t="shared" si="18"/>
        <v>0.73732805816072688</v>
      </c>
      <c r="H46" s="106">
        <f t="shared" si="18"/>
        <v>0.78123817030929266</v>
      </c>
      <c r="I46" s="106">
        <f t="shared" si="18"/>
        <v>0.74178195217817666</v>
      </c>
      <c r="J46" s="106">
        <f t="shared" si="18"/>
        <v>0.71701276185988949</v>
      </c>
      <c r="K46" s="106">
        <f t="shared" si="18"/>
        <v>0.77496616267955765</v>
      </c>
      <c r="L46" s="106">
        <f t="shared" si="18"/>
        <v>0.72056825836224692</v>
      </c>
      <c r="M46" s="106">
        <f t="shared" si="18"/>
        <v>0.67087416849179926</v>
      </c>
      <c r="N46" s="106">
        <f t="shared" si="18"/>
        <v>0.66216142241545395</v>
      </c>
      <c r="O46" s="106">
        <f t="shared" si="18"/>
        <v>0.90753510908275659</v>
      </c>
      <c r="P46" s="106">
        <f t="shared" si="18"/>
        <v>0.89488459191804171</v>
      </c>
      <c r="Q46" s="106">
        <f t="shared" si="18"/>
        <v>0.87765367774748548</v>
      </c>
      <c r="R46" s="106">
        <f t="shared" si="18"/>
        <v>0.87194136215609985</v>
      </c>
    </row>
    <row r="47" spans="2:18" x14ac:dyDescent="0.2">
      <c r="C47" s="3" t="s">
        <v>102</v>
      </c>
      <c r="D47" s="106">
        <f>(D24)/(D23)</f>
        <v>0.67154458738223233</v>
      </c>
      <c r="E47" s="106">
        <f t="shared" ref="E47:R47" si="19">(E24)/(E23)</f>
        <v>0.6489663682466027</v>
      </c>
      <c r="F47" s="106">
        <f t="shared" si="19"/>
        <v>0.60949210505818874</v>
      </c>
      <c r="G47" s="106">
        <f t="shared" si="19"/>
        <v>0.58821372119140114</v>
      </c>
      <c r="H47" s="106">
        <f t="shared" si="19"/>
        <v>0.64552345626163232</v>
      </c>
      <c r="I47" s="106">
        <f t="shared" si="19"/>
        <v>0.59588691351276479</v>
      </c>
      <c r="J47" s="106">
        <f t="shared" si="19"/>
        <v>0.56681798997856114</v>
      </c>
      <c r="K47" s="106">
        <f t="shared" si="19"/>
        <v>0.68067162142281235</v>
      </c>
      <c r="L47" s="106">
        <f t="shared" si="19"/>
        <v>0.64828397898386247</v>
      </c>
      <c r="M47" s="106">
        <f t="shared" si="19"/>
        <v>0.61100908801731901</v>
      </c>
      <c r="N47" s="106">
        <f t="shared" si="19"/>
        <v>0.59157192255110669</v>
      </c>
      <c r="O47" s="106">
        <f t="shared" si="19"/>
        <v>0.82712057414895535</v>
      </c>
      <c r="P47" s="106">
        <f t="shared" si="19"/>
        <v>0.8079296661070714</v>
      </c>
      <c r="Q47" s="106">
        <f t="shared" si="19"/>
        <v>0.7776680858283771</v>
      </c>
      <c r="R47" s="106">
        <f t="shared" si="19"/>
        <v>0.76386779148059536</v>
      </c>
    </row>
    <row r="48" spans="2:18" x14ac:dyDescent="0.2">
      <c r="C48" s="3" t="s">
        <v>97</v>
      </c>
      <c r="D48" s="107">
        <f>D7/(D21+D24)</f>
        <v>0.6814287778850846</v>
      </c>
      <c r="E48" s="107">
        <f t="shared" ref="E48:R48" si="20">E7/(E21+E24)</f>
        <v>0.67225367492087917</v>
      </c>
      <c r="F48" s="107">
        <f t="shared" si="20"/>
        <v>0.66227324269759091</v>
      </c>
      <c r="G48" s="107">
        <f t="shared" si="20"/>
        <v>0.65937181699171687</v>
      </c>
      <c r="H48" s="107">
        <f t="shared" si="20"/>
        <v>0.67159026807571409</v>
      </c>
      <c r="I48" s="107">
        <f t="shared" si="20"/>
        <v>0.65940405256768797</v>
      </c>
      <c r="J48" s="107">
        <f t="shared" si="20"/>
        <v>0.65396323218298535</v>
      </c>
      <c r="K48" s="107">
        <f t="shared" si="20"/>
        <v>0.7098604892710535</v>
      </c>
      <c r="L48" s="107">
        <f t="shared" si="20"/>
        <v>0.69778970111658301</v>
      </c>
      <c r="M48" s="107">
        <f t="shared" si="20"/>
        <v>0.68726902023063108</v>
      </c>
      <c r="N48" s="107">
        <f t="shared" si="20"/>
        <v>0.6834944376812252</v>
      </c>
      <c r="O48" s="107">
        <f t="shared" si="20"/>
        <v>0.75680584279209384</v>
      </c>
      <c r="P48" s="107">
        <f t="shared" si="20"/>
        <v>0.74345653856321092</v>
      </c>
      <c r="Q48" s="107">
        <f t="shared" si="20"/>
        <v>0.7246555323205035</v>
      </c>
      <c r="R48" s="107">
        <f t="shared" si="20"/>
        <v>0.71692468944731114</v>
      </c>
    </row>
    <row r="49" spans="2:18" x14ac:dyDescent="0.2">
      <c r="D49" s="10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x14ac:dyDescent="0.2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x14ac:dyDescent="0.2">
      <c r="C51" s="3" t="s">
        <v>50</v>
      </c>
      <c r="D51" s="86">
        <v>0.42164805384523701</v>
      </c>
      <c r="E51" s="86">
        <v>0.40859743254269482</v>
      </c>
      <c r="F51" s="86">
        <v>0.38781873635019154</v>
      </c>
      <c r="G51" s="86">
        <v>0.37783361846307362</v>
      </c>
      <c r="H51" s="86">
        <v>0.40644339757287495</v>
      </c>
      <c r="I51" s="86">
        <v>0.37893251470490286</v>
      </c>
      <c r="J51" s="86">
        <v>0.36320036505145398</v>
      </c>
      <c r="K51" s="86">
        <v>0.44861454757759617</v>
      </c>
      <c r="L51" s="86">
        <v>0.42362704925943245</v>
      </c>
      <c r="M51" s="86">
        <v>0.3956302653673292</v>
      </c>
      <c r="N51" s="86">
        <v>0.3837429883231116</v>
      </c>
      <c r="O51" s="86">
        <v>0.52546491462617617</v>
      </c>
      <c r="P51" s="86">
        <v>0.51241504863965148</v>
      </c>
      <c r="Q51" s="86">
        <v>0.49336536498917077</v>
      </c>
      <c r="R51" s="86">
        <v>0.48652788448839734</v>
      </c>
    </row>
    <row r="52" spans="2:18" x14ac:dyDescent="0.2">
      <c r="C52" s="3" t="s">
        <v>51</v>
      </c>
      <c r="D52" s="86">
        <v>0.21181643506202716</v>
      </c>
      <c r="E52" s="86">
        <v>0.22496446283851165</v>
      </c>
      <c r="F52" s="86">
        <v>0.24607421021069434</v>
      </c>
      <c r="G52" s="86">
        <v>0.25628806909769192</v>
      </c>
      <c r="H52" s="86">
        <v>0.22703613497996639</v>
      </c>
      <c r="I52" s="86">
        <v>0.25467285616071905</v>
      </c>
      <c r="J52" s="86">
        <v>0.2705034815798299</v>
      </c>
      <c r="K52" s="86">
        <v>0.17571680733837444</v>
      </c>
      <c r="L52" s="86">
        <v>0.20479825853175512</v>
      </c>
      <c r="M52" s="86">
        <v>0.23539238012264499</v>
      </c>
      <c r="N52" s="86">
        <v>0.24816568103551295</v>
      </c>
      <c r="O52" s="86">
        <v>0.1086300293850688</v>
      </c>
      <c r="P52" s="86">
        <v>0.12184515501770443</v>
      </c>
      <c r="Q52" s="86">
        <v>0.14129485881946199</v>
      </c>
      <c r="R52" s="86">
        <v>0.14845701219808749</v>
      </c>
    </row>
    <row r="53" spans="2:18" x14ac:dyDescent="0.2">
      <c r="C53" s="3" t="s">
        <v>54</v>
      </c>
      <c r="D53" s="86">
        <v>2.7874698557714996</v>
      </c>
      <c r="E53" s="86">
        <v>2.6514564628960393</v>
      </c>
      <c r="F53" s="86">
        <v>2.4083306704884704</v>
      </c>
      <c r="G53" s="86">
        <v>2.2756297238473744</v>
      </c>
      <c r="H53" s="86">
        <v>2.630675528465598</v>
      </c>
      <c r="I53" s="86">
        <v>2.3442768293531286</v>
      </c>
      <c r="J53" s="86">
        <v>2.1925062023129356</v>
      </c>
      <c r="K53" s="86">
        <v>1.683767913947285</v>
      </c>
      <c r="L53" s="86">
        <v>1.7570806938618906</v>
      </c>
      <c r="M53" s="86">
        <v>1.8370504458745109</v>
      </c>
      <c r="N53" s="86">
        <v>1.8431317031739682</v>
      </c>
      <c r="O53" s="86">
        <v>3.723209288412106</v>
      </c>
      <c r="P53" s="86">
        <v>3.633335538016794</v>
      </c>
      <c r="Q53" s="86">
        <v>3.4588278994234729</v>
      </c>
      <c r="R53" s="86">
        <v>3.3320835006212182</v>
      </c>
    </row>
    <row r="54" spans="2:18" x14ac:dyDescent="0.2">
      <c r="C54" s="3" t="s">
        <v>55</v>
      </c>
      <c r="D54" s="86">
        <v>1.3577772552855711</v>
      </c>
      <c r="E54" s="86">
        <v>1.4302551060572495</v>
      </c>
      <c r="F54" s="86">
        <v>1.5454476319026069</v>
      </c>
      <c r="G54" s="86">
        <v>1.6013017087672521</v>
      </c>
      <c r="H54" s="86">
        <v>1.4407381486367037</v>
      </c>
      <c r="I54" s="86">
        <v>1.5921281193646419</v>
      </c>
      <c r="J54" s="86">
        <v>1.6826563112449739</v>
      </c>
      <c r="K54" s="86">
        <v>0.82466312993860447</v>
      </c>
      <c r="L54" s="86">
        <v>0.97830956963316962</v>
      </c>
      <c r="M54" s="86">
        <v>1.1860144746432975</v>
      </c>
      <c r="N54" s="86">
        <v>1.2892942867153654</v>
      </c>
      <c r="O54" s="86">
        <v>0.77940054294733485</v>
      </c>
      <c r="P54" s="86">
        <v>0.86373036327299491</v>
      </c>
      <c r="Q54" s="86">
        <v>0.98861995916752277</v>
      </c>
      <c r="R54" s="86">
        <v>1.0319791181112266</v>
      </c>
    </row>
    <row r="55" spans="2:18" x14ac:dyDescent="0.2">
      <c r="B55" s="85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</row>
    <row r="56" spans="2:18" x14ac:dyDescent="0.2">
      <c r="B56" s="85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</row>
    <row r="57" spans="2:18" x14ac:dyDescent="0.2">
      <c r="B57" s="85"/>
      <c r="C57" s="3" t="s">
        <v>81</v>
      </c>
      <c r="D57" s="81">
        <v>4.9997792946075501</v>
      </c>
      <c r="E57" s="81">
        <v>4.8450288443797804</v>
      </c>
      <c r="F57" s="81">
        <v>4.5986411424923901</v>
      </c>
      <c r="G57" s="81">
        <v>4.4802405351352599</v>
      </c>
      <c r="H57" s="81">
        <v>4.8194869277416004</v>
      </c>
      <c r="I57" s="81">
        <v>4.4932709253545804</v>
      </c>
      <c r="J57" s="81">
        <v>4.3067236962623001</v>
      </c>
      <c r="K57" s="81">
        <v>5.3195400898529197</v>
      </c>
      <c r="L57" s="81">
        <v>5.0232456433924799</v>
      </c>
      <c r="M57" s="81">
        <v>4.6912679687825598</v>
      </c>
      <c r="N57" s="81">
        <v>4.5503121145033001</v>
      </c>
      <c r="O57" s="81">
        <v>6.2308092643420103</v>
      </c>
      <c r="P57" s="81">
        <v>6.0760677704306501</v>
      </c>
      <c r="Q57" s="81">
        <v>5.8501821935474796</v>
      </c>
      <c r="R57" s="81">
        <v>5.7691053496647902</v>
      </c>
    </row>
    <row r="58" spans="2:18" x14ac:dyDescent="0.2">
      <c r="C58" s="3" t="s">
        <v>76</v>
      </c>
      <c r="D58" s="81">
        <v>2.5116573327513101</v>
      </c>
      <c r="E58" s="81">
        <v>2.6675628004566598</v>
      </c>
      <c r="F58" s="81">
        <v>2.9178760104034902</v>
      </c>
      <c r="G58" s="81">
        <v>3.0389889616327102</v>
      </c>
      <c r="H58" s="81">
        <v>2.6921280827663998</v>
      </c>
      <c r="I58" s="81">
        <v>3.0198362390599098</v>
      </c>
      <c r="J58" s="81">
        <v>3.20755116497822</v>
      </c>
      <c r="K58" s="81">
        <v>2.0835985059886299</v>
      </c>
      <c r="L58" s="81">
        <v>2.4284378482026301</v>
      </c>
      <c r="M58" s="81">
        <v>2.79121399354915</v>
      </c>
      <c r="N58" s="81">
        <v>2.94267605970964</v>
      </c>
      <c r="O58" s="81">
        <v>1.2881031152379701</v>
      </c>
      <c r="P58" s="81">
        <v>1.4448042096961</v>
      </c>
      <c r="Q58" s="81">
        <v>1.67543310853117</v>
      </c>
      <c r="R58" s="81">
        <v>1.76035982843582</v>
      </c>
    </row>
    <row r="59" spans="2:18" x14ac:dyDescent="0.2">
      <c r="C59" s="3" t="s">
        <v>77</v>
      </c>
      <c r="D59" s="81">
        <v>33.053002242349798</v>
      </c>
      <c r="E59" s="81">
        <v>31.440195212206</v>
      </c>
      <c r="F59" s="81">
        <v>28.557280677728901</v>
      </c>
      <c r="G59" s="81">
        <v>26.983751666174399</v>
      </c>
      <c r="H59" s="81">
        <v>31.193780969947799</v>
      </c>
      <c r="I59" s="81">
        <v>27.797748964661601</v>
      </c>
      <c r="J59" s="81">
        <v>25.998097260627699</v>
      </c>
      <c r="K59" s="81">
        <v>19.965627438110101</v>
      </c>
      <c r="L59" s="81">
        <v>20.834948939073801</v>
      </c>
      <c r="M59" s="81">
        <v>21.783206868077201</v>
      </c>
      <c r="N59" s="81">
        <v>21.855316638426501</v>
      </c>
      <c r="O59" s="81">
        <v>44.148726740064497</v>
      </c>
      <c r="P59" s="81">
        <v>43.083030095060799</v>
      </c>
      <c r="Q59" s="81">
        <v>41.0137695583811</v>
      </c>
      <c r="R59" s="81">
        <v>39.510871548868202</v>
      </c>
    </row>
    <row r="60" spans="2:18" x14ac:dyDescent="0.2">
      <c r="C60" s="3" t="s">
        <v>78</v>
      </c>
      <c r="D60" s="81">
        <v>16.100125556745901</v>
      </c>
      <c r="E60" s="81">
        <v>16.9595467121413</v>
      </c>
      <c r="F60" s="81">
        <v>18.32546599094</v>
      </c>
      <c r="G60" s="81">
        <v>18.987767297635401</v>
      </c>
      <c r="H60" s="81">
        <v>17.083851564862101</v>
      </c>
      <c r="I60" s="81">
        <v>18.8789895576835</v>
      </c>
      <c r="J60" s="81">
        <v>19.9524463783989</v>
      </c>
      <c r="K60" s="81">
        <v>9.7786141889953093</v>
      </c>
      <c r="L60" s="81">
        <v>11.6005087308281</v>
      </c>
      <c r="M60" s="81">
        <v>14.0634127428059</v>
      </c>
      <c r="N60" s="81">
        <v>15.288074546032</v>
      </c>
      <c r="O60" s="81">
        <v>9.2419036713122704</v>
      </c>
      <c r="P60" s="81">
        <v>10.241862015094799</v>
      </c>
      <c r="Q60" s="81">
        <v>11.722766314239401</v>
      </c>
      <c r="R60" s="81">
        <v>12.2369065388683</v>
      </c>
    </row>
    <row r="61" spans="2:18" x14ac:dyDescent="0.2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x14ac:dyDescent="0.2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5" spans="2:18" ht="13.15" thickBot="1" x14ac:dyDescent="0.25"/>
    <row r="66" spans="2:18" ht="13.15" thickBot="1" x14ac:dyDescent="0.25">
      <c r="B66" s="3">
        <v>2050</v>
      </c>
      <c r="C66" s="3" t="s">
        <v>50</v>
      </c>
      <c r="D66" s="91">
        <v>1.26417847229227</v>
      </c>
      <c r="E66" s="92">
        <v>1.1358189985242699</v>
      </c>
      <c r="F66" s="92">
        <v>0.96418348780371199</v>
      </c>
      <c r="G66" s="92">
        <v>0.896772469222468</v>
      </c>
      <c r="H66" s="92">
        <v>1.1154560490262599</v>
      </c>
      <c r="I66" s="92">
        <v>0.895436409732281</v>
      </c>
      <c r="J66" s="92">
        <v>0.79587998375227698</v>
      </c>
      <c r="K66" s="92">
        <v>1.6868118403069401</v>
      </c>
      <c r="L66" s="92">
        <v>1.3606801374008199</v>
      </c>
      <c r="M66" s="92">
        <v>1.0882728656930101</v>
      </c>
      <c r="N66" s="92">
        <v>0.99616401917284803</v>
      </c>
      <c r="O66" s="92">
        <v>2.8426801167689901</v>
      </c>
      <c r="P66" s="92">
        <v>2.5698946312909201</v>
      </c>
      <c r="Q66" s="92">
        <v>2.20069177046835</v>
      </c>
      <c r="R66" s="92">
        <v>2.0743606759047202</v>
      </c>
    </row>
    <row r="67" spans="2:18" ht="13.15" thickBot="1" x14ac:dyDescent="0.25">
      <c r="C67" s="3" t="s">
        <v>51</v>
      </c>
      <c r="D67" s="93">
        <v>4.2873470321807403</v>
      </c>
      <c r="E67" s="94">
        <v>4.4176340372822098</v>
      </c>
      <c r="F67" s="94">
        <v>4.5960176678569598</v>
      </c>
      <c r="G67" s="94">
        <v>4.6671096092693496</v>
      </c>
      <c r="H67" s="94">
        <v>4.4369080136651604</v>
      </c>
      <c r="I67" s="94">
        <v>4.6619168192403704</v>
      </c>
      <c r="J67" s="94">
        <v>4.7652865928603498</v>
      </c>
      <c r="K67" s="94">
        <v>3.7900706694834598</v>
      </c>
      <c r="L67" s="94">
        <v>4.1492009166298596</v>
      </c>
      <c r="M67" s="94">
        <v>4.4503638036409399</v>
      </c>
      <c r="N67" s="94">
        <v>4.5572843466834598</v>
      </c>
      <c r="O67" s="94">
        <v>2.7267930346214002</v>
      </c>
      <c r="P67" s="94">
        <v>2.99945709511187</v>
      </c>
      <c r="Q67" s="94">
        <v>3.37005820680529</v>
      </c>
      <c r="R67" s="94">
        <v>3.4973295630135999</v>
      </c>
    </row>
    <row r="68" spans="2:18" ht="13.15" thickBot="1" x14ac:dyDescent="0.25">
      <c r="C68" s="3" t="s">
        <v>52</v>
      </c>
      <c r="D68" s="93">
        <v>10.165802368348</v>
      </c>
      <c r="E68" s="94">
        <v>8.3296682872599703</v>
      </c>
      <c r="F68" s="94">
        <v>5.5590034632419396</v>
      </c>
      <c r="G68" s="94">
        <v>4.4211742064852402</v>
      </c>
      <c r="H68" s="94">
        <v>8.1989527138512308</v>
      </c>
      <c r="I68" s="94">
        <v>5.1989149202242402</v>
      </c>
      <c r="J68" s="94">
        <v>3.9466006590261502</v>
      </c>
      <c r="K68" s="94">
        <v>5.52026774716379</v>
      </c>
      <c r="L68" s="94">
        <v>4.1428566814144396</v>
      </c>
      <c r="M68" s="94">
        <v>2.92021364352177</v>
      </c>
      <c r="N68" s="94">
        <v>2.4616889650662301</v>
      </c>
      <c r="O68" s="94">
        <v>35.840985187553798</v>
      </c>
      <c r="P68" s="94">
        <v>28.998769335098899</v>
      </c>
      <c r="Q68" s="94">
        <v>19.441892162484699</v>
      </c>
      <c r="R68" s="94">
        <v>15.2938911473227</v>
      </c>
    </row>
    <row r="69" spans="2:18" ht="13.15" thickBot="1" x14ac:dyDescent="0.25">
      <c r="C69" s="3" t="s">
        <v>53</v>
      </c>
      <c r="D69" s="93">
        <v>22.481755450291001</v>
      </c>
      <c r="E69" s="94">
        <v>21.574854447043101</v>
      </c>
      <c r="F69" s="94">
        <v>18.6608107433977</v>
      </c>
      <c r="G69" s="94">
        <v>16.492252950947101</v>
      </c>
      <c r="H69" s="94">
        <v>21.892495999970201</v>
      </c>
      <c r="I69" s="94">
        <v>19.675628779105299</v>
      </c>
      <c r="J69" s="94">
        <v>17.941002917544498</v>
      </c>
      <c r="K69" s="94">
        <v>10.9288534346136</v>
      </c>
      <c r="L69" s="94">
        <v>11.503871873877699</v>
      </c>
      <c r="M69" s="94">
        <v>11.0250653464393</v>
      </c>
      <c r="N69" s="94">
        <v>10.276409283006901</v>
      </c>
      <c r="O69" s="94">
        <v>17.188904341378301</v>
      </c>
      <c r="P69" s="94">
        <v>17.488579888761102</v>
      </c>
      <c r="Q69" s="94">
        <v>15.925968387807901</v>
      </c>
      <c r="R69" s="94">
        <v>13.9940981947341</v>
      </c>
    </row>
    <row r="70" spans="2:18" ht="13.15" thickBot="1" x14ac:dyDescent="0.25">
      <c r="C70" s="3" t="s">
        <v>54</v>
      </c>
      <c r="D70" s="93">
        <v>7.0285515020638796</v>
      </c>
      <c r="E70" s="94">
        <v>6.21812625913405</v>
      </c>
      <c r="F70" s="94">
        <v>5.2545032222433798</v>
      </c>
      <c r="G70" s="94">
        <v>4.9227235378665997</v>
      </c>
      <c r="H70" s="94">
        <v>6.0716433874942499</v>
      </c>
      <c r="I70" s="94">
        <v>4.7819867826111899</v>
      </c>
      <c r="J70" s="94">
        <v>4.2459499199398296</v>
      </c>
      <c r="K70" s="94">
        <v>5.8902874734768904</v>
      </c>
      <c r="L70" s="94">
        <v>4.8986162501497601</v>
      </c>
      <c r="M70" s="94">
        <v>4.2528938114051096</v>
      </c>
      <c r="N70" s="94">
        <v>4.1237639531364403</v>
      </c>
      <c r="O70" s="94">
        <v>19.558719713902398</v>
      </c>
      <c r="P70" s="94">
        <v>17.198085229217</v>
      </c>
      <c r="Q70" s="94">
        <v>14.1362923912029</v>
      </c>
      <c r="R70" s="94">
        <v>13.178974796558499</v>
      </c>
    </row>
    <row r="71" spans="2:18" ht="13.15" thickBot="1" x14ac:dyDescent="0.25">
      <c r="C71" s="3" t="s">
        <v>55</v>
      </c>
      <c r="D71" s="93">
        <v>24.5811161481234</v>
      </c>
      <c r="E71" s="94">
        <v>25.2034489551287</v>
      </c>
      <c r="F71" s="94">
        <v>26.334161357356699</v>
      </c>
      <c r="G71" s="94">
        <v>26.985729097914898</v>
      </c>
      <c r="H71" s="94">
        <v>25.229716013825399</v>
      </c>
      <c r="I71" s="94">
        <v>26.423416210654398</v>
      </c>
      <c r="J71" s="94">
        <v>27.150092520254798</v>
      </c>
      <c r="K71" s="94">
        <v>17.535300719064999</v>
      </c>
      <c r="L71" s="94">
        <v>19.296310959834699</v>
      </c>
      <c r="M71" s="94">
        <v>21.614781380347999</v>
      </c>
      <c r="N71" s="94">
        <v>22.858784597162099</v>
      </c>
      <c r="O71" s="94">
        <v>18.1635807653272</v>
      </c>
      <c r="P71" s="94">
        <v>19.6013745129728</v>
      </c>
      <c r="Q71" s="94">
        <v>21.6711887284177</v>
      </c>
      <c r="R71" s="94">
        <v>22.4927841262882</v>
      </c>
    </row>
    <row r="72" spans="2:18" ht="13.15" thickBot="1" x14ac:dyDescent="0.25">
      <c r="C72" s="3" t="s">
        <v>56</v>
      </c>
      <c r="D72" s="93">
        <v>22.9633870907935</v>
      </c>
      <c r="E72" s="94">
        <v>22.831804418636501</v>
      </c>
      <c r="F72" s="94">
        <v>23.1089535923836</v>
      </c>
      <c r="G72" s="94">
        <v>23.506822366365402</v>
      </c>
      <c r="H72" s="94">
        <v>22.658210216425001</v>
      </c>
      <c r="I72" s="94">
        <v>22.502753297130099</v>
      </c>
      <c r="J72" s="94">
        <v>22.5964753152466</v>
      </c>
      <c r="K72" s="94">
        <v>15.234209217768599</v>
      </c>
      <c r="L72" s="94">
        <v>15.9769189876266</v>
      </c>
      <c r="M72" s="94">
        <v>17.661528394237699</v>
      </c>
      <c r="N72" s="94">
        <v>18.816244965609901</v>
      </c>
      <c r="O72" s="94">
        <v>28.904446184307499</v>
      </c>
      <c r="P72" s="94">
        <v>28.098518920257799</v>
      </c>
      <c r="Q72" s="94">
        <v>27.305472348557501</v>
      </c>
      <c r="R72" s="94">
        <v>27.284311746967202</v>
      </c>
    </row>
    <row r="73" spans="2:18" x14ac:dyDescent="0.2">
      <c r="C73" s="3" t="s">
        <v>57</v>
      </c>
      <c r="D73" s="95">
        <v>8.6462819516419298</v>
      </c>
      <c r="E73" s="96">
        <v>8.5897574164645096</v>
      </c>
      <c r="F73" s="96">
        <v>8.4796931258580592</v>
      </c>
      <c r="G73" s="96">
        <v>8.4016283338741893</v>
      </c>
      <c r="H73" s="96">
        <v>8.6431504648419306</v>
      </c>
      <c r="I73" s="96">
        <v>8.7026433088000008</v>
      </c>
      <c r="J73" s="96">
        <v>8.7995452614258003</v>
      </c>
      <c r="K73" s="96">
        <v>8.1913677840129004</v>
      </c>
      <c r="L73" s="96">
        <v>8.2180295827387102</v>
      </c>
      <c r="M73" s="96">
        <v>8.2060527178161191</v>
      </c>
      <c r="N73" s="96">
        <v>8.1663268786648295</v>
      </c>
      <c r="O73" s="96">
        <v>8.8178544003741894</v>
      </c>
      <c r="P73" s="96">
        <v>8.7009348389612899</v>
      </c>
      <c r="Q73" s="96">
        <v>8.5020070656645093</v>
      </c>
      <c r="R73" s="96">
        <v>8.3872364233935492</v>
      </c>
    </row>
    <row r="78" spans="2:18" x14ac:dyDescent="0.2">
      <c r="C78" s="3" t="s">
        <v>50</v>
      </c>
      <c r="D78" s="3">
        <v>0.10661238449664812</v>
      </c>
      <c r="E78" s="3">
        <v>9.5787402208880101E-2</v>
      </c>
      <c r="F78" s="3">
        <v>8.1312807471446383E-2</v>
      </c>
      <c r="G78" s="3">
        <v>7.56278115710948E-2</v>
      </c>
      <c r="H78" s="3">
        <v>9.4070126801214585E-2</v>
      </c>
      <c r="I78" s="3">
        <v>7.5515137220755701E-2</v>
      </c>
      <c r="J78" s="3">
        <v>6.7119211963108702E-2</v>
      </c>
      <c r="K78" s="3">
        <v>0.14225446519921864</v>
      </c>
      <c r="L78" s="3">
        <v>0.11475069158746914</v>
      </c>
      <c r="M78" s="3">
        <v>9.1777678340110511E-2</v>
      </c>
      <c r="N78" s="3">
        <v>8.4009832283576835E-2</v>
      </c>
      <c r="O78" s="3">
        <v>0.23973268984751814</v>
      </c>
      <c r="P78" s="3">
        <v>0.21672778057220093</v>
      </c>
      <c r="Q78" s="3">
        <v>0.18559167264283086</v>
      </c>
      <c r="R78" s="3">
        <v>0.17493775033463138</v>
      </c>
    </row>
    <row r="79" spans="2:18" x14ac:dyDescent="0.2">
      <c r="C79" s="3" t="s">
        <v>51</v>
      </c>
      <c r="D79" s="3">
        <v>0.36156626638057576</v>
      </c>
      <c r="E79" s="3">
        <v>0.37255380381079972</v>
      </c>
      <c r="F79" s="3">
        <v>0.38759748998927029</v>
      </c>
      <c r="G79" s="3">
        <v>0.39359291038171518</v>
      </c>
      <c r="H79" s="3">
        <v>0.3741792424857619</v>
      </c>
      <c r="I79" s="3">
        <v>0.39315498508927127</v>
      </c>
      <c r="J79" s="3">
        <v>0.4018725026645561</v>
      </c>
      <c r="K79" s="3">
        <v>0.31962929312643845</v>
      </c>
      <c r="L79" s="3">
        <v>0.34991594396911818</v>
      </c>
      <c r="M79" s="3">
        <v>0.37531401410705256</v>
      </c>
      <c r="N79" s="3">
        <v>0.38433097990363846</v>
      </c>
      <c r="O79" s="3">
        <v>0.22995954591973808</v>
      </c>
      <c r="P79" s="3">
        <v>0.25295421502110105</v>
      </c>
      <c r="Q79" s="3">
        <v>0.2842082421072461</v>
      </c>
      <c r="R79" s="3">
        <v>0.29494145981414693</v>
      </c>
    </row>
    <row r="80" spans="2:18" x14ac:dyDescent="0.2">
      <c r="B80" s="3" t="s">
        <v>83</v>
      </c>
      <c r="C80" s="3" t="s">
        <v>52</v>
      </c>
      <c r="D80" s="3">
        <v>0.85731599973068129</v>
      </c>
      <c r="E80" s="3">
        <v>0.70246869222559083</v>
      </c>
      <c r="F80" s="3">
        <v>0.46880929206673688</v>
      </c>
      <c r="G80" s="3">
        <v>0.3728523580802553</v>
      </c>
      <c r="H80" s="3">
        <v>0.69144501220145382</v>
      </c>
      <c r="I80" s="3">
        <v>0.43844182493891093</v>
      </c>
      <c r="J80" s="3">
        <v>0.33282998891120535</v>
      </c>
      <c r="K80" s="3">
        <v>0.46554258001081295</v>
      </c>
      <c r="L80" s="3">
        <v>0.34938091346595107</v>
      </c>
      <c r="M80" s="3">
        <v>0.24627135060366925</v>
      </c>
      <c r="N80" s="3">
        <v>0.20760243605391876</v>
      </c>
      <c r="O80" s="3">
        <v>3.022589750817037</v>
      </c>
      <c r="P80" s="3">
        <v>2.4455628805933407</v>
      </c>
      <c r="Q80" s="3">
        <v>1.6395995723695429</v>
      </c>
      <c r="R80" s="3">
        <v>1.289784820090881</v>
      </c>
    </row>
    <row r="81" spans="3:18" x14ac:dyDescent="0.2">
      <c r="C81" s="3" t="s">
        <v>53</v>
      </c>
      <c r="D81" s="3">
        <v>1.8959613763078744</v>
      </c>
      <c r="E81" s="3">
        <v>1.8194793917006349</v>
      </c>
      <c r="F81" s="3">
        <v>1.5737283726932063</v>
      </c>
      <c r="G81" s="3">
        <v>1.3908466655298724</v>
      </c>
      <c r="H81" s="3">
        <v>1.8462671626641538</v>
      </c>
      <c r="I81" s="3">
        <v>1.6593113603712135</v>
      </c>
      <c r="J81" s="3">
        <v>1.513024579379586</v>
      </c>
      <c r="K81" s="3">
        <v>0.92166663965241369</v>
      </c>
      <c r="L81" s="3">
        <v>0.97015986136368604</v>
      </c>
      <c r="M81" s="3">
        <v>0.9297805108830477</v>
      </c>
      <c r="N81" s="3">
        <v>0.86664384953358198</v>
      </c>
      <c r="O81" s="3">
        <v>1.4495975994562369</v>
      </c>
      <c r="P81" s="3">
        <v>1.4748702372855196</v>
      </c>
      <c r="Q81" s="3">
        <v>1.343090000705133</v>
      </c>
      <c r="R81" s="3">
        <v>1.1801689477559092</v>
      </c>
    </row>
    <row r="82" spans="3:18" x14ac:dyDescent="0.2">
      <c r="C82" s="3" t="s">
        <v>54</v>
      </c>
      <c r="D82" s="3">
        <v>0.5927411766740539</v>
      </c>
      <c r="E82" s="3">
        <v>0.52439531452030486</v>
      </c>
      <c r="F82" s="3">
        <v>0.44312977174252499</v>
      </c>
      <c r="G82" s="3">
        <v>0.41514968502674993</v>
      </c>
      <c r="H82" s="3">
        <v>0.51204192567868168</v>
      </c>
      <c r="I82" s="3">
        <v>0.40328088533354367</v>
      </c>
      <c r="J82" s="3">
        <v>0.35807510991492564</v>
      </c>
      <c r="K82" s="3">
        <v>0.49674757692988442</v>
      </c>
      <c r="L82" s="3">
        <v>0.41311663709596308</v>
      </c>
      <c r="M82" s="3">
        <v>0.35866071142849754</v>
      </c>
      <c r="N82" s="3">
        <v>0.3477707600478398</v>
      </c>
      <c r="O82" s="3">
        <v>1.6494520292057688</v>
      </c>
      <c r="P82" s="3">
        <v>1.4503718543306339</v>
      </c>
      <c r="Q82" s="3">
        <v>1.1921606583247779</v>
      </c>
      <c r="R82" s="3">
        <v>1.1114268745097668</v>
      </c>
    </row>
    <row r="83" spans="3:18" x14ac:dyDescent="0.2">
      <c r="C83" s="3" t="s">
        <v>55</v>
      </c>
      <c r="D83" s="3">
        <v>2.0730074618250733</v>
      </c>
      <c r="E83" s="3">
        <v>2.1254908618825201</v>
      </c>
      <c r="F83" s="3">
        <v>2.2208476078037482</v>
      </c>
      <c r="G83" s="3">
        <v>2.2757964872574901</v>
      </c>
      <c r="H83" s="3">
        <v>2.1277060504992757</v>
      </c>
      <c r="I83" s="3">
        <v>2.2283747670985208</v>
      </c>
      <c r="J83" s="3">
        <v>2.289657802541488</v>
      </c>
      <c r="K83" s="3">
        <v>1.4788103606411485</v>
      </c>
      <c r="L83" s="3">
        <v>1.6273222242793928</v>
      </c>
      <c r="M83" s="3">
        <v>1.8228465630760147</v>
      </c>
      <c r="N83" s="3">
        <v>1.9277575010273369</v>
      </c>
      <c r="O83" s="3">
        <v>1.5317953112092602</v>
      </c>
      <c r="P83" s="3">
        <v>1.6530492505940395</v>
      </c>
      <c r="Q83" s="3">
        <v>1.8276035827632258</v>
      </c>
      <c r="R83" s="3">
        <v>1.8968914613169718</v>
      </c>
    </row>
  </sheetData>
  <mergeCells count="13">
    <mergeCell ref="B20:B25"/>
    <mergeCell ref="B12:B18"/>
    <mergeCell ref="B36:B41"/>
    <mergeCell ref="O4:R4"/>
    <mergeCell ref="K4:N4"/>
    <mergeCell ref="H4:J4"/>
    <mergeCell ref="D4:G4"/>
    <mergeCell ref="B27:B34"/>
    <mergeCell ref="B8:B10"/>
    <mergeCell ref="D6:G6"/>
    <mergeCell ref="K6:N6"/>
    <mergeCell ref="O6:R6"/>
    <mergeCell ref="H6:J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A81C-4E27-4A60-8F0B-546583A5D9A6}">
  <sheetPr>
    <tabColor rgb="FFC00000"/>
  </sheetPr>
  <dimension ref="A1:Y86"/>
  <sheetViews>
    <sheetView tabSelected="1" topLeftCell="A13" zoomScale="130" zoomScaleNormal="130" workbookViewId="0">
      <selection activeCell="U31" sqref="C31:U33"/>
    </sheetView>
  </sheetViews>
  <sheetFormatPr defaultRowHeight="12.55" x14ac:dyDescent="0.2"/>
  <cols>
    <col min="1" max="1" width="8.88671875" style="3"/>
    <col min="2" max="2" width="12.77734375" style="3" customWidth="1"/>
    <col min="3" max="3" width="34.6640625" style="3" bestFit="1" customWidth="1"/>
    <col min="4" max="4" width="5.5546875" style="16" bestFit="1" customWidth="1"/>
    <col min="5" max="7" width="4.109375" style="16" bestFit="1" customWidth="1"/>
    <col min="8" max="8" width="2" style="16" bestFit="1" customWidth="1"/>
    <col min="9" max="9" width="4.5546875" style="16" bestFit="1" customWidth="1"/>
    <col min="10" max="11" width="4.109375" style="16" bestFit="1" customWidth="1"/>
    <col min="12" max="12" width="2" style="16" bestFit="1" customWidth="1"/>
    <col min="13" max="15" width="4.109375" style="16" bestFit="1" customWidth="1"/>
    <col min="16" max="16" width="4.44140625" style="16" bestFit="1" customWidth="1"/>
    <col min="17" max="17" width="2" style="16" bestFit="1" customWidth="1"/>
    <col min="18" max="18" width="5" style="16" bestFit="1" customWidth="1"/>
    <col min="19" max="21" width="4.109375" style="16" bestFit="1" customWidth="1"/>
    <col min="22" max="23" width="8.88671875" style="3"/>
    <col min="24" max="24" width="22.109375" style="3" bestFit="1" customWidth="1"/>
    <col min="25" max="25" width="16.44140625" style="3" bestFit="1" customWidth="1"/>
    <col min="26" max="16384" width="8.88671875" style="3"/>
  </cols>
  <sheetData>
    <row r="1" spans="1:21" x14ac:dyDescent="0.2">
      <c r="D1" s="16" t="s">
        <v>104</v>
      </c>
      <c r="E1" s="16" t="s">
        <v>104</v>
      </c>
      <c r="F1" s="16" t="s">
        <v>104</v>
      </c>
      <c r="G1" s="16" t="s">
        <v>104</v>
      </c>
      <c r="H1" s="16">
        <v>0</v>
      </c>
      <c r="I1" s="16" t="s">
        <v>104</v>
      </c>
      <c r="J1" s="16" t="s">
        <v>104</v>
      </c>
      <c r="K1" s="16" t="s">
        <v>104</v>
      </c>
      <c r="L1" s="16">
        <v>0</v>
      </c>
      <c r="M1" s="16" t="s">
        <v>104</v>
      </c>
      <c r="N1" s="16" t="s">
        <v>104</v>
      </c>
      <c r="O1" s="16" t="s">
        <v>104</v>
      </c>
      <c r="P1" s="16" t="s">
        <v>104</v>
      </c>
      <c r="Q1" s="16">
        <v>0</v>
      </c>
      <c r="R1" s="16" t="s">
        <v>104</v>
      </c>
      <c r="S1" s="16" t="s">
        <v>104</v>
      </c>
      <c r="T1" s="16" t="s">
        <v>104</v>
      </c>
      <c r="U1" s="16" t="s">
        <v>104</v>
      </c>
    </row>
    <row r="4" spans="1:21" x14ac:dyDescent="0.2">
      <c r="B4" s="117"/>
      <c r="C4" s="117"/>
      <c r="D4" s="198" t="s">
        <v>29</v>
      </c>
      <c r="E4" s="198"/>
      <c r="F4" s="198"/>
      <c r="G4" s="198"/>
      <c r="H4" s="118"/>
      <c r="I4" s="198" t="s">
        <v>36</v>
      </c>
      <c r="J4" s="198"/>
      <c r="K4" s="198"/>
      <c r="L4" s="118"/>
      <c r="M4" s="198" t="s">
        <v>37</v>
      </c>
      <c r="N4" s="198"/>
      <c r="O4" s="198"/>
      <c r="P4" s="198"/>
      <c r="Q4" s="118"/>
      <c r="R4" s="198" t="s">
        <v>38</v>
      </c>
      <c r="S4" s="198"/>
      <c r="T4" s="198"/>
      <c r="U4" s="198"/>
    </row>
    <row r="5" spans="1:21" ht="54.5" x14ac:dyDescent="0.2">
      <c r="B5" s="119"/>
      <c r="C5" s="119"/>
      <c r="D5" s="120" t="s">
        <v>30</v>
      </c>
      <c r="E5" s="120" t="s">
        <v>33</v>
      </c>
      <c r="F5" s="120" t="s">
        <v>34</v>
      </c>
      <c r="G5" s="120" t="s">
        <v>35</v>
      </c>
      <c r="H5" s="120"/>
      <c r="I5" s="120" t="s">
        <v>33</v>
      </c>
      <c r="J5" s="120" t="s">
        <v>34</v>
      </c>
      <c r="K5" s="120" t="s">
        <v>35</v>
      </c>
      <c r="L5" s="120"/>
      <c r="M5" s="120" t="s">
        <v>30</v>
      </c>
      <c r="N5" s="120" t="s">
        <v>33</v>
      </c>
      <c r="O5" s="120" t="s">
        <v>34</v>
      </c>
      <c r="P5" s="120" t="s">
        <v>35</v>
      </c>
      <c r="Q5" s="120"/>
      <c r="R5" s="120" t="s">
        <v>30</v>
      </c>
      <c r="S5" s="120" t="s">
        <v>33</v>
      </c>
      <c r="T5" s="120" t="s">
        <v>34</v>
      </c>
      <c r="U5" s="120" t="s">
        <v>35</v>
      </c>
    </row>
    <row r="6" spans="1:21" ht="15.05" customHeight="1" x14ac:dyDescent="0.2">
      <c r="B6" s="195" t="s">
        <v>106</v>
      </c>
      <c r="C6" s="121" t="s">
        <v>73</v>
      </c>
      <c r="D6" s="199">
        <f>1150/81</f>
        <v>14.197530864197532</v>
      </c>
      <c r="E6" s="199"/>
      <c r="F6" s="199"/>
      <c r="G6" s="199"/>
      <c r="H6" s="122"/>
      <c r="I6" s="199">
        <f>1150/81</f>
        <v>14.197530864197532</v>
      </c>
      <c r="J6" s="199"/>
      <c r="K6" s="199"/>
      <c r="L6" s="122"/>
      <c r="M6" s="199">
        <f>1150/81</f>
        <v>14.197530864197532</v>
      </c>
      <c r="N6" s="199"/>
      <c r="O6" s="199"/>
      <c r="P6" s="199"/>
      <c r="Q6" s="122"/>
      <c r="R6" s="199">
        <f>500/81</f>
        <v>6.1728395061728394</v>
      </c>
      <c r="S6" s="199"/>
      <c r="T6" s="199"/>
      <c r="U6" s="199"/>
    </row>
    <row r="7" spans="1:21" x14ac:dyDescent="0.2">
      <c r="B7" s="196"/>
      <c r="C7" s="123" t="s">
        <v>94</v>
      </c>
      <c r="D7" s="124">
        <f>D8+D9</f>
        <v>6.6458619334531299</v>
      </c>
      <c r="E7" s="124">
        <f t="shared" ref="E7:U7" si="0">E8+E9</f>
        <v>6.0692885672604699</v>
      </c>
      <c r="F7" s="124">
        <f t="shared" si="0"/>
        <v>5.0320958543853695</v>
      </c>
      <c r="G7" s="124">
        <f t="shared" si="0"/>
        <v>4.4200011439209099</v>
      </c>
      <c r="H7" s="124"/>
      <c r="I7" s="124">
        <f t="shared" si="0"/>
        <v>6.0934852658037695</v>
      </c>
      <c r="J7" s="124">
        <f t="shared" si="0"/>
        <v>5.0835843265430301</v>
      </c>
      <c r="K7" s="124">
        <f t="shared" si="0"/>
        <v>4.4878719874315705</v>
      </c>
      <c r="L7" s="124"/>
      <c r="M7" s="124">
        <f t="shared" si="0"/>
        <v>2.8759807539327102</v>
      </c>
      <c r="N7" s="124">
        <f t="shared" si="0"/>
        <v>2.6499570077557797</v>
      </c>
      <c r="O7" s="124">
        <f t="shared" si="0"/>
        <v>2.435279893256435</v>
      </c>
      <c r="P7" s="124">
        <f t="shared" si="0"/>
        <v>2.3552520695890911</v>
      </c>
      <c r="Q7" s="124"/>
      <c r="R7" s="124">
        <f t="shared" si="0"/>
        <v>9.3187553490352109</v>
      </c>
      <c r="S7" s="124">
        <f t="shared" si="0"/>
        <v>8.6778273504963703</v>
      </c>
      <c r="T7" s="124">
        <f t="shared" si="0"/>
        <v>7.4510076873533899</v>
      </c>
      <c r="U7" s="124">
        <f t="shared" si="0"/>
        <v>6.6991973503296496</v>
      </c>
    </row>
    <row r="8" spans="1:21" ht="12.55" customHeight="1" x14ac:dyDescent="0.2">
      <c r="B8" s="196"/>
      <c r="C8" s="123" t="s">
        <v>87</v>
      </c>
      <c r="D8" s="124">
        <v>4.4050488539356802</v>
      </c>
      <c r="E8" s="124">
        <v>3.9605594340221901</v>
      </c>
      <c r="F8" s="124">
        <v>3.13303470309397</v>
      </c>
      <c r="G8" s="124">
        <v>2.6245073737140898</v>
      </c>
      <c r="H8" s="124"/>
      <c r="I8" s="124">
        <v>4.0036456830152796</v>
      </c>
      <c r="J8" s="124">
        <v>3.2478709757243598</v>
      </c>
      <c r="K8" s="124">
        <v>2.7825698102593401</v>
      </c>
      <c r="L8" s="124"/>
      <c r="M8" s="124">
        <v>1.33568465047389</v>
      </c>
      <c r="N8" s="124">
        <v>1.10379565577106</v>
      </c>
      <c r="O8" s="124">
        <v>0.87722797847497502</v>
      </c>
      <c r="P8" s="124">
        <v>0.80889078303722095</v>
      </c>
      <c r="Q8" s="124"/>
      <c r="R8" s="124">
        <v>6.0550685609015398</v>
      </c>
      <c r="S8" s="124">
        <v>5.5468378853614997</v>
      </c>
      <c r="T8" s="124">
        <v>4.5387981166162898</v>
      </c>
      <c r="U8" s="124">
        <v>3.9138890544995202</v>
      </c>
    </row>
    <row r="9" spans="1:21" x14ac:dyDescent="0.2">
      <c r="B9" s="196"/>
      <c r="C9" s="123" t="s">
        <v>86</v>
      </c>
      <c r="D9" s="124">
        <v>2.2408130795174501</v>
      </c>
      <c r="E9" s="124">
        <v>2.1087291332382798</v>
      </c>
      <c r="F9" s="124">
        <v>1.8990611512914</v>
      </c>
      <c r="G9" s="124">
        <v>1.7954937702068201</v>
      </c>
      <c r="H9" s="124"/>
      <c r="I9" s="124">
        <v>2.0898395827884899</v>
      </c>
      <c r="J9" s="124">
        <v>1.83571335081867</v>
      </c>
      <c r="K9" s="124">
        <v>1.7053021771722301</v>
      </c>
      <c r="L9" s="124"/>
      <c r="M9" s="124">
        <v>1.5402961034588201</v>
      </c>
      <c r="N9" s="124">
        <v>1.5461613519847199</v>
      </c>
      <c r="O9" s="124">
        <v>1.55805191478146</v>
      </c>
      <c r="P9" s="124">
        <v>1.5463612865518701</v>
      </c>
      <c r="Q9" s="124"/>
      <c r="R9" s="124">
        <v>3.2636867881336702</v>
      </c>
      <c r="S9" s="124">
        <v>3.1309894651348702</v>
      </c>
      <c r="T9" s="124">
        <v>2.9122095707371001</v>
      </c>
      <c r="U9" s="124">
        <v>2.7853082958301298</v>
      </c>
    </row>
    <row r="10" spans="1:21" x14ac:dyDescent="0.2">
      <c r="B10" s="197"/>
      <c r="C10" s="125" t="s">
        <v>44</v>
      </c>
      <c r="D10" s="126">
        <v>-2.8099409040204</v>
      </c>
      <c r="E10" s="126">
        <v>-1.5071600029766501</v>
      </c>
      <c r="F10" s="126">
        <v>0.717981899978689</v>
      </c>
      <c r="G10" s="126">
        <v>1.8948553171245499</v>
      </c>
      <c r="H10" s="126"/>
      <c r="I10" s="126">
        <v>-1.4165110699135399</v>
      </c>
      <c r="J10" s="126">
        <v>1.19155739309984</v>
      </c>
      <c r="K10" s="126">
        <v>2.7096210373931302</v>
      </c>
      <c r="L10" s="126"/>
      <c r="M10" s="126">
        <v>-1.5825194919675101</v>
      </c>
      <c r="N10" s="126">
        <v>0.234963888036757</v>
      </c>
      <c r="O10" s="126">
        <v>2.0816021005807102</v>
      </c>
      <c r="P10" s="126">
        <v>2.8748663828538699</v>
      </c>
      <c r="Q10" s="126"/>
      <c r="R10" s="126">
        <v>-2.6458733309921998</v>
      </c>
      <c r="S10" s="126">
        <v>-1.30515602802671</v>
      </c>
      <c r="T10" s="126">
        <v>0.88718227203361</v>
      </c>
      <c r="U10" s="126">
        <v>2.03012390511135</v>
      </c>
    </row>
    <row r="11" spans="1:21" x14ac:dyDescent="0.2">
      <c r="A11" s="3" t="s">
        <v>105</v>
      </c>
      <c r="B11" s="127"/>
      <c r="C11" s="127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</row>
    <row r="12" spans="1:21" ht="15.05" customHeight="1" x14ac:dyDescent="0.2">
      <c r="B12" s="183" t="s">
        <v>107</v>
      </c>
      <c r="C12" s="129" t="s">
        <v>1</v>
      </c>
      <c r="D12" s="130">
        <f>D13+D14</f>
        <v>96.830262670887294</v>
      </c>
      <c r="E12" s="130">
        <f t="shared" ref="E12:U12" si="1">E13+E14</f>
        <v>90.305389084266992</v>
      </c>
      <c r="F12" s="130">
        <f t="shared" si="1"/>
        <v>75.582967238084095</v>
      </c>
      <c r="G12" s="130">
        <f t="shared" si="1"/>
        <v>65.1302906846594</v>
      </c>
      <c r="H12" s="130"/>
      <c r="I12" s="130">
        <f t="shared" si="1"/>
        <v>91.616495891896705</v>
      </c>
      <c r="J12" s="130">
        <f t="shared" si="1"/>
        <v>79.705816085948101</v>
      </c>
      <c r="K12" s="130">
        <f t="shared" si="1"/>
        <v>71.225497754760795</v>
      </c>
      <c r="L12" s="130"/>
      <c r="M12" s="130">
        <f t="shared" si="1"/>
        <v>29.36388432991226</v>
      </c>
      <c r="N12" s="130">
        <f t="shared" si="1"/>
        <v>26.608387596303743</v>
      </c>
      <c r="O12" s="130">
        <f t="shared" si="1"/>
        <v>23.167255247605631</v>
      </c>
      <c r="P12" s="130">
        <f t="shared" si="1"/>
        <v>21.82975411831957</v>
      </c>
      <c r="Q12" s="130"/>
      <c r="R12" s="130">
        <f t="shared" si="1"/>
        <v>105.37072083842995</v>
      </c>
      <c r="S12" s="130">
        <f t="shared" si="1"/>
        <v>99.730509237491304</v>
      </c>
      <c r="T12" s="130">
        <f t="shared" si="1"/>
        <v>85.52191710177749</v>
      </c>
      <c r="U12" s="130">
        <f t="shared" si="1"/>
        <v>75.14568102836769</v>
      </c>
    </row>
    <row r="13" spans="1:21" x14ac:dyDescent="0.2">
      <c r="B13" s="184"/>
      <c r="C13" s="131" t="s">
        <v>75</v>
      </c>
      <c r="D13" s="110">
        <v>77.593474558249397</v>
      </c>
      <c r="E13" s="110">
        <v>70.769376473656294</v>
      </c>
      <c r="F13" s="110">
        <v>56.9415137336334</v>
      </c>
      <c r="G13" s="110">
        <v>48.022390757963599</v>
      </c>
      <c r="H13" s="110"/>
      <c r="I13" s="110">
        <v>71.574303620734199</v>
      </c>
      <c r="J13" s="110">
        <v>59.124335856189298</v>
      </c>
      <c r="K13" s="110">
        <v>51.069590859986398</v>
      </c>
      <c r="L13" s="110"/>
      <c r="M13" s="110">
        <v>22.756016760518499</v>
      </c>
      <c r="N13" s="110">
        <v>19.173159508096202</v>
      </c>
      <c r="O13" s="110">
        <v>15.542313100474701</v>
      </c>
      <c r="P13" s="110">
        <v>14.4548210379661</v>
      </c>
      <c r="Q13" s="110"/>
      <c r="R13" s="110">
        <v>95.627628630233204</v>
      </c>
      <c r="S13" s="110">
        <v>89.247296060770907</v>
      </c>
      <c r="T13" s="110">
        <v>75.058625072390598</v>
      </c>
      <c r="U13" s="110">
        <v>65.522627476022706</v>
      </c>
    </row>
    <row r="14" spans="1:21" x14ac:dyDescent="0.2">
      <c r="B14" s="184"/>
      <c r="C14" s="131" t="s">
        <v>82</v>
      </c>
      <c r="D14" s="110">
        <v>19.2367881126379</v>
      </c>
      <c r="E14" s="110">
        <v>19.536012610610701</v>
      </c>
      <c r="F14" s="110">
        <v>18.641453504450698</v>
      </c>
      <c r="G14" s="110">
        <v>17.107899926695801</v>
      </c>
      <c r="H14" s="110"/>
      <c r="I14" s="110">
        <v>20.042192271162499</v>
      </c>
      <c r="J14" s="110">
        <v>20.5814802297588</v>
      </c>
      <c r="K14" s="110">
        <v>20.1559068947744</v>
      </c>
      <c r="L14" s="110"/>
      <c r="M14" s="110">
        <v>6.6078675693937603</v>
      </c>
      <c r="N14" s="110">
        <v>7.4352280882075403</v>
      </c>
      <c r="O14" s="110">
        <v>7.6249421471309304</v>
      </c>
      <c r="P14" s="110">
        <v>7.3749330803534701</v>
      </c>
      <c r="Q14" s="110"/>
      <c r="R14" s="110">
        <v>9.7430922081967406</v>
      </c>
      <c r="S14" s="110">
        <v>10.483213176720399</v>
      </c>
      <c r="T14" s="110">
        <v>10.463292029386899</v>
      </c>
      <c r="U14" s="110">
        <v>9.6230535523449792</v>
      </c>
    </row>
    <row r="15" spans="1:21" x14ac:dyDescent="0.2">
      <c r="B15" s="184"/>
      <c r="C15" s="131" t="s">
        <v>85</v>
      </c>
      <c r="D15" s="110">
        <f t="shared" ref="D15:U15" si="2">D16+D17</f>
        <v>49.153127122635283</v>
      </c>
      <c r="E15" s="110">
        <f t="shared" si="2"/>
        <v>48.399735231686897</v>
      </c>
      <c r="F15" s="110">
        <f t="shared" si="2"/>
        <v>46.88267023558506</v>
      </c>
      <c r="G15" s="110">
        <f t="shared" si="2"/>
        <v>45.971608801347841</v>
      </c>
      <c r="H15" s="110"/>
      <c r="I15" s="110">
        <f t="shared" si="2"/>
        <v>48.277636882965801</v>
      </c>
      <c r="J15" s="110">
        <f t="shared" si="2"/>
        <v>46.676689418010859</v>
      </c>
      <c r="K15" s="110">
        <f t="shared" si="2"/>
        <v>45.950494100931593</v>
      </c>
      <c r="L15" s="110"/>
      <c r="M15" s="110">
        <f t="shared" si="2"/>
        <v>29.7325077650369</v>
      </c>
      <c r="N15" s="110">
        <f t="shared" si="2"/>
        <v>32.435669030913999</v>
      </c>
      <c r="O15" s="110">
        <f t="shared" si="2"/>
        <v>35.846554887089262</v>
      </c>
      <c r="P15" s="110">
        <f t="shared" si="2"/>
        <v>37.143739565136727</v>
      </c>
      <c r="Q15" s="110"/>
      <c r="R15" s="110">
        <f t="shared" si="2"/>
        <v>53.39249539212539</v>
      </c>
      <c r="S15" s="110">
        <f t="shared" si="2"/>
        <v>53.325028366954569</v>
      </c>
      <c r="T15" s="110">
        <f t="shared" si="2"/>
        <v>52.736494783652141</v>
      </c>
      <c r="U15" s="110">
        <f t="shared" si="2"/>
        <v>51.747615590824566</v>
      </c>
    </row>
    <row r="16" spans="1:21" x14ac:dyDescent="0.2">
      <c r="B16" s="184"/>
      <c r="C16" s="131" t="s">
        <v>79</v>
      </c>
      <c r="D16" s="110">
        <v>39.270817367853802</v>
      </c>
      <c r="E16" s="110">
        <v>38.716756973947398</v>
      </c>
      <c r="F16" s="110">
        <v>37.613542766618401</v>
      </c>
      <c r="G16" s="110">
        <v>36.961718489507099</v>
      </c>
      <c r="H16" s="110"/>
      <c r="I16" s="110">
        <v>38.433824353865802</v>
      </c>
      <c r="J16" s="110">
        <v>36.779402893483699</v>
      </c>
      <c r="K16" s="110">
        <v>35.897763113078597</v>
      </c>
      <c r="L16" s="110"/>
      <c r="M16" s="110">
        <v>20.595978918865299</v>
      </c>
      <c r="N16" s="110">
        <v>23.3640844158103</v>
      </c>
      <c r="O16" s="110">
        <v>26.968549125726302</v>
      </c>
      <c r="P16" s="110">
        <v>28.429433621783399</v>
      </c>
      <c r="Q16" s="110"/>
      <c r="R16" s="110">
        <v>43.435768912736499</v>
      </c>
      <c r="S16" s="110">
        <v>43.6030225022484</v>
      </c>
      <c r="T16" s="110">
        <v>43.493506889275601</v>
      </c>
      <c r="U16" s="110">
        <v>42.8193924530147</v>
      </c>
    </row>
    <row r="17" spans="1:21" x14ac:dyDescent="0.2">
      <c r="B17" s="184"/>
      <c r="C17" s="131" t="s">
        <v>80</v>
      </c>
      <c r="D17" s="110">
        <v>9.8823097547814793</v>
      </c>
      <c r="E17" s="110">
        <v>9.6829782577394994</v>
      </c>
      <c r="F17" s="110">
        <v>9.2691274689666603</v>
      </c>
      <c r="G17" s="110">
        <v>9.0098903118407403</v>
      </c>
      <c r="H17" s="110"/>
      <c r="I17" s="110">
        <v>9.8438125290999992</v>
      </c>
      <c r="J17" s="110">
        <v>9.8972865245271606</v>
      </c>
      <c r="K17" s="110">
        <v>10.052730987853</v>
      </c>
      <c r="L17" s="110"/>
      <c r="M17" s="110">
        <v>9.1365288461716005</v>
      </c>
      <c r="N17" s="110">
        <v>9.0715846151036992</v>
      </c>
      <c r="O17" s="110">
        <v>8.8780057613629602</v>
      </c>
      <c r="P17" s="110">
        <v>8.7143059433533292</v>
      </c>
      <c r="Q17" s="110"/>
      <c r="R17" s="110">
        <v>9.9567264793888892</v>
      </c>
      <c r="S17" s="110">
        <v>9.7220058647061691</v>
      </c>
      <c r="T17" s="110">
        <v>9.2429878943765402</v>
      </c>
      <c r="U17" s="110">
        <v>8.9282231378098693</v>
      </c>
    </row>
    <row r="18" spans="1:21" x14ac:dyDescent="0.2">
      <c r="B18" s="185"/>
      <c r="C18" s="132" t="s">
        <v>0</v>
      </c>
      <c r="D18" s="133">
        <f>D62+D63</f>
        <v>49.153127799095699</v>
      </c>
      <c r="E18" s="133">
        <f>E62+E63</f>
        <v>48.399741924347296</v>
      </c>
      <c r="F18" s="133">
        <f>F62+F63</f>
        <v>46.882746668668901</v>
      </c>
      <c r="G18" s="133">
        <f>G62+G63</f>
        <v>45.9715189638098</v>
      </c>
      <c r="H18" s="133"/>
      <c r="I18" s="133">
        <f>I62+I63</f>
        <v>48.277632534809896</v>
      </c>
      <c r="J18" s="133">
        <f>J62+J63</f>
        <v>46.676738522345104</v>
      </c>
      <c r="K18" s="133">
        <f>K62+K63</f>
        <v>45.950543639026598</v>
      </c>
      <c r="L18" s="133"/>
      <c r="M18" s="133">
        <f>M62+M63</f>
        <v>29.74424162710541</v>
      </c>
      <c r="N18" s="133">
        <f>N62+N63</f>
        <v>32.435457669901901</v>
      </c>
      <c r="O18" s="133">
        <f>O62+O63</f>
        <v>35.846619610883103</v>
      </c>
      <c r="P18" s="133">
        <f>P62+P63</f>
        <v>37.143391184458501</v>
      </c>
      <c r="Q18" s="133"/>
      <c r="R18" s="133">
        <f>R62+R63</f>
        <v>53.390630411376769</v>
      </c>
      <c r="S18" s="133">
        <f>S62+S63</f>
        <v>53.324892110155602</v>
      </c>
      <c r="T18" s="133">
        <f>T62+T63</f>
        <v>52.7365358726205</v>
      </c>
      <c r="U18" s="133">
        <f>U62+U63</f>
        <v>51.747778087736506</v>
      </c>
    </row>
    <row r="19" spans="1:21" x14ac:dyDescent="0.2">
      <c r="A19" s="3" t="s">
        <v>105</v>
      </c>
      <c r="B19" s="127"/>
      <c r="C19" s="127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</row>
    <row r="20" spans="1:21" x14ac:dyDescent="0.2">
      <c r="B20" s="186" t="s">
        <v>84</v>
      </c>
      <c r="C20" s="140" t="s">
        <v>1</v>
      </c>
      <c r="D20" s="141">
        <f>D21+D22</f>
        <v>8.1660188185781628</v>
      </c>
      <c r="E20" s="141">
        <f t="shared" ref="E20:U20" si="3">E21+E22</f>
        <v>7.6157544794398504</v>
      </c>
      <c r="F20" s="141">
        <f t="shared" si="3"/>
        <v>6.3741635704117598</v>
      </c>
      <c r="G20" s="141">
        <f t="shared" si="3"/>
        <v>5.4926545144062775</v>
      </c>
      <c r="H20" s="141"/>
      <c r="I20" s="141">
        <f t="shared" si="3"/>
        <v>7.7263244868832874</v>
      </c>
      <c r="J20" s="141">
        <f t="shared" si="3"/>
        <v>6.7218571565816232</v>
      </c>
      <c r="K20" s="141">
        <f t="shared" si="3"/>
        <v>6.0066836439848279</v>
      </c>
      <c r="L20" s="141"/>
      <c r="M20" s="141">
        <f t="shared" si="3"/>
        <v>2.4763542451559335</v>
      </c>
      <c r="N20" s="141">
        <f t="shared" si="3"/>
        <v>2.2439740206216157</v>
      </c>
      <c r="O20" s="141">
        <f t="shared" si="3"/>
        <v>1.9537718592147415</v>
      </c>
      <c r="P20" s="141">
        <f t="shared" si="3"/>
        <v>1.8409759306449505</v>
      </c>
      <c r="Q20" s="141"/>
      <c r="R20" s="161">
        <f t="shared" si="3"/>
        <v>8.8862641240409239</v>
      </c>
      <c r="S20" s="141">
        <f t="shared" si="3"/>
        <v>8.4106062790284337</v>
      </c>
      <c r="T20" s="141">
        <f t="shared" si="3"/>
        <v>7.2123483422499035</v>
      </c>
      <c r="U20" s="141">
        <f t="shared" si="3"/>
        <v>6.3372857667256737</v>
      </c>
    </row>
    <row r="21" spans="1:21" x14ac:dyDescent="0.2">
      <c r="B21" s="187"/>
      <c r="C21" s="142" t="s">
        <v>75</v>
      </c>
      <c r="D21" s="143">
        <v>6.543716354412366</v>
      </c>
      <c r="E21" s="143">
        <v>5.9682174159450145</v>
      </c>
      <c r="F21" s="143">
        <v>4.8020676582030841</v>
      </c>
      <c r="G21" s="143">
        <v>4.0498882872549311</v>
      </c>
      <c r="H21" s="143"/>
      <c r="I21" s="143">
        <v>6.0360996053485838</v>
      </c>
      <c r="J21" s="143">
        <v>4.9861523238719645</v>
      </c>
      <c r="K21" s="143">
        <v>4.3068688291921866</v>
      </c>
      <c r="L21" s="143"/>
      <c r="M21" s="143">
        <v>1.9190907468037264</v>
      </c>
      <c r="N21" s="143">
        <v>1.6169364518494465</v>
      </c>
      <c r="O21" s="143">
        <v>1.3107350714733663</v>
      </c>
      <c r="P21" s="143">
        <v>1.2190232408684745</v>
      </c>
      <c r="Q21" s="143"/>
      <c r="R21" s="143">
        <v>8.0645966811496663</v>
      </c>
      <c r="S21" s="143">
        <v>7.5265219677916795</v>
      </c>
      <c r="T21" s="143">
        <v>6.3299440477716082</v>
      </c>
      <c r="U21" s="143">
        <v>5.5257415838112474</v>
      </c>
    </row>
    <row r="22" spans="1:21" x14ac:dyDescent="0.2">
      <c r="B22" s="187"/>
      <c r="C22" s="142" t="s">
        <v>91</v>
      </c>
      <c r="D22" s="143">
        <v>1.6223024641657959</v>
      </c>
      <c r="E22" s="143">
        <v>1.6475370634948359</v>
      </c>
      <c r="F22" s="143">
        <v>1.5720959122086753</v>
      </c>
      <c r="G22" s="143">
        <v>1.4427662271513462</v>
      </c>
      <c r="H22" s="143"/>
      <c r="I22" s="143">
        <v>1.6902248815347041</v>
      </c>
      <c r="J22" s="143">
        <v>1.7357048327096589</v>
      </c>
      <c r="K22" s="143">
        <v>1.6998148147926411</v>
      </c>
      <c r="L22" s="143"/>
      <c r="M22" s="143">
        <v>0.55726349835220712</v>
      </c>
      <c r="N22" s="143">
        <v>0.62703756877216932</v>
      </c>
      <c r="O22" s="143">
        <v>0.64303678774137518</v>
      </c>
      <c r="P22" s="143">
        <v>0.621952689776476</v>
      </c>
      <c r="Q22" s="143"/>
      <c r="R22" s="143">
        <v>0.82166744289125848</v>
      </c>
      <c r="S22" s="143">
        <v>0.88408431123675368</v>
      </c>
      <c r="T22" s="143">
        <v>0.88240429447829516</v>
      </c>
      <c r="U22" s="143">
        <v>0.81154418291442654</v>
      </c>
    </row>
    <row r="23" spans="1:21" x14ac:dyDescent="0.2">
      <c r="B23" s="187"/>
      <c r="C23" s="142" t="s">
        <v>6</v>
      </c>
      <c r="D23" s="143">
        <f>SUM(D54:D57)</f>
        <v>4.7787115999643346</v>
      </c>
      <c r="E23" s="143">
        <f t="shared" ref="E23:U23" si="4">SUM(E54:E57)</f>
        <v>4.7152734643344951</v>
      </c>
      <c r="F23" s="143">
        <f t="shared" si="4"/>
        <v>4.5876712489519633</v>
      </c>
      <c r="G23" s="143">
        <f t="shared" si="4"/>
        <v>4.5110531201753918</v>
      </c>
      <c r="H23" s="143"/>
      <c r="I23" s="143">
        <f t="shared" si="4"/>
        <v>4.7048932096551432</v>
      </c>
      <c r="J23" s="143">
        <f t="shared" si="4"/>
        <v>4.5700103195833925</v>
      </c>
      <c r="K23" s="143">
        <f t="shared" si="4"/>
        <v>4.5088663601891934</v>
      </c>
      <c r="L23" s="143"/>
      <c r="M23" s="143">
        <f t="shared" si="4"/>
        <v>3.13276239880186</v>
      </c>
      <c r="N23" s="143">
        <f t="shared" si="4"/>
        <v>3.3638155712862474</v>
      </c>
      <c r="O23" s="143">
        <f t="shared" si="4"/>
        <v>3.6540875660077825</v>
      </c>
      <c r="P23" s="143">
        <f t="shared" si="4"/>
        <v>3.7643346592479583</v>
      </c>
      <c r="Q23" s="143"/>
      <c r="R23" s="143">
        <f t="shared" si="4"/>
        <v>5.1367047753706858</v>
      </c>
      <c r="S23" s="143">
        <f t="shared" si="4"/>
        <v>5.1313261049471448</v>
      </c>
      <c r="T23" s="143">
        <f t="shared" si="4"/>
        <v>5.0821080823996292</v>
      </c>
      <c r="U23" s="143">
        <f t="shared" si="4"/>
        <v>4.9990475154189298</v>
      </c>
    </row>
    <row r="24" spans="1:21" x14ac:dyDescent="0.2">
      <c r="B24" s="187"/>
      <c r="C24" s="142" t="s">
        <v>90</v>
      </c>
      <c r="D24" s="143">
        <f>D54+D56</f>
        <v>3.2091179096167362</v>
      </c>
      <c r="E24" s="143">
        <f t="shared" ref="E24:U25" si="5">E54+E56</f>
        <v>3.0600538954387342</v>
      </c>
      <c r="F24" s="143">
        <f t="shared" si="5"/>
        <v>2.7961494068386621</v>
      </c>
      <c r="G24" s="143">
        <f t="shared" si="5"/>
        <v>2.6534633423104479</v>
      </c>
      <c r="H24" s="143"/>
      <c r="I24" s="143">
        <f t="shared" si="5"/>
        <v>3.037118926038473</v>
      </c>
      <c r="J24" s="143">
        <f t="shared" si="5"/>
        <v>2.7232093440580316</v>
      </c>
      <c r="K24" s="143">
        <f t="shared" si="5"/>
        <v>2.5557065673643895</v>
      </c>
      <c r="L24" s="143"/>
      <c r="M24" s="143">
        <f t="shared" si="5"/>
        <v>2.1323824615248812</v>
      </c>
      <c r="N24" s="143">
        <f t="shared" si="5"/>
        <v>2.1807077431213231</v>
      </c>
      <c r="O24" s="143">
        <f t="shared" si="5"/>
        <v>2.2326807112418403</v>
      </c>
      <c r="P24" s="143">
        <f t="shared" si="5"/>
        <v>2.2268746914970796</v>
      </c>
      <c r="Q24" s="143"/>
      <c r="R24" s="143">
        <f t="shared" si="5"/>
        <v>4.2486742030382825</v>
      </c>
      <c r="S24" s="143">
        <f t="shared" si="5"/>
        <v>4.1457505866564457</v>
      </c>
      <c r="T24" s="143">
        <f t="shared" si="5"/>
        <v>3.9521932644126436</v>
      </c>
      <c r="U24" s="143">
        <f t="shared" si="5"/>
        <v>3.8186113851096155</v>
      </c>
    </row>
    <row r="25" spans="1:21" x14ac:dyDescent="0.2">
      <c r="B25" s="188"/>
      <c r="C25" s="144" t="s">
        <v>92</v>
      </c>
      <c r="D25" s="145">
        <f>D55+D57</f>
        <v>1.5695936903475982</v>
      </c>
      <c r="E25" s="145">
        <f t="shared" si="5"/>
        <v>1.6552195688957612</v>
      </c>
      <c r="F25" s="145">
        <f t="shared" si="5"/>
        <v>1.7915218421133012</v>
      </c>
      <c r="G25" s="145">
        <f t="shared" si="5"/>
        <v>1.8575897778649439</v>
      </c>
      <c r="H25" s="145"/>
      <c r="I25" s="145">
        <f t="shared" si="5"/>
        <v>1.66777428361667</v>
      </c>
      <c r="J25" s="145">
        <f t="shared" si="5"/>
        <v>1.8468009755253609</v>
      </c>
      <c r="K25" s="145">
        <f t="shared" si="5"/>
        <v>1.9531597928248039</v>
      </c>
      <c r="L25" s="145"/>
      <c r="M25" s="145">
        <f t="shared" si="5"/>
        <v>1.0003799372769788</v>
      </c>
      <c r="N25" s="145">
        <f t="shared" si="5"/>
        <v>1.1831078281649248</v>
      </c>
      <c r="O25" s="145">
        <f t="shared" si="5"/>
        <v>1.4214068547659424</v>
      </c>
      <c r="P25" s="145">
        <f t="shared" si="5"/>
        <v>1.5374599677508782</v>
      </c>
      <c r="Q25" s="145"/>
      <c r="R25" s="145">
        <f t="shared" si="5"/>
        <v>0.88803057233240368</v>
      </c>
      <c r="S25" s="145">
        <f t="shared" si="5"/>
        <v>0.98557551829069934</v>
      </c>
      <c r="T25" s="145">
        <f t="shared" si="5"/>
        <v>1.1299148179869847</v>
      </c>
      <c r="U25" s="145">
        <f t="shared" si="5"/>
        <v>1.180436130309314</v>
      </c>
    </row>
    <row r="26" spans="1:21" x14ac:dyDescent="0.2">
      <c r="A26" s="3" t="s">
        <v>105</v>
      </c>
      <c r="B26" s="127"/>
      <c r="C26" s="127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</row>
    <row r="27" spans="1:21" x14ac:dyDescent="0.2">
      <c r="B27" s="189" t="s">
        <v>108</v>
      </c>
      <c r="C27" s="134" t="s">
        <v>67</v>
      </c>
      <c r="D27" s="135">
        <v>475.58947798198199</v>
      </c>
      <c r="E27" s="135">
        <v>434.41171841657001</v>
      </c>
      <c r="F27" s="135">
        <v>354.448608991117</v>
      </c>
      <c r="G27" s="135">
        <v>302.37901585019603</v>
      </c>
      <c r="H27" s="135"/>
      <c r="I27" s="135">
        <v>444.10053799944302</v>
      </c>
      <c r="J27" s="135">
        <v>383.48724773895299</v>
      </c>
      <c r="K27" s="135">
        <v>344.27110551011702</v>
      </c>
      <c r="L27" s="135"/>
      <c r="M27" s="135">
        <v>147.44065430980501</v>
      </c>
      <c r="N27" s="135">
        <v>133.85730174782699</v>
      </c>
      <c r="O27" s="135">
        <v>117.090309307596</v>
      </c>
      <c r="P27" s="135">
        <v>109.90035907154</v>
      </c>
      <c r="Q27" s="135"/>
      <c r="R27" s="135">
        <v>518.92565904595097</v>
      </c>
      <c r="S27" s="135">
        <v>478.912641248878</v>
      </c>
      <c r="T27" s="135">
        <v>397.57980251262501</v>
      </c>
      <c r="U27" s="135">
        <v>344.41633518340598</v>
      </c>
    </row>
    <row r="28" spans="1:21" x14ac:dyDescent="0.2">
      <c r="B28" s="190"/>
      <c r="C28" s="136" t="s">
        <v>68</v>
      </c>
      <c r="D28" s="137">
        <v>381.10647479490001</v>
      </c>
      <c r="E28" s="137">
        <v>340.43423938412798</v>
      </c>
      <c r="F28" s="137">
        <v>267.02894943459398</v>
      </c>
      <c r="G28" s="137">
        <v>222.95253258537599</v>
      </c>
      <c r="H28" s="137"/>
      <c r="I28" s="137">
        <v>346.94829174005702</v>
      </c>
      <c r="J28" s="137">
        <v>284.46391926323599</v>
      </c>
      <c r="K28" s="137">
        <v>246.846776190367</v>
      </c>
      <c r="L28" s="137"/>
      <c r="M28" s="137">
        <v>114.261518093432</v>
      </c>
      <c r="N28" s="137">
        <v>96.453322789501996</v>
      </c>
      <c r="O28" s="137">
        <v>78.552863895181304</v>
      </c>
      <c r="P28" s="137">
        <v>72.771778086780401</v>
      </c>
      <c r="Q28" s="137"/>
      <c r="R28" s="137">
        <v>470.943254588108</v>
      </c>
      <c r="S28" s="137">
        <v>428.57154352839399</v>
      </c>
      <c r="T28" s="137">
        <v>348.93737587332402</v>
      </c>
      <c r="U28" s="137">
        <v>300.31084844863102</v>
      </c>
    </row>
    <row r="29" spans="1:21" x14ac:dyDescent="0.2">
      <c r="B29" s="190"/>
      <c r="C29" s="136" t="s">
        <v>69</v>
      </c>
      <c r="D29" s="137">
        <v>94.483003187082403</v>
      </c>
      <c r="E29" s="137">
        <v>93.977479032441806</v>
      </c>
      <c r="F29" s="137">
        <v>87.4196595565233</v>
      </c>
      <c r="G29" s="137">
        <v>79.426483264819396</v>
      </c>
      <c r="H29" s="137"/>
      <c r="I29" s="137">
        <v>97.152246259386104</v>
      </c>
      <c r="J29" s="137">
        <v>99.023328475716397</v>
      </c>
      <c r="K29" s="137">
        <v>97.424329319750797</v>
      </c>
      <c r="L29" s="137"/>
      <c r="M29" s="137">
        <v>33.1791362163722</v>
      </c>
      <c r="N29" s="137">
        <v>37.403978958325702</v>
      </c>
      <c r="O29" s="137">
        <v>38.537445412414897</v>
      </c>
      <c r="P29" s="137">
        <v>37.128580984760099</v>
      </c>
      <c r="Q29" s="137"/>
      <c r="R29" s="137">
        <v>47.982404457842499</v>
      </c>
      <c r="S29" s="137">
        <v>50.341097720484598</v>
      </c>
      <c r="T29" s="137">
        <v>48.642426639301</v>
      </c>
      <c r="U29" s="137">
        <v>44.105486734775198</v>
      </c>
    </row>
    <row r="30" spans="1:21" x14ac:dyDescent="0.2">
      <c r="B30" s="190"/>
      <c r="C30" s="136" t="s">
        <v>66</v>
      </c>
      <c r="D30" s="137">
        <v>34.924734803955943</v>
      </c>
      <c r="E30" s="137">
        <v>-10.9182987026888</v>
      </c>
      <c r="F30" s="137">
        <v>-97.041939437051596</v>
      </c>
      <c r="G30" s="137">
        <v>-146.1550258498286</v>
      </c>
      <c r="H30" s="137"/>
      <c r="I30" s="137">
        <v>7.3091403434311992</v>
      </c>
      <c r="J30" s="137">
        <v>-53.9572210759206</v>
      </c>
      <c r="K30" s="137">
        <v>-93.830020265865727</v>
      </c>
      <c r="L30" s="137"/>
      <c r="M30" s="137">
        <v>126.7076454527818</v>
      </c>
      <c r="N30" s="137">
        <v>51.930928345991603</v>
      </c>
      <c r="O30" s="137">
        <v>-52.470567255179603</v>
      </c>
      <c r="P30" s="137">
        <v>-110.5069478891599</v>
      </c>
      <c r="Q30" s="137"/>
      <c r="R30" s="137">
        <v>31.09014044923634</v>
      </c>
      <c r="S30" s="137">
        <v>-26.550578776006745</v>
      </c>
      <c r="T30" s="137">
        <v>-128.71387712235079</v>
      </c>
      <c r="U30" s="137">
        <v>-183.36141506209759</v>
      </c>
    </row>
    <row r="31" spans="1:21" x14ac:dyDescent="0.2">
      <c r="B31" s="190"/>
      <c r="C31" s="136" t="s">
        <v>11</v>
      </c>
      <c r="D31" s="137">
        <f>D32+D33</f>
        <v>-134.72073632396047</v>
      </c>
      <c r="E31" s="137">
        <f t="shared" ref="E31:U31" si="6">E32+E33</f>
        <v>-51.565467992782303</v>
      </c>
      <c r="F31" s="137">
        <f t="shared" si="6"/>
        <v>97.076342134197802</v>
      </c>
      <c r="G31" s="137">
        <f t="shared" si="6"/>
        <v>180.5224723943646</v>
      </c>
      <c r="H31" s="137"/>
      <c r="I31" s="137">
        <f t="shared" si="6"/>
        <v>34.682615840375703</v>
      </c>
      <c r="J31" s="137">
        <f t="shared" si="6"/>
        <v>398.87141892519401</v>
      </c>
      <c r="K31" s="137">
        <f t="shared" si="6"/>
        <v>647.38925706300995</v>
      </c>
      <c r="L31" s="137"/>
      <c r="M31" s="137">
        <f t="shared" si="6"/>
        <v>-38.651059330156997</v>
      </c>
      <c r="N31" s="137">
        <f t="shared" si="6"/>
        <v>62.947792653629989</v>
      </c>
      <c r="O31" s="137">
        <f t="shared" si="6"/>
        <v>191.84966340396139</v>
      </c>
      <c r="P31" s="137">
        <f t="shared" si="6"/>
        <v>255.58761932369711</v>
      </c>
      <c r="Q31" s="137"/>
      <c r="R31" s="137">
        <f t="shared" si="6"/>
        <v>-151.06007032138851</v>
      </c>
      <c r="S31" s="137">
        <f t="shared" si="6"/>
        <v>-51.810808552732702</v>
      </c>
      <c r="T31" s="137">
        <f t="shared" si="6"/>
        <v>117.59024673425091</v>
      </c>
      <c r="U31" s="137">
        <f>U32+U33</f>
        <v>206.28862217250762</v>
      </c>
    </row>
    <row r="32" spans="1:21" x14ac:dyDescent="0.2">
      <c r="B32" s="190"/>
      <c r="C32" s="136" t="s">
        <v>70</v>
      </c>
      <c r="D32" s="137">
        <v>79.957173158571507</v>
      </c>
      <c r="E32" s="137">
        <v>67.692664817472703</v>
      </c>
      <c r="F32" s="137">
        <v>47.299306733369001</v>
      </c>
      <c r="G32" s="137">
        <v>36.6364702902776</v>
      </c>
      <c r="H32" s="137"/>
      <c r="I32" s="137">
        <v>80.794735333743105</v>
      </c>
      <c r="J32" s="137">
        <v>96.476739022290005</v>
      </c>
      <c r="K32" s="137">
        <v>116.98720018821</v>
      </c>
      <c r="L32" s="137"/>
      <c r="M32" s="137">
        <v>103.20253883471101</v>
      </c>
      <c r="N32" s="137">
        <v>83.794384295896194</v>
      </c>
      <c r="O32" s="137">
        <v>60.648631270913398</v>
      </c>
      <c r="P32" s="137">
        <v>48.407646696864099</v>
      </c>
      <c r="Q32" s="137"/>
      <c r="R32" s="137">
        <v>76.736806404034496</v>
      </c>
      <c r="S32" s="137">
        <v>61.334842361907299</v>
      </c>
      <c r="T32" s="137">
        <v>37.157353971557903</v>
      </c>
      <c r="U32" s="137">
        <v>24.567141798485601</v>
      </c>
    </row>
    <row r="33" spans="1:25" x14ac:dyDescent="0.2">
      <c r="B33" s="190"/>
      <c r="C33" s="136" t="s">
        <v>71</v>
      </c>
      <c r="D33" s="137">
        <v>-214.67790948253199</v>
      </c>
      <c r="E33" s="137">
        <v>-119.25813281025501</v>
      </c>
      <c r="F33" s="137">
        <v>49.777035400828801</v>
      </c>
      <c r="G33" s="137">
        <v>143.886002104087</v>
      </c>
      <c r="H33" s="137"/>
      <c r="I33" s="137">
        <v>-46.112119493367402</v>
      </c>
      <c r="J33" s="137">
        <v>302.39467990290399</v>
      </c>
      <c r="K33" s="137">
        <v>530.4020568748</v>
      </c>
      <c r="L33" s="137"/>
      <c r="M33" s="137">
        <v>-141.853598164868</v>
      </c>
      <c r="N33" s="137">
        <v>-20.846591642266201</v>
      </c>
      <c r="O33" s="137">
        <v>131.20103213304799</v>
      </c>
      <c r="P33" s="137">
        <v>207.17997262683301</v>
      </c>
      <c r="Q33" s="137"/>
      <c r="R33" s="137">
        <v>-227.796876725423</v>
      </c>
      <c r="S33" s="137">
        <v>-113.14565091464</v>
      </c>
      <c r="T33" s="137">
        <v>80.432892762693001</v>
      </c>
      <c r="U33" s="137">
        <v>181.72148037402201</v>
      </c>
    </row>
    <row r="34" spans="1:25" x14ac:dyDescent="0.2">
      <c r="B34" s="191"/>
      <c r="C34" s="138" t="s">
        <v>24</v>
      </c>
      <c r="D34" s="139">
        <v>-111.48738905452581</v>
      </c>
      <c r="E34" s="139">
        <v>-76.775850687652991</v>
      </c>
      <c r="F34" s="139">
        <v>-13.11511218910738</v>
      </c>
      <c r="G34" s="139">
        <v>18.469651540297519</v>
      </c>
      <c r="H34" s="139"/>
      <c r="I34" s="139">
        <v>-148.3295434645006</v>
      </c>
      <c r="J34" s="139">
        <v>-234.7990514960814</v>
      </c>
      <c r="K34" s="139">
        <v>-298.17655173257839</v>
      </c>
      <c r="L34" s="139"/>
      <c r="M34" s="139">
        <v>-83.129979385766603</v>
      </c>
      <c r="N34" s="139">
        <v>-37.1378838558974</v>
      </c>
      <c r="O34" s="139">
        <v>18.57004760248762</v>
      </c>
      <c r="P34" s="139">
        <v>44.978398593341971</v>
      </c>
      <c r="Q34" s="139"/>
      <c r="R34" s="139">
        <v>-115.84254087229991</v>
      </c>
      <c r="S34" s="139">
        <v>-74.722307010240897</v>
      </c>
      <c r="T34" s="139">
        <v>-4.3884071520000205</v>
      </c>
      <c r="U34" s="139">
        <v>26.877663259567839</v>
      </c>
      <c r="X34" s="3" t="s">
        <v>112</v>
      </c>
      <c r="Y34" s="3" t="s">
        <v>11</v>
      </c>
    </row>
    <row r="35" spans="1:25" x14ac:dyDescent="0.2">
      <c r="A35" s="3" t="s">
        <v>105</v>
      </c>
      <c r="B35" s="127"/>
      <c r="C35" s="127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Y35" s="3" t="s">
        <v>113</v>
      </c>
    </row>
    <row r="36" spans="1:25" ht="12.55" customHeight="1" x14ac:dyDescent="0.2">
      <c r="B36" s="192" t="s">
        <v>96</v>
      </c>
      <c r="C36" s="146" t="s">
        <v>95</v>
      </c>
      <c r="D36" s="147">
        <f>(D7+D10)/(D27+D31)*1000</f>
        <v>11.253366943458662</v>
      </c>
      <c r="E36" s="147">
        <f t="shared" ref="E36:U36" si="7">(E7+E10)/(E27+E31)*1000</f>
        <v>11.916346468677229</v>
      </c>
      <c r="F36" s="147">
        <f t="shared" si="7"/>
        <v>12.734795142623691</v>
      </c>
      <c r="G36" s="147">
        <f t="shared" si="7"/>
        <v>13.076904119722581</v>
      </c>
      <c r="H36" s="147"/>
      <c r="I36" s="147">
        <f t="shared" si="7"/>
        <v>9.7684602275186858</v>
      </c>
      <c r="J36" s="147">
        <f t="shared" si="7"/>
        <v>8.0207991385831736</v>
      </c>
      <c r="K36" s="147">
        <f t="shared" si="7"/>
        <v>7.258022299236492</v>
      </c>
      <c r="L36" s="147"/>
      <c r="M36" s="147">
        <f t="shared" si="7"/>
        <v>11.889567768012892</v>
      </c>
      <c r="N36" s="147">
        <f t="shared" si="7"/>
        <v>14.658771433567011</v>
      </c>
      <c r="O36" s="147">
        <f t="shared" si="7"/>
        <v>14.620581319382532</v>
      </c>
      <c r="P36" s="147">
        <f t="shared" si="7"/>
        <v>14.309960276688315</v>
      </c>
      <c r="Q36" s="147"/>
      <c r="R36" s="147">
        <f t="shared" si="7"/>
        <v>18.139456971712832</v>
      </c>
      <c r="S36" s="147">
        <f t="shared" si="7"/>
        <v>17.26209245211745</v>
      </c>
      <c r="T36" s="147">
        <f t="shared" si="7"/>
        <v>16.185315841975967</v>
      </c>
      <c r="U36" s="147">
        <f t="shared" si="7"/>
        <v>15.851176095005352</v>
      </c>
      <c r="Y36" s="3" t="s">
        <v>114</v>
      </c>
    </row>
    <row r="37" spans="1:25" x14ac:dyDescent="0.2">
      <c r="B37" s="193"/>
      <c r="C37" s="148" t="s">
        <v>94</v>
      </c>
      <c r="D37" s="149">
        <f>D7/D27*1000</f>
        <v>13.973946525589266</v>
      </c>
      <c r="E37" s="149">
        <f t="shared" ref="E37:U37" si="8">E7/E27*1000</f>
        <v>13.971281873755656</v>
      </c>
      <c r="F37" s="149">
        <f t="shared" si="8"/>
        <v>14.196968831979479</v>
      </c>
      <c r="G37" s="149">
        <f t="shared" si="8"/>
        <v>14.617420231669307</v>
      </c>
      <c r="H37" s="149"/>
      <c r="I37" s="149">
        <f t="shared" si="8"/>
        <v>13.72095898206593</v>
      </c>
      <c r="J37" s="149">
        <f t="shared" si="8"/>
        <v>13.256201755119434</v>
      </c>
      <c r="K37" s="149">
        <f t="shared" si="8"/>
        <v>13.035865966101783</v>
      </c>
      <c r="L37" s="149"/>
      <c r="M37" s="149">
        <f t="shared" si="8"/>
        <v>19.5060227275555</v>
      </c>
      <c r="N37" s="149">
        <f t="shared" si="8"/>
        <v>19.796880507482651</v>
      </c>
      <c r="O37" s="149">
        <f t="shared" si="8"/>
        <v>20.798304382807288</v>
      </c>
      <c r="P37" s="149">
        <f>P7/P27*1000</f>
        <v>21.430795035491489</v>
      </c>
      <c r="Q37" s="149"/>
      <c r="R37" s="149">
        <f t="shared" si="8"/>
        <v>17.957784870703478</v>
      </c>
      <c r="S37" s="149">
        <f t="shared" si="8"/>
        <v>18.119854443321611</v>
      </c>
      <c r="T37" s="149">
        <f t="shared" si="8"/>
        <v>18.740910982561257</v>
      </c>
      <c r="U37" s="149">
        <f t="shared" si="8"/>
        <v>19.450869967483523</v>
      </c>
    </row>
    <row r="38" spans="1:25" x14ac:dyDescent="0.2">
      <c r="B38" s="193"/>
      <c r="C38" s="150" t="s">
        <v>87</v>
      </c>
      <c r="D38" s="149">
        <f>D8/D27*1000</f>
        <v>9.2622924977801304</v>
      </c>
      <c r="E38" s="149">
        <f t="shared" ref="E38:U38" si="9">E8/E27*1000</f>
        <v>9.1170639881871125</v>
      </c>
      <c r="F38" s="149">
        <f t="shared" si="9"/>
        <v>8.8391790054182113</v>
      </c>
      <c r="G38" s="149">
        <f t="shared" si="9"/>
        <v>8.6795287904975442</v>
      </c>
      <c r="H38" s="149"/>
      <c r="I38" s="149">
        <f t="shared" si="9"/>
        <v>9.0151786373658958</v>
      </c>
      <c r="J38" s="149">
        <f t="shared" si="9"/>
        <v>8.4693063325413291</v>
      </c>
      <c r="K38" s="149">
        <f t="shared" si="9"/>
        <v>8.0824959333613595</v>
      </c>
      <c r="L38" s="149"/>
      <c r="M38" s="149">
        <f t="shared" si="9"/>
        <v>9.0591340409228298</v>
      </c>
      <c r="N38" s="149">
        <f t="shared" si="9"/>
        <v>8.2460623466809029</v>
      </c>
      <c r="O38" s="149">
        <f t="shared" si="9"/>
        <v>7.4918922297019384</v>
      </c>
      <c r="P38" s="149">
        <f>P8/P27*1000</f>
        <v>7.360219655976473</v>
      </c>
      <c r="Q38" s="149"/>
      <c r="R38" s="149">
        <f t="shared" si="9"/>
        <v>11.668470146636865</v>
      </c>
      <c r="S38" s="149">
        <f t="shared" si="9"/>
        <v>11.58214966073313</v>
      </c>
      <c r="T38" s="149">
        <f t="shared" si="9"/>
        <v>11.416068140111724</v>
      </c>
      <c r="U38" s="149">
        <f t="shared" si="9"/>
        <v>11.363831080820617</v>
      </c>
      <c r="W38" s="113"/>
    </row>
    <row r="39" spans="1:25" x14ac:dyDescent="0.2">
      <c r="B39" s="193"/>
      <c r="C39" s="150" t="s">
        <v>100</v>
      </c>
      <c r="D39" s="149">
        <f>D8/D28*1000</f>
        <v>11.558577839188759</v>
      </c>
      <c r="E39" s="149">
        <f t="shared" ref="E39:U39" si="10">E8/E28*1000</f>
        <v>11.633845764712593</v>
      </c>
      <c r="F39" s="149">
        <f t="shared" si="10"/>
        <v>11.732940228869735</v>
      </c>
      <c r="G39" s="149">
        <f t="shared" si="10"/>
        <v>11.771597044806288</v>
      </c>
      <c r="H39" s="149"/>
      <c r="I39" s="149">
        <f t="shared" si="10"/>
        <v>11.53960338855024</v>
      </c>
      <c r="J39" s="149">
        <f t="shared" si="10"/>
        <v>11.417514685645806</v>
      </c>
      <c r="K39" s="149">
        <f t="shared" si="10"/>
        <v>11.272457567415975</v>
      </c>
      <c r="L39" s="149"/>
      <c r="M39" s="149">
        <f t="shared" si="10"/>
        <v>11.689715599452271</v>
      </c>
      <c r="N39" s="149">
        <f t="shared" si="10"/>
        <v>11.443832351737264</v>
      </c>
      <c r="O39" s="149">
        <f t="shared" si="10"/>
        <v>11.167358323759181</v>
      </c>
      <c r="P39" s="149">
        <f t="shared" si="10"/>
        <v>11.115446183994818</v>
      </c>
      <c r="Q39" s="149"/>
      <c r="R39" s="149">
        <f t="shared" si="10"/>
        <v>12.857320923297578</v>
      </c>
      <c r="S39" s="149">
        <f t="shared" si="10"/>
        <v>12.942618260873886</v>
      </c>
      <c r="T39" s="149">
        <f t="shared" si="10"/>
        <v>13.007486243789561</v>
      </c>
      <c r="U39" s="149">
        <f t="shared" si="10"/>
        <v>13.032792770285159</v>
      </c>
      <c r="W39" s="113"/>
    </row>
    <row r="40" spans="1:25" x14ac:dyDescent="0.2">
      <c r="B40" s="193"/>
      <c r="C40" s="151" t="s">
        <v>98</v>
      </c>
      <c r="D40" s="149">
        <f>D10/(D31)*1000</f>
        <v>20.857523353074516</v>
      </c>
      <c r="E40" s="149">
        <f t="shared" ref="E40:U40" si="11">E10/(E31)*1000</f>
        <v>29.228087354653887</v>
      </c>
      <c r="F40" s="149">
        <f t="shared" si="11"/>
        <v>7.3960543237831811</v>
      </c>
      <c r="G40" s="149">
        <f t="shared" si="11"/>
        <v>10.496506567808908</v>
      </c>
      <c r="H40" s="149"/>
      <c r="I40" s="149">
        <f t="shared" si="11"/>
        <v>-40.842105925139336</v>
      </c>
      <c r="J40" s="149">
        <f t="shared" si="11"/>
        <v>2.9873220706327657</v>
      </c>
      <c r="K40" s="149">
        <f t="shared" si="11"/>
        <v>4.1854587604461972</v>
      </c>
      <c r="L40" s="149"/>
      <c r="M40" s="149">
        <f t="shared" si="11"/>
        <v>40.943754696336853</v>
      </c>
      <c r="N40" s="149">
        <f t="shared" si="11"/>
        <v>3.7326787506218841</v>
      </c>
      <c r="O40" s="149">
        <f t="shared" si="11"/>
        <v>10.850173326588846</v>
      </c>
      <c r="P40" s="149">
        <f t="shared" si="11"/>
        <v>11.248065890127892</v>
      </c>
      <c r="Q40" s="149"/>
      <c r="R40" s="149">
        <f t="shared" si="11"/>
        <v>17.515372032880432</v>
      </c>
      <c r="S40" s="149">
        <f t="shared" si="11"/>
        <v>25.19080602068448</v>
      </c>
      <c r="T40" s="149">
        <f t="shared" si="11"/>
        <v>7.54469266518851</v>
      </c>
      <c r="U40" s="149">
        <f t="shared" si="11"/>
        <v>9.8411821443728051</v>
      </c>
    </row>
    <row r="41" spans="1:25" x14ac:dyDescent="0.2">
      <c r="B41" s="194"/>
      <c r="C41" s="152" t="s">
        <v>99</v>
      </c>
      <c r="D41" s="153">
        <f>D10/(D31+D34)*1000</f>
        <v>11.412868278416019</v>
      </c>
      <c r="E41" s="153">
        <f t="shared" ref="E41:U41" si="12">E10/(E31+E34)*1000</f>
        <v>11.743373205704843</v>
      </c>
      <c r="F41" s="153">
        <f t="shared" si="12"/>
        <v>8.5513504321963847</v>
      </c>
      <c r="G41" s="153">
        <f t="shared" si="12"/>
        <v>9.5222628898956536</v>
      </c>
      <c r="H41" s="153"/>
      <c r="I41" s="153">
        <f t="shared" si="12"/>
        <v>12.464138710361791</v>
      </c>
      <c r="J41" s="153">
        <f t="shared" si="12"/>
        <v>7.2623892235519296</v>
      </c>
      <c r="K41" s="153">
        <f t="shared" si="12"/>
        <v>7.7592281037691233</v>
      </c>
      <c r="L41" s="153"/>
      <c r="M41" s="153">
        <f t="shared" si="12"/>
        <v>12.994793841913472</v>
      </c>
      <c r="N41" s="153">
        <f t="shared" si="12"/>
        <v>9.10363108518224</v>
      </c>
      <c r="O41" s="153">
        <f t="shared" si="12"/>
        <v>9.8926193303103283</v>
      </c>
      <c r="P41" s="153">
        <f t="shared" si="12"/>
        <v>9.5648417035866586</v>
      </c>
      <c r="Q41" s="153"/>
      <c r="R41" s="153">
        <f t="shared" si="12"/>
        <v>9.9132538237781329</v>
      </c>
      <c r="S41" s="153">
        <f t="shared" si="12"/>
        <v>10.314738732384678</v>
      </c>
      <c r="T41" s="153">
        <f t="shared" si="12"/>
        <v>7.8371718631744995</v>
      </c>
      <c r="U41" s="153">
        <f t="shared" si="12"/>
        <v>8.7067643649654176</v>
      </c>
    </row>
    <row r="42" spans="1:25" x14ac:dyDescent="0.2">
      <c r="A42" s="3" t="s">
        <v>105</v>
      </c>
      <c r="B42" s="127"/>
      <c r="C42" s="127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</row>
    <row r="43" spans="1:25" x14ac:dyDescent="0.2">
      <c r="B43" s="180" t="s">
        <v>110</v>
      </c>
      <c r="C43" s="154" t="s">
        <v>109</v>
      </c>
      <c r="D43" s="155">
        <f>D12/D27*1000</f>
        <v>203.60051505293347</v>
      </c>
      <c r="E43" s="155">
        <f>E12/E27*1000</f>
        <v>207.87972620404895</v>
      </c>
      <c r="F43" s="155">
        <f>F12/F27*1000</f>
        <v>213.24097576012298</v>
      </c>
      <c r="G43" s="155">
        <f>G12/G27*1000</f>
        <v>215.39289193574899</v>
      </c>
      <c r="H43" s="155"/>
      <c r="I43" s="155">
        <f>I12/I27*1000</f>
        <v>206.29674601297512</v>
      </c>
      <c r="J43" s="155">
        <f>J12/J27*1000</f>
        <v>207.84476291166104</v>
      </c>
      <c r="K43" s="155">
        <f>K12/K27*1000</f>
        <v>206.88781781213905</v>
      </c>
      <c r="L43" s="155"/>
      <c r="M43" s="155">
        <f>M12/M27*1000</f>
        <v>199.15731157983282</v>
      </c>
      <c r="N43" s="155">
        <f>N12/N27*1000</f>
        <v>198.78174181660358</v>
      </c>
      <c r="O43" s="155">
        <f>O12/O27*1000</f>
        <v>197.85800707678806</v>
      </c>
      <c r="P43" s="155">
        <f>P12/P27*1000</f>
        <v>198.63223653445411</v>
      </c>
      <c r="Q43" s="155"/>
      <c r="R43" s="155">
        <f>R12/R27*1000</f>
        <v>203.05552250423474</v>
      </c>
      <c r="S43" s="155">
        <f>S12/S27*1000</f>
        <v>208.24363495066746</v>
      </c>
      <c r="T43" s="155">
        <f>T12/T27*1000</f>
        <v>215.10629202312603</v>
      </c>
      <c r="U43" s="155">
        <f>U12/U27*1000</f>
        <v>218.18268575545838</v>
      </c>
    </row>
    <row r="44" spans="1:25" x14ac:dyDescent="0.2">
      <c r="B44" s="181"/>
      <c r="C44" s="156" t="s">
        <v>103</v>
      </c>
      <c r="D44" s="157">
        <f>D23/(D23+D20)</f>
        <v>0.3691626975189175</v>
      </c>
      <c r="E44" s="157">
        <f t="shared" ref="E44:U44" si="13">E23/(E23+E20)</f>
        <v>0.38239094792702416</v>
      </c>
      <c r="F44" s="157">
        <f t="shared" si="13"/>
        <v>0.41851307965779522</v>
      </c>
      <c r="G44" s="157">
        <f t="shared" si="13"/>
        <v>0.4509381206405112</v>
      </c>
      <c r="H44" s="157"/>
      <c r="I44" s="157">
        <f t="shared" si="13"/>
        <v>0.37847404208561625</v>
      </c>
      <c r="J44" s="157">
        <f t="shared" si="13"/>
        <v>0.40471696371125632</v>
      </c>
      <c r="K44" s="157">
        <f t="shared" si="13"/>
        <v>0.42878083965170183</v>
      </c>
      <c r="L44" s="157"/>
      <c r="M44" s="157">
        <f t="shared" si="13"/>
        <v>0.55851261395615803</v>
      </c>
      <c r="N44" s="157">
        <f t="shared" si="13"/>
        <v>0.59984696575283258</v>
      </c>
      <c r="O44" s="157">
        <f t="shared" si="13"/>
        <v>0.65160113493087168</v>
      </c>
      <c r="P44" s="157">
        <f t="shared" si="13"/>
        <v>0.6715657587352134</v>
      </c>
      <c r="Q44" s="157"/>
      <c r="R44" s="157">
        <f t="shared" si="13"/>
        <v>0.36630650843033796</v>
      </c>
      <c r="S44" s="157">
        <f t="shared" si="13"/>
        <v>0.37892126171144813</v>
      </c>
      <c r="T44" s="157">
        <f t="shared" si="13"/>
        <v>0.4133658217056555</v>
      </c>
      <c r="U44" s="157">
        <f t="shared" si="13"/>
        <v>0.44097570096079702</v>
      </c>
    </row>
    <row r="45" spans="1:25" x14ac:dyDescent="0.2">
      <c r="B45" s="181"/>
      <c r="C45" s="156" t="s">
        <v>49</v>
      </c>
      <c r="D45" s="157">
        <f>(D21+D24)/(D20+D23)</f>
        <v>0.75342119524241247</v>
      </c>
      <c r="E45" s="157">
        <f t="shared" ref="E45:U45" si="14">(E21+E24)/(E20+E23)</f>
        <v>0.73215885589991858</v>
      </c>
      <c r="F45" s="157">
        <f t="shared" si="14"/>
        <v>0.69315193945631659</v>
      </c>
      <c r="G45" s="157">
        <f t="shared" si="14"/>
        <v>0.67008671928722319</v>
      </c>
      <c r="H45" s="157"/>
      <c r="I45" s="157">
        <f t="shared" si="14"/>
        <v>0.72987367391318103</v>
      </c>
      <c r="J45" s="157">
        <f t="shared" si="14"/>
        <v>0.68273575510897477</v>
      </c>
      <c r="K45" s="157">
        <f t="shared" si="14"/>
        <v>0.65261212146131775</v>
      </c>
      <c r="L45" s="157"/>
      <c r="M45" s="157">
        <f t="shared" si="14"/>
        <v>0.72230147196045591</v>
      </c>
      <c r="N45" s="157">
        <f t="shared" si="14"/>
        <v>0.67720875270549286</v>
      </c>
      <c r="O45" s="157">
        <f t="shared" si="14"/>
        <v>0.63186601411190002</v>
      </c>
      <c r="P45" s="157">
        <f t="shared" si="14"/>
        <v>0.61475593138031426</v>
      </c>
      <c r="Q45" s="157"/>
      <c r="R45" s="157">
        <f t="shared" si="14"/>
        <v>0.87807874156410648</v>
      </c>
      <c r="S45" s="157">
        <f t="shared" si="14"/>
        <v>0.86193552171772347</v>
      </c>
      <c r="T45" s="157">
        <f t="shared" si="14"/>
        <v>0.83632305138511698</v>
      </c>
      <c r="U45" s="157">
        <f t="shared" si="14"/>
        <v>0.82428354357213296</v>
      </c>
    </row>
    <row r="46" spans="1:25" x14ac:dyDescent="0.2">
      <c r="B46" s="181"/>
      <c r="C46" s="156" t="s">
        <v>101</v>
      </c>
      <c r="D46" s="157">
        <f>(D21)/(D20)</f>
        <v>0.80133495890617279</v>
      </c>
      <c r="E46" s="157">
        <f>(E21)/(E20)</f>
        <v>0.78366725608832721</v>
      </c>
      <c r="F46" s="157">
        <f>(F21)/(F20)</f>
        <v>0.75336435991285344</v>
      </c>
      <c r="G46" s="157">
        <f>(G21)/(G20)</f>
        <v>0.73732805816072688</v>
      </c>
      <c r="H46" s="157"/>
      <c r="I46" s="157">
        <f>(I21)/(I20)</f>
        <v>0.78123817030929266</v>
      </c>
      <c r="J46" s="157">
        <f>(J21)/(J20)</f>
        <v>0.74178195217817666</v>
      </c>
      <c r="K46" s="157">
        <f>(K21)/(K20)</f>
        <v>0.71701276185988949</v>
      </c>
      <c r="L46" s="157"/>
      <c r="M46" s="157">
        <f>(M21)/(M20)</f>
        <v>0.77496616267955765</v>
      </c>
      <c r="N46" s="157">
        <f>(N21)/(N20)</f>
        <v>0.72056825836224692</v>
      </c>
      <c r="O46" s="157">
        <f>(O21)/(O20)</f>
        <v>0.67087416849179926</v>
      </c>
      <c r="P46" s="157">
        <f>(P21)/(P20)</f>
        <v>0.66216142241545395</v>
      </c>
      <c r="Q46" s="157"/>
      <c r="R46" s="157">
        <f>(R21)/(R20)</f>
        <v>0.90753510908275659</v>
      </c>
      <c r="S46" s="157">
        <f>(S21)/(S20)</f>
        <v>0.89488459191804171</v>
      </c>
      <c r="T46" s="157">
        <f>(T21)/(T20)</f>
        <v>0.87765367774748548</v>
      </c>
      <c r="U46" s="157">
        <f>(U21)/(U20)</f>
        <v>0.87194136215609985</v>
      </c>
    </row>
    <row r="47" spans="1:25" x14ac:dyDescent="0.2">
      <c r="B47" s="181"/>
      <c r="C47" s="156" t="s">
        <v>102</v>
      </c>
      <c r="D47" s="157">
        <f>(D24)/(D23)</f>
        <v>0.67154458738223233</v>
      </c>
      <c r="E47" s="157">
        <f t="shared" ref="E47:U47" si="15">(E24)/(E23)</f>
        <v>0.6489663682466027</v>
      </c>
      <c r="F47" s="157">
        <f t="shared" si="15"/>
        <v>0.60949210505818874</v>
      </c>
      <c r="G47" s="157">
        <f t="shared" si="15"/>
        <v>0.58821372119140114</v>
      </c>
      <c r="H47" s="157"/>
      <c r="I47" s="157">
        <f t="shared" si="15"/>
        <v>0.64552345626163232</v>
      </c>
      <c r="J47" s="157">
        <f t="shared" si="15"/>
        <v>0.59588691351276479</v>
      </c>
      <c r="K47" s="157">
        <f t="shared" si="15"/>
        <v>0.56681798997856114</v>
      </c>
      <c r="L47" s="157"/>
      <c r="M47" s="157">
        <f t="shared" si="15"/>
        <v>0.68067162142281235</v>
      </c>
      <c r="N47" s="157">
        <f t="shared" si="15"/>
        <v>0.64828397898386247</v>
      </c>
      <c r="O47" s="157">
        <f t="shared" si="15"/>
        <v>0.61100908801731901</v>
      </c>
      <c r="P47" s="157">
        <f t="shared" si="15"/>
        <v>0.59157192255110669</v>
      </c>
      <c r="Q47" s="157"/>
      <c r="R47" s="157">
        <f t="shared" si="15"/>
        <v>0.82712057414895535</v>
      </c>
      <c r="S47" s="157">
        <f t="shared" si="15"/>
        <v>0.8079296661070714</v>
      </c>
      <c r="T47" s="157">
        <f t="shared" si="15"/>
        <v>0.7776680858283771</v>
      </c>
      <c r="U47" s="157">
        <f t="shared" si="15"/>
        <v>0.76386779148059536</v>
      </c>
    </row>
    <row r="48" spans="1:25" x14ac:dyDescent="0.2">
      <c r="B48" s="182"/>
      <c r="C48" s="158" t="s">
        <v>97</v>
      </c>
      <c r="D48" s="159">
        <f>D7/(D21+D24)</f>
        <v>0.6814287778850846</v>
      </c>
      <c r="E48" s="159">
        <f t="shared" ref="E48:U48" si="16">E7/(E21+E24)</f>
        <v>0.67225367492087917</v>
      </c>
      <c r="F48" s="159">
        <f t="shared" si="16"/>
        <v>0.66227324269759091</v>
      </c>
      <c r="G48" s="159">
        <f t="shared" si="16"/>
        <v>0.65937181699171687</v>
      </c>
      <c r="H48" s="159"/>
      <c r="I48" s="159">
        <f t="shared" si="16"/>
        <v>0.67159026807571409</v>
      </c>
      <c r="J48" s="159">
        <f t="shared" si="16"/>
        <v>0.65940405256768797</v>
      </c>
      <c r="K48" s="159">
        <f t="shared" si="16"/>
        <v>0.65396323218298535</v>
      </c>
      <c r="L48" s="159"/>
      <c r="M48" s="159">
        <f t="shared" si="16"/>
        <v>0.7098604892710535</v>
      </c>
      <c r="N48" s="159">
        <f t="shared" si="16"/>
        <v>0.69778970111658301</v>
      </c>
      <c r="O48" s="159">
        <f t="shared" si="16"/>
        <v>0.68726902023063108</v>
      </c>
      <c r="P48" s="159">
        <f t="shared" si="16"/>
        <v>0.6834944376812252</v>
      </c>
      <c r="Q48" s="159"/>
      <c r="R48" s="159">
        <f t="shared" si="16"/>
        <v>0.75680584279209384</v>
      </c>
      <c r="S48" s="159">
        <f t="shared" si="16"/>
        <v>0.74345653856321092</v>
      </c>
      <c r="T48" s="159">
        <f t="shared" si="16"/>
        <v>0.7246555323205035</v>
      </c>
      <c r="U48" s="159">
        <f t="shared" si="16"/>
        <v>0.71692468944731114</v>
      </c>
    </row>
    <row r="49" spans="2:21" x14ac:dyDescent="0.2">
      <c r="C49" s="111" t="s">
        <v>111</v>
      </c>
      <c r="D49" s="104">
        <f>D7/(D20+D23)</f>
        <v>0.51340288430675685</v>
      </c>
      <c r="E49" s="104">
        <f t="shared" ref="E49:K49" si="17">E7/(E20+E23)</f>
        <v>0.49219648150458661</v>
      </c>
      <c r="F49" s="104">
        <f t="shared" si="17"/>
        <v>0.459055982625859</v>
      </c>
      <c r="G49" s="104">
        <f t="shared" si="17"/>
        <v>0.44183629763843491</v>
      </c>
      <c r="H49" s="109"/>
      <c r="I49" s="104">
        <f t="shared" si="17"/>
        <v>0.49017605632475952</v>
      </c>
      <c r="J49" s="104">
        <f t="shared" si="17"/>
        <v>0.4501987237517186</v>
      </c>
      <c r="K49" s="104">
        <f t="shared" si="17"/>
        <v>0.42678433231263835</v>
      </c>
      <c r="L49" s="109"/>
      <c r="M49" s="104">
        <f>M7/(M20+M23)</f>
        <v>0.51273327628705145</v>
      </c>
      <c r="N49" s="104">
        <f>N7/(N20+N23)</f>
        <v>0.47254929314389987</v>
      </c>
      <c r="O49" s="104">
        <f>O7/(O20+O23)</f>
        <v>0.43426193643571964</v>
      </c>
      <c r="P49" s="104">
        <f>P7/(P20+P23)</f>
        <v>0.42018225962998579</v>
      </c>
      <c r="Q49" s="109"/>
      <c r="R49" s="104">
        <f>R7/(R20+R23)</f>
        <v>0.66453512204724474</v>
      </c>
      <c r="S49" s="104">
        <f>S7/(S20+S23)</f>
        <v>0.64081159944093402</v>
      </c>
      <c r="T49" s="104">
        <f>T7/(T20+T23)</f>
        <v>0.60604612599338969</v>
      </c>
      <c r="U49" s="104">
        <f>U7/(U20+U23)</f>
        <v>0.59094922349198054</v>
      </c>
    </row>
    <row r="50" spans="2:21" x14ac:dyDescent="0.2">
      <c r="C50" s="111"/>
      <c r="D50" s="108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</row>
    <row r="51" spans="2:21" x14ac:dyDescent="0.2">
      <c r="C51" s="111"/>
      <c r="D51" s="108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60">
        <f>G43/P43</f>
        <v>1.0843803387290947</v>
      </c>
      <c r="Q51" s="111"/>
      <c r="R51" s="111"/>
      <c r="S51" s="111"/>
      <c r="T51" s="111"/>
      <c r="U51" s="111"/>
    </row>
    <row r="52" spans="2:21" x14ac:dyDescent="0.2">
      <c r="C52" s="111"/>
      <c r="D52" s="108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60">
        <f>G39/P39</f>
        <v>1.0590305463181735</v>
      </c>
      <c r="Q52" s="111"/>
      <c r="R52" s="111"/>
      <c r="S52" s="111"/>
      <c r="T52" s="111"/>
      <c r="U52" s="111"/>
    </row>
    <row r="53" spans="2:21" x14ac:dyDescent="0.2">
      <c r="C53" s="111"/>
      <c r="D53" s="108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</row>
    <row r="54" spans="2:21" x14ac:dyDescent="0.2">
      <c r="C54" s="111" t="s">
        <v>50</v>
      </c>
      <c r="D54" s="86">
        <v>0.42164805384523668</v>
      </c>
      <c r="E54" s="86">
        <v>0.40859743254269482</v>
      </c>
      <c r="F54" s="86">
        <v>0.38781873635019154</v>
      </c>
      <c r="G54" s="86">
        <v>0.37783361846307362</v>
      </c>
      <c r="H54" s="86"/>
      <c r="I54" s="86">
        <v>0.40644339757287495</v>
      </c>
      <c r="J54" s="86">
        <v>0.37893251470490286</v>
      </c>
      <c r="K54" s="86">
        <v>0.36320036505145398</v>
      </c>
      <c r="L54" s="86"/>
      <c r="M54" s="86">
        <v>0.44861454757759617</v>
      </c>
      <c r="N54" s="86">
        <v>0.42362704925943245</v>
      </c>
      <c r="O54" s="86">
        <v>0.3956302653673292</v>
      </c>
      <c r="P54" s="86">
        <v>0.3837429883231116</v>
      </c>
      <c r="Q54" s="86"/>
      <c r="R54" s="86">
        <v>0.52546491462617617</v>
      </c>
      <c r="S54" s="86">
        <v>0.51241504863965148</v>
      </c>
      <c r="T54" s="86">
        <v>0.49336536498917077</v>
      </c>
      <c r="U54" s="86">
        <v>0.48652788448839734</v>
      </c>
    </row>
    <row r="55" spans="2:21" x14ac:dyDescent="0.2">
      <c r="C55" s="111" t="s">
        <v>51</v>
      </c>
      <c r="D55" s="86">
        <v>0.21181643506202716</v>
      </c>
      <c r="E55" s="86">
        <v>0.22496446283851165</v>
      </c>
      <c r="F55" s="86">
        <v>0.24607421021069434</v>
      </c>
      <c r="G55" s="86">
        <v>0.25628806909769192</v>
      </c>
      <c r="H55" s="86"/>
      <c r="I55" s="86">
        <v>0.22703613497996639</v>
      </c>
      <c r="J55" s="86">
        <v>0.25467285616071905</v>
      </c>
      <c r="K55" s="86">
        <v>0.2705034815798299</v>
      </c>
      <c r="L55" s="86"/>
      <c r="M55" s="86">
        <v>0.17571680733837444</v>
      </c>
      <c r="N55" s="86">
        <v>0.20479825853175512</v>
      </c>
      <c r="O55" s="86">
        <v>0.23539238012264499</v>
      </c>
      <c r="P55" s="86">
        <v>0.24816568103551295</v>
      </c>
      <c r="Q55" s="86"/>
      <c r="R55" s="86">
        <v>0.1086300293850688</v>
      </c>
      <c r="S55" s="86">
        <v>0.12184515501770443</v>
      </c>
      <c r="T55" s="86">
        <v>0.14129485881946199</v>
      </c>
      <c r="U55" s="86">
        <v>0.14845701219808749</v>
      </c>
    </row>
    <row r="56" spans="2:21" x14ac:dyDescent="0.2">
      <c r="C56" s="111" t="s">
        <v>54</v>
      </c>
      <c r="D56" s="86">
        <v>2.7874698557714996</v>
      </c>
      <c r="E56" s="86">
        <v>2.6514564628960393</v>
      </c>
      <c r="F56" s="86">
        <v>2.4083306704884704</v>
      </c>
      <c r="G56" s="86">
        <v>2.2756297238473744</v>
      </c>
      <c r="H56" s="86"/>
      <c r="I56" s="86">
        <v>2.630675528465598</v>
      </c>
      <c r="J56" s="86">
        <v>2.3442768293531286</v>
      </c>
      <c r="K56" s="86">
        <v>2.1925062023129356</v>
      </c>
      <c r="L56" s="86"/>
      <c r="M56" s="86">
        <v>1.683767913947285</v>
      </c>
      <c r="N56" s="86">
        <v>1.7570806938618906</v>
      </c>
      <c r="O56" s="86">
        <v>1.8370504458745109</v>
      </c>
      <c r="P56" s="86">
        <v>1.8431317031739682</v>
      </c>
      <c r="Q56" s="86"/>
      <c r="R56" s="86">
        <v>3.723209288412106</v>
      </c>
      <c r="S56" s="86">
        <v>3.633335538016794</v>
      </c>
      <c r="T56" s="86">
        <v>3.4588278994234729</v>
      </c>
      <c r="U56" s="86">
        <v>3.3320835006212182</v>
      </c>
    </row>
    <row r="57" spans="2:21" x14ac:dyDescent="0.2">
      <c r="C57" s="111" t="s">
        <v>55</v>
      </c>
      <c r="D57" s="86">
        <v>1.3577772552855711</v>
      </c>
      <c r="E57" s="86">
        <v>1.4302551060572495</v>
      </c>
      <c r="F57" s="86">
        <v>1.5454476319026069</v>
      </c>
      <c r="G57" s="86">
        <v>1.6013017087672521</v>
      </c>
      <c r="H57" s="86"/>
      <c r="I57" s="86">
        <v>1.4407381486367037</v>
      </c>
      <c r="J57" s="86">
        <v>1.5921281193646419</v>
      </c>
      <c r="K57" s="86">
        <v>1.6826563112449739</v>
      </c>
      <c r="L57" s="86"/>
      <c r="M57" s="86">
        <v>0.82466312993860447</v>
      </c>
      <c r="N57" s="86">
        <v>0.97830956963316962</v>
      </c>
      <c r="O57" s="86">
        <v>1.1860144746432975</v>
      </c>
      <c r="P57" s="86">
        <v>1.2892942867153654</v>
      </c>
      <c r="Q57" s="86"/>
      <c r="R57" s="86">
        <v>0.77940054294733485</v>
      </c>
      <c r="S57" s="86">
        <v>0.86373036327299491</v>
      </c>
      <c r="T57" s="86">
        <v>0.98861995916752277</v>
      </c>
      <c r="U57" s="86">
        <v>1.0319791181112266</v>
      </c>
    </row>
    <row r="58" spans="2:21" x14ac:dyDescent="0.2">
      <c r="B58" s="85"/>
      <c r="C58" s="111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2:21" x14ac:dyDescent="0.2">
      <c r="B59" s="85"/>
      <c r="C59" s="111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2:21" x14ac:dyDescent="0.2">
      <c r="B60" s="85"/>
      <c r="C60" s="111" t="s">
        <v>81</v>
      </c>
      <c r="D60" s="81">
        <v>4.9997792946075501</v>
      </c>
      <c r="E60" s="81">
        <v>4.8450288443797804</v>
      </c>
      <c r="F60" s="81">
        <v>4.5986411424923901</v>
      </c>
      <c r="G60" s="81">
        <v>4.4802405351352599</v>
      </c>
      <c r="H60" s="81"/>
      <c r="I60" s="81">
        <v>4.8194869277416004</v>
      </c>
      <c r="J60" s="81">
        <v>4.4932709253545804</v>
      </c>
      <c r="K60" s="81">
        <v>4.3067236962623001</v>
      </c>
      <c r="L60" s="81"/>
      <c r="M60" s="81">
        <v>5.3195400898529197</v>
      </c>
      <c r="N60" s="81">
        <v>5.0232456433924799</v>
      </c>
      <c r="O60" s="81">
        <v>4.6912679687825598</v>
      </c>
      <c r="P60" s="81">
        <v>4.5503121145033001</v>
      </c>
      <c r="Q60" s="81"/>
      <c r="R60" s="81">
        <v>6.2308092643420103</v>
      </c>
      <c r="S60" s="81">
        <v>6.0760677704306501</v>
      </c>
      <c r="T60" s="81">
        <v>5.8501821935474796</v>
      </c>
      <c r="U60" s="81">
        <v>5.7691053496647902</v>
      </c>
    </row>
    <row r="61" spans="2:21" x14ac:dyDescent="0.2">
      <c r="C61" s="111" t="s">
        <v>76</v>
      </c>
      <c r="D61" s="81">
        <v>2.5116573327513101</v>
      </c>
      <c r="E61" s="81">
        <v>2.6675628004566598</v>
      </c>
      <c r="F61" s="81">
        <v>2.9178760104034902</v>
      </c>
      <c r="G61" s="81">
        <v>3.0389889616327102</v>
      </c>
      <c r="H61" s="81"/>
      <c r="I61" s="81">
        <v>2.6921280827663998</v>
      </c>
      <c r="J61" s="81">
        <v>3.0198362390599098</v>
      </c>
      <c r="K61" s="81">
        <v>3.20755116497822</v>
      </c>
      <c r="L61" s="81"/>
      <c r="M61" s="81">
        <v>2.0835985059886299</v>
      </c>
      <c r="N61" s="81">
        <v>2.4284378482026301</v>
      </c>
      <c r="O61" s="81">
        <v>2.79121399354915</v>
      </c>
      <c r="P61" s="81">
        <v>2.94267605970964</v>
      </c>
      <c r="Q61" s="81"/>
      <c r="R61" s="81">
        <v>1.2881031152379701</v>
      </c>
      <c r="S61" s="81">
        <v>1.4448042096961</v>
      </c>
      <c r="T61" s="81">
        <v>1.67543310853117</v>
      </c>
      <c r="U61" s="81">
        <v>1.76035982843582</v>
      </c>
    </row>
    <row r="62" spans="2:21" x14ac:dyDescent="0.2">
      <c r="C62" s="111" t="s">
        <v>77</v>
      </c>
      <c r="D62" s="81">
        <v>33.053002242349798</v>
      </c>
      <c r="E62" s="81">
        <v>31.440195212206</v>
      </c>
      <c r="F62" s="81">
        <v>28.557280677728901</v>
      </c>
      <c r="G62" s="81">
        <v>26.983751666174399</v>
      </c>
      <c r="H62" s="81"/>
      <c r="I62" s="81">
        <v>31.193780969947799</v>
      </c>
      <c r="J62" s="81">
        <v>27.797748964661601</v>
      </c>
      <c r="K62" s="81">
        <v>25.998097260627699</v>
      </c>
      <c r="L62" s="81"/>
      <c r="M62" s="81">
        <v>19.965627438110101</v>
      </c>
      <c r="N62" s="81">
        <v>20.834948939073801</v>
      </c>
      <c r="O62" s="81">
        <v>21.783206868077201</v>
      </c>
      <c r="P62" s="81">
        <v>21.855316638426501</v>
      </c>
      <c r="Q62" s="81"/>
      <c r="R62" s="81">
        <v>44.148726740064497</v>
      </c>
      <c r="S62" s="81">
        <v>43.083030095060799</v>
      </c>
      <c r="T62" s="81">
        <v>41.0137695583811</v>
      </c>
      <c r="U62" s="81">
        <v>39.510871548868202</v>
      </c>
    </row>
    <row r="63" spans="2:21" x14ac:dyDescent="0.2">
      <c r="C63" s="112" t="s">
        <v>78</v>
      </c>
      <c r="D63" s="81">
        <v>16.100125556745901</v>
      </c>
      <c r="E63" s="81">
        <v>16.9595467121413</v>
      </c>
      <c r="F63" s="81">
        <v>18.32546599094</v>
      </c>
      <c r="G63" s="81">
        <v>18.987767297635401</v>
      </c>
      <c r="H63" s="81"/>
      <c r="I63" s="81">
        <v>17.083851564862101</v>
      </c>
      <c r="J63" s="81">
        <v>18.8789895576835</v>
      </c>
      <c r="K63" s="81">
        <v>19.9524463783989</v>
      </c>
      <c r="L63" s="81"/>
      <c r="M63" s="81">
        <v>9.7786141889953093</v>
      </c>
      <c r="N63" s="81">
        <v>11.6005087308281</v>
      </c>
      <c r="O63" s="81">
        <v>14.0634127428059</v>
      </c>
      <c r="P63" s="81">
        <v>15.288074546032</v>
      </c>
      <c r="Q63" s="81"/>
      <c r="R63" s="81">
        <v>9.2419036713122704</v>
      </c>
      <c r="S63" s="81">
        <v>10.241862015094799</v>
      </c>
      <c r="T63" s="81">
        <v>11.722766314239401</v>
      </c>
      <c r="U63" s="81">
        <v>12.2369065388683</v>
      </c>
    </row>
    <row r="64" spans="2:21" x14ac:dyDescent="0.2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2:21" x14ac:dyDescent="0.2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8" spans="2:21" ht="13.15" thickBot="1" x14ac:dyDescent="0.25"/>
    <row r="69" spans="2:21" ht="13.15" thickBot="1" x14ac:dyDescent="0.25">
      <c r="B69" s="3">
        <v>2050</v>
      </c>
      <c r="C69" s="3" t="s">
        <v>50</v>
      </c>
      <c r="D69" s="114">
        <v>1.26417847229227</v>
      </c>
      <c r="E69" s="89">
        <v>1.1358189985242699</v>
      </c>
      <c r="F69" s="89">
        <v>0.96418348780371199</v>
      </c>
      <c r="G69" s="89">
        <v>0.896772469222468</v>
      </c>
      <c r="H69" s="89"/>
      <c r="I69" s="89">
        <v>1.1154560490262599</v>
      </c>
      <c r="J69" s="89">
        <v>0.895436409732281</v>
      </c>
      <c r="K69" s="89">
        <v>0.79587998375227698</v>
      </c>
      <c r="L69" s="89"/>
      <c r="M69" s="89">
        <v>1.6868118403069401</v>
      </c>
      <c r="N69" s="89">
        <v>1.3606801374008199</v>
      </c>
      <c r="O69" s="89">
        <v>1.0882728656930101</v>
      </c>
      <c r="P69" s="89">
        <v>0.99616401917284803</v>
      </c>
      <c r="Q69" s="89"/>
      <c r="R69" s="89">
        <v>2.8426801167689901</v>
      </c>
      <c r="S69" s="89">
        <v>2.5698946312909201</v>
      </c>
      <c r="T69" s="89">
        <v>2.20069177046835</v>
      </c>
      <c r="U69" s="89">
        <v>2.0743606759047202</v>
      </c>
    </row>
    <row r="70" spans="2:21" ht="13.15" thickBot="1" x14ac:dyDescent="0.25">
      <c r="C70" s="3" t="s">
        <v>51</v>
      </c>
      <c r="D70" s="115">
        <v>4.2873470321807403</v>
      </c>
      <c r="E70" s="87">
        <v>4.4176340372822098</v>
      </c>
      <c r="F70" s="87">
        <v>4.5960176678569598</v>
      </c>
      <c r="G70" s="87">
        <v>4.6671096092693496</v>
      </c>
      <c r="H70" s="87"/>
      <c r="I70" s="87">
        <v>4.4369080136651604</v>
      </c>
      <c r="J70" s="87">
        <v>4.6619168192403704</v>
      </c>
      <c r="K70" s="87">
        <v>4.7652865928603498</v>
      </c>
      <c r="L70" s="87"/>
      <c r="M70" s="87">
        <v>3.7900706694834598</v>
      </c>
      <c r="N70" s="87">
        <v>4.1492009166298596</v>
      </c>
      <c r="O70" s="87">
        <v>4.4503638036409399</v>
      </c>
      <c r="P70" s="87">
        <v>4.5572843466834598</v>
      </c>
      <c r="Q70" s="87"/>
      <c r="R70" s="87">
        <v>2.7267930346214002</v>
      </c>
      <c r="S70" s="87">
        <v>2.99945709511187</v>
      </c>
      <c r="T70" s="87">
        <v>3.37005820680529</v>
      </c>
      <c r="U70" s="87">
        <v>3.4973295630135999</v>
      </c>
    </row>
    <row r="71" spans="2:21" ht="13.15" thickBot="1" x14ac:dyDescent="0.25">
      <c r="C71" s="3" t="s">
        <v>52</v>
      </c>
      <c r="D71" s="115">
        <v>10.165802368348</v>
      </c>
      <c r="E71" s="87">
        <v>8.3296682872599703</v>
      </c>
      <c r="F71" s="87">
        <v>5.5590034632419396</v>
      </c>
      <c r="G71" s="87">
        <v>4.4211742064852402</v>
      </c>
      <c r="H71" s="87"/>
      <c r="I71" s="87">
        <v>8.1989527138512308</v>
      </c>
      <c r="J71" s="87">
        <v>5.1989149202242402</v>
      </c>
      <c r="K71" s="87">
        <v>3.9466006590261502</v>
      </c>
      <c r="L71" s="87"/>
      <c r="M71" s="87">
        <v>5.52026774716379</v>
      </c>
      <c r="N71" s="87">
        <v>4.1428566814144396</v>
      </c>
      <c r="O71" s="87">
        <v>2.92021364352177</v>
      </c>
      <c r="P71" s="87">
        <v>2.4616889650662301</v>
      </c>
      <c r="Q71" s="87"/>
      <c r="R71" s="87">
        <v>35.840985187553798</v>
      </c>
      <c r="S71" s="87">
        <v>28.998769335098899</v>
      </c>
      <c r="T71" s="87">
        <v>19.441892162484699</v>
      </c>
      <c r="U71" s="87">
        <v>15.2938911473227</v>
      </c>
    </row>
    <row r="72" spans="2:21" ht="13.15" thickBot="1" x14ac:dyDescent="0.25">
      <c r="C72" s="3" t="s">
        <v>53</v>
      </c>
      <c r="D72" s="115">
        <v>22.481755450291001</v>
      </c>
      <c r="E72" s="87">
        <v>21.574854447043101</v>
      </c>
      <c r="F72" s="87">
        <v>18.6608107433977</v>
      </c>
      <c r="G72" s="87">
        <v>16.492252950947101</v>
      </c>
      <c r="H72" s="87"/>
      <c r="I72" s="87">
        <v>21.892495999970201</v>
      </c>
      <c r="J72" s="87">
        <v>19.675628779105299</v>
      </c>
      <c r="K72" s="87">
        <v>17.941002917544498</v>
      </c>
      <c r="L72" s="87"/>
      <c r="M72" s="87">
        <v>10.9288534346136</v>
      </c>
      <c r="N72" s="87">
        <v>11.503871873877699</v>
      </c>
      <c r="O72" s="87">
        <v>11.0250653464393</v>
      </c>
      <c r="P72" s="87">
        <v>10.276409283006901</v>
      </c>
      <c r="Q72" s="87"/>
      <c r="R72" s="87">
        <v>17.188904341378301</v>
      </c>
      <c r="S72" s="87">
        <v>17.488579888761102</v>
      </c>
      <c r="T72" s="87">
        <v>15.925968387807901</v>
      </c>
      <c r="U72" s="87">
        <v>13.9940981947341</v>
      </c>
    </row>
    <row r="73" spans="2:21" ht="13.15" thickBot="1" x14ac:dyDescent="0.25">
      <c r="C73" s="3" t="s">
        <v>54</v>
      </c>
      <c r="D73" s="115">
        <v>7.0285515020638796</v>
      </c>
      <c r="E73" s="87">
        <v>6.21812625913405</v>
      </c>
      <c r="F73" s="87">
        <v>5.2545032222433798</v>
      </c>
      <c r="G73" s="87">
        <v>4.9227235378665997</v>
      </c>
      <c r="H73" s="87"/>
      <c r="I73" s="87">
        <v>6.0716433874942499</v>
      </c>
      <c r="J73" s="87">
        <v>4.7819867826111899</v>
      </c>
      <c r="K73" s="87">
        <v>4.2459499199398296</v>
      </c>
      <c r="L73" s="87"/>
      <c r="M73" s="87">
        <v>5.8902874734768904</v>
      </c>
      <c r="N73" s="87">
        <v>4.8986162501497601</v>
      </c>
      <c r="O73" s="87">
        <v>4.2528938114051096</v>
      </c>
      <c r="P73" s="87">
        <v>4.1237639531364403</v>
      </c>
      <c r="Q73" s="87"/>
      <c r="R73" s="87">
        <v>19.558719713902398</v>
      </c>
      <c r="S73" s="87">
        <v>17.198085229217</v>
      </c>
      <c r="T73" s="87">
        <v>14.1362923912029</v>
      </c>
      <c r="U73" s="87">
        <v>13.178974796558499</v>
      </c>
    </row>
    <row r="74" spans="2:21" ht="13.15" thickBot="1" x14ac:dyDescent="0.25">
      <c r="C74" s="3" t="s">
        <v>55</v>
      </c>
      <c r="D74" s="115">
        <v>24.5811161481234</v>
      </c>
      <c r="E74" s="87">
        <v>25.2034489551287</v>
      </c>
      <c r="F74" s="87">
        <v>26.334161357356699</v>
      </c>
      <c r="G74" s="87">
        <v>26.985729097914898</v>
      </c>
      <c r="H74" s="87"/>
      <c r="I74" s="87">
        <v>25.229716013825399</v>
      </c>
      <c r="J74" s="87">
        <v>26.423416210654398</v>
      </c>
      <c r="K74" s="87">
        <v>27.150092520254798</v>
      </c>
      <c r="L74" s="87"/>
      <c r="M74" s="87">
        <v>17.535300719064999</v>
      </c>
      <c r="N74" s="87">
        <v>19.296310959834699</v>
      </c>
      <c r="O74" s="87">
        <v>21.614781380347999</v>
      </c>
      <c r="P74" s="87">
        <v>22.858784597162099</v>
      </c>
      <c r="Q74" s="87"/>
      <c r="R74" s="87">
        <v>18.1635807653272</v>
      </c>
      <c r="S74" s="87">
        <v>19.6013745129728</v>
      </c>
      <c r="T74" s="87">
        <v>21.6711887284177</v>
      </c>
      <c r="U74" s="87">
        <v>22.4927841262882</v>
      </c>
    </row>
    <row r="75" spans="2:21" ht="13.15" thickBot="1" x14ac:dyDescent="0.25">
      <c r="C75" s="3" t="s">
        <v>56</v>
      </c>
      <c r="D75" s="115">
        <v>22.9633870907935</v>
      </c>
      <c r="E75" s="87">
        <v>22.831804418636501</v>
      </c>
      <c r="F75" s="87">
        <v>23.1089535923836</v>
      </c>
      <c r="G75" s="87">
        <v>23.506822366365402</v>
      </c>
      <c r="H75" s="87"/>
      <c r="I75" s="87">
        <v>22.658210216425001</v>
      </c>
      <c r="J75" s="87">
        <v>22.502753297130099</v>
      </c>
      <c r="K75" s="87">
        <v>22.5964753152466</v>
      </c>
      <c r="L75" s="87"/>
      <c r="M75" s="87">
        <v>15.234209217768599</v>
      </c>
      <c r="N75" s="87">
        <v>15.9769189876266</v>
      </c>
      <c r="O75" s="87">
        <v>17.661528394237699</v>
      </c>
      <c r="P75" s="87">
        <v>18.816244965609901</v>
      </c>
      <c r="Q75" s="87"/>
      <c r="R75" s="87">
        <v>28.904446184307499</v>
      </c>
      <c r="S75" s="87">
        <v>28.098518920257799</v>
      </c>
      <c r="T75" s="87">
        <v>27.305472348557501</v>
      </c>
      <c r="U75" s="87">
        <v>27.284311746967202</v>
      </c>
    </row>
    <row r="76" spans="2:21" x14ac:dyDescent="0.2">
      <c r="C76" s="3" t="s">
        <v>57</v>
      </c>
      <c r="D76" s="116">
        <v>8.6462819516419298</v>
      </c>
      <c r="E76" s="90">
        <v>8.5897574164645096</v>
      </c>
      <c r="F76" s="90">
        <v>8.4796931258580592</v>
      </c>
      <c r="G76" s="90">
        <v>8.4016283338741893</v>
      </c>
      <c r="H76" s="90"/>
      <c r="I76" s="90">
        <v>8.6431504648419306</v>
      </c>
      <c r="J76" s="90">
        <v>8.7026433088000008</v>
      </c>
      <c r="K76" s="90">
        <v>8.7995452614258003</v>
      </c>
      <c r="L76" s="90"/>
      <c r="M76" s="90">
        <v>8.1913677840129004</v>
      </c>
      <c r="N76" s="90">
        <v>8.2180295827387102</v>
      </c>
      <c r="O76" s="90">
        <v>8.2060527178161191</v>
      </c>
      <c r="P76" s="90">
        <v>8.1663268786648295</v>
      </c>
      <c r="Q76" s="90"/>
      <c r="R76" s="90">
        <v>8.8178544003741894</v>
      </c>
      <c r="S76" s="90">
        <v>8.7009348389612899</v>
      </c>
      <c r="T76" s="90">
        <v>8.5020070656645093</v>
      </c>
      <c r="U76" s="90">
        <v>8.3872364233935492</v>
      </c>
    </row>
    <row r="81" spans="2:21" x14ac:dyDescent="0.2">
      <c r="C81" s="3" t="s">
        <v>50</v>
      </c>
      <c r="D81" s="17">
        <v>0.10661238449664812</v>
      </c>
      <c r="E81" s="17">
        <v>9.5787402208880101E-2</v>
      </c>
      <c r="F81" s="17">
        <v>8.1312807471446383E-2</v>
      </c>
      <c r="G81" s="17">
        <v>7.56278115710948E-2</v>
      </c>
      <c r="H81" s="17"/>
      <c r="I81" s="17">
        <v>9.4070126801214585E-2</v>
      </c>
      <c r="J81" s="17">
        <v>7.5515137220755701E-2</v>
      </c>
      <c r="K81" s="17">
        <v>6.7119211963108702E-2</v>
      </c>
      <c r="L81" s="17"/>
      <c r="M81" s="17">
        <v>0.14225446519921864</v>
      </c>
      <c r="N81" s="17">
        <v>0.11475069158746914</v>
      </c>
      <c r="O81" s="17">
        <v>9.1777678340110511E-2</v>
      </c>
      <c r="P81" s="17">
        <v>8.4009832283576835E-2</v>
      </c>
      <c r="Q81" s="17"/>
      <c r="R81" s="17">
        <v>0.23973268984751814</v>
      </c>
      <c r="S81" s="17">
        <v>0.21672778057220093</v>
      </c>
      <c r="T81" s="17">
        <v>0.18559167264283086</v>
      </c>
      <c r="U81" s="17">
        <v>0.17493775033463138</v>
      </c>
    </row>
    <row r="82" spans="2:21" x14ac:dyDescent="0.2">
      <c r="C82" s="3" t="s">
        <v>51</v>
      </c>
      <c r="D82" s="17">
        <v>0.36156626638057576</v>
      </c>
      <c r="E82" s="17">
        <v>0.37255380381079972</v>
      </c>
      <c r="F82" s="17">
        <v>0.38759748998927029</v>
      </c>
      <c r="G82" s="17">
        <v>0.39359291038171518</v>
      </c>
      <c r="H82" s="17"/>
      <c r="I82" s="17">
        <v>0.3741792424857619</v>
      </c>
      <c r="J82" s="17">
        <v>0.39315498508927127</v>
      </c>
      <c r="K82" s="17">
        <v>0.4018725026645561</v>
      </c>
      <c r="L82" s="17"/>
      <c r="M82" s="17">
        <v>0.31962929312643845</v>
      </c>
      <c r="N82" s="17">
        <v>0.34991594396911818</v>
      </c>
      <c r="O82" s="17">
        <v>0.37531401410705256</v>
      </c>
      <c r="P82" s="17">
        <v>0.38433097990363846</v>
      </c>
      <c r="Q82" s="17"/>
      <c r="R82" s="17">
        <v>0.22995954591973808</v>
      </c>
      <c r="S82" s="17">
        <v>0.25295421502110105</v>
      </c>
      <c r="T82" s="17">
        <v>0.2842082421072461</v>
      </c>
      <c r="U82" s="17">
        <v>0.29494145981414693</v>
      </c>
    </row>
    <row r="83" spans="2:21" x14ac:dyDescent="0.2">
      <c r="B83" s="3" t="s">
        <v>83</v>
      </c>
      <c r="C83" s="3" t="s">
        <v>52</v>
      </c>
      <c r="D83" s="17">
        <v>0.85731599973068129</v>
      </c>
      <c r="E83" s="17">
        <v>0.70246869222559083</v>
      </c>
      <c r="F83" s="17">
        <v>0.46880929206673688</v>
      </c>
      <c r="G83" s="17">
        <v>0.3728523580802553</v>
      </c>
      <c r="H83" s="17"/>
      <c r="I83" s="17">
        <v>0.69144501220145382</v>
      </c>
      <c r="J83" s="17">
        <v>0.43844182493891093</v>
      </c>
      <c r="K83" s="17">
        <v>0.33282998891120535</v>
      </c>
      <c r="L83" s="17"/>
      <c r="M83" s="17">
        <v>0.46554258001081295</v>
      </c>
      <c r="N83" s="17">
        <v>0.34938091346595107</v>
      </c>
      <c r="O83" s="17">
        <v>0.24627135060366925</v>
      </c>
      <c r="P83" s="17">
        <v>0.20760243605391876</v>
      </c>
      <c r="Q83" s="17"/>
      <c r="R83" s="17">
        <v>3.022589750817037</v>
      </c>
      <c r="S83" s="17">
        <v>2.4455628805933407</v>
      </c>
      <c r="T83" s="17">
        <v>1.6395995723695429</v>
      </c>
      <c r="U83" s="17">
        <v>1.289784820090881</v>
      </c>
    </row>
    <row r="84" spans="2:21" x14ac:dyDescent="0.2">
      <c r="C84" s="3" t="s">
        <v>53</v>
      </c>
      <c r="D84" s="17">
        <v>1.8959613763078744</v>
      </c>
      <c r="E84" s="17">
        <v>1.8194793917006349</v>
      </c>
      <c r="F84" s="17">
        <v>1.5737283726932063</v>
      </c>
      <c r="G84" s="17">
        <v>1.3908466655298724</v>
      </c>
      <c r="H84" s="17"/>
      <c r="I84" s="17">
        <v>1.8462671626641538</v>
      </c>
      <c r="J84" s="17">
        <v>1.6593113603712135</v>
      </c>
      <c r="K84" s="17">
        <v>1.513024579379586</v>
      </c>
      <c r="L84" s="17"/>
      <c r="M84" s="17">
        <v>0.92166663965241369</v>
      </c>
      <c r="N84" s="17">
        <v>0.97015986136368604</v>
      </c>
      <c r="O84" s="17">
        <v>0.9297805108830477</v>
      </c>
      <c r="P84" s="17">
        <v>0.86664384953358198</v>
      </c>
      <c r="Q84" s="17"/>
      <c r="R84" s="17">
        <v>1.4495975994562369</v>
      </c>
      <c r="S84" s="17">
        <v>1.4748702372855196</v>
      </c>
      <c r="T84" s="17">
        <v>1.343090000705133</v>
      </c>
      <c r="U84" s="17">
        <v>1.1801689477559092</v>
      </c>
    </row>
    <row r="85" spans="2:21" x14ac:dyDescent="0.2">
      <c r="C85" s="3" t="s">
        <v>54</v>
      </c>
      <c r="D85" s="17">
        <v>0.5927411766740539</v>
      </c>
      <c r="E85" s="17">
        <v>0.52439531452030486</v>
      </c>
      <c r="F85" s="17">
        <v>0.44312977174252499</v>
      </c>
      <c r="G85" s="17">
        <v>0.41514968502674993</v>
      </c>
      <c r="H85" s="17"/>
      <c r="I85" s="17">
        <v>0.51204192567868168</v>
      </c>
      <c r="J85" s="17">
        <v>0.40328088533354367</v>
      </c>
      <c r="K85" s="17">
        <v>0.35807510991492564</v>
      </c>
      <c r="L85" s="17"/>
      <c r="M85" s="17">
        <v>0.49674757692988442</v>
      </c>
      <c r="N85" s="17">
        <v>0.41311663709596308</v>
      </c>
      <c r="O85" s="17">
        <v>0.35866071142849754</v>
      </c>
      <c r="P85" s="17">
        <v>0.3477707600478398</v>
      </c>
      <c r="Q85" s="17"/>
      <c r="R85" s="17">
        <v>1.6494520292057688</v>
      </c>
      <c r="S85" s="17">
        <v>1.4503718543306339</v>
      </c>
      <c r="T85" s="17">
        <v>1.1921606583247779</v>
      </c>
      <c r="U85" s="17">
        <v>1.1114268745097668</v>
      </c>
    </row>
    <row r="86" spans="2:21" x14ac:dyDescent="0.2">
      <c r="C86" s="3" t="s">
        <v>55</v>
      </c>
      <c r="D86" s="17">
        <v>2.0730074618250733</v>
      </c>
      <c r="E86" s="17">
        <v>2.1254908618825201</v>
      </c>
      <c r="F86" s="17">
        <v>2.2208476078037482</v>
      </c>
      <c r="G86" s="17">
        <v>2.2757964872574901</v>
      </c>
      <c r="H86" s="17"/>
      <c r="I86" s="17">
        <v>2.1277060504992757</v>
      </c>
      <c r="J86" s="17">
        <v>2.2283747670985208</v>
      </c>
      <c r="K86" s="17">
        <v>2.289657802541488</v>
      </c>
      <c r="L86" s="17"/>
      <c r="M86" s="17">
        <v>1.4788103606411485</v>
      </c>
      <c r="N86" s="17">
        <v>1.6273222242793928</v>
      </c>
      <c r="O86" s="17">
        <v>1.8228465630760147</v>
      </c>
      <c r="P86" s="17">
        <v>1.9277575010273369</v>
      </c>
      <c r="Q86" s="17"/>
      <c r="R86" s="17">
        <v>1.5317953112092602</v>
      </c>
      <c r="S86" s="17">
        <v>1.6530492505940395</v>
      </c>
      <c r="T86" s="17">
        <v>1.8276035827632258</v>
      </c>
      <c r="U86" s="17">
        <v>1.8968914613169718</v>
      </c>
    </row>
  </sheetData>
  <mergeCells count="14">
    <mergeCell ref="B6:B10"/>
    <mergeCell ref="D4:G4"/>
    <mergeCell ref="I4:K4"/>
    <mergeCell ref="M4:P4"/>
    <mergeCell ref="R4:U4"/>
    <mergeCell ref="D6:G6"/>
    <mergeCell ref="I6:K6"/>
    <mergeCell ref="M6:P6"/>
    <mergeCell ref="R6:U6"/>
    <mergeCell ref="B43:B48"/>
    <mergeCell ref="B12:B18"/>
    <mergeCell ref="B20:B25"/>
    <mergeCell ref="B27:B34"/>
    <mergeCell ref="B36:B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1B35-57BA-4FB5-B8EE-34D2523610E3}">
  <dimension ref="B4:AB69"/>
  <sheetViews>
    <sheetView topLeftCell="K1" workbookViewId="0">
      <selection activeCell="O6" sqref="O6"/>
    </sheetView>
  </sheetViews>
  <sheetFormatPr defaultRowHeight="15.05" x14ac:dyDescent="0.3"/>
  <cols>
    <col min="1" max="1" width="36.33203125" bestFit="1" customWidth="1"/>
    <col min="2" max="2" width="13.88671875" bestFit="1" customWidth="1"/>
    <col min="4" max="4" width="15.109375" customWidth="1"/>
    <col min="5" max="5" width="14" bestFit="1" customWidth="1"/>
    <col min="6" max="6" width="9.44140625" bestFit="1" customWidth="1"/>
    <col min="7" max="7" width="11.88671875" bestFit="1" customWidth="1"/>
    <col min="8" max="8" width="17.6640625" bestFit="1" customWidth="1"/>
    <col min="9" max="9" width="20.109375" bestFit="1" customWidth="1"/>
    <col min="10" max="10" width="11.44140625" bestFit="1" customWidth="1"/>
    <col min="11" max="11" width="14" bestFit="1" customWidth="1"/>
    <col min="12" max="12" width="12.21875" bestFit="1" customWidth="1"/>
    <col min="13" max="13" width="15.109375" bestFit="1" customWidth="1"/>
    <col min="15" max="15" width="13.44140625" customWidth="1"/>
    <col min="16" max="16" width="13.21875" customWidth="1"/>
    <col min="17" max="17" width="15" customWidth="1"/>
    <col min="18" max="19" width="12.109375" customWidth="1"/>
    <col min="20" max="20" width="15.33203125" customWidth="1"/>
    <col min="21" max="21" width="12.109375" customWidth="1"/>
    <col min="23" max="23" width="12.21875" bestFit="1" customWidth="1"/>
    <col min="24" max="24" width="15.109375" bestFit="1" customWidth="1"/>
    <col min="27" max="27" width="9.44140625" bestFit="1" customWidth="1"/>
  </cols>
  <sheetData>
    <row r="4" spans="2:28" x14ac:dyDescent="0.3">
      <c r="O4" t="s">
        <v>59</v>
      </c>
    </row>
    <row r="5" spans="2:28" ht="15.65" thickBot="1" x14ac:dyDescent="0.35">
      <c r="B5" t="s">
        <v>25</v>
      </c>
      <c r="C5" t="s">
        <v>26</v>
      </c>
      <c r="D5" t="s">
        <v>27</v>
      </c>
      <c r="E5" t="s">
        <v>28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  <c r="O5" t="s">
        <v>50</v>
      </c>
      <c r="P5" t="s">
        <v>51</v>
      </c>
      <c r="Q5" t="s">
        <v>52</v>
      </c>
      <c r="R5" t="s">
        <v>53</v>
      </c>
      <c r="S5" t="s">
        <v>54</v>
      </c>
      <c r="T5" t="s">
        <v>55</v>
      </c>
      <c r="U5" t="s">
        <v>48</v>
      </c>
      <c r="W5" t="s">
        <v>56</v>
      </c>
      <c r="X5" t="s">
        <v>57</v>
      </c>
      <c r="AA5" t="s">
        <v>63</v>
      </c>
      <c r="AB5" t="s">
        <v>64</v>
      </c>
    </row>
    <row r="6" spans="2:28" x14ac:dyDescent="0.3">
      <c r="B6" t="s">
        <v>29</v>
      </c>
      <c r="C6" t="s">
        <v>30</v>
      </c>
      <c r="D6">
        <v>2050</v>
      </c>
      <c r="E6" t="s">
        <v>58</v>
      </c>
      <c r="F6" s="66">
        <v>1.26417847229227</v>
      </c>
      <c r="G6" s="67">
        <v>4.2873470321807403</v>
      </c>
      <c r="H6" s="67">
        <v>10.165802368348</v>
      </c>
      <c r="I6" s="67">
        <v>22.481755450291001</v>
      </c>
      <c r="J6" s="67">
        <v>7.0285515020638796</v>
      </c>
      <c r="K6" s="67">
        <v>24.5811161481234</v>
      </c>
      <c r="L6" s="67">
        <v>22.9633870907935</v>
      </c>
      <c r="M6" s="68">
        <v>8.6462819516419298</v>
      </c>
      <c r="O6" s="14">
        <f>F6*23*44/12/1000</f>
        <v>0.10661238449664812</v>
      </c>
      <c r="P6" s="14">
        <f t="shared" ref="P6:T21" si="0">G6*23*44/12/1000</f>
        <v>0.36156626638057576</v>
      </c>
      <c r="Q6" s="14">
        <f t="shared" si="0"/>
        <v>0.85731599973068129</v>
      </c>
      <c r="R6" s="14">
        <f t="shared" si="0"/>
        <v>1.8959613763078744</v>
      </c>
      <c r="S6" s="14">
        <f t="shared" si="0"/>
        <v>0.5927411766740539</v>
      </c>
      <c r="T6" s="14">
        <f t="shared" si="0"/>
        <v>2.0730074618250733</v>
      </c>
      <c r="U6" s="14">
        <f>SUM(O6:T6)</f>
        <v>5.8872046654149068</v>
      </c>
      <c r="V6" s="14"/>
      <c r="W6" s="14">
        <f t="shared" ref="W6:W21" si="1">L6*23*44/12/1000</f>
        <v>1.9365789779902516</v>
      </c>
      <c r="X6" s="14">
        <f t="shared" ref="X6:X21" si="2">M6*23*44/12/1000</f>
        <v>0.7291697779218026</v>
      </c>
      <c r="AA6" s="20">
        <f>O6+S6</f>
        <v>0.69935356117070202</v>
      </c>
      <c r="AB6" s="20">
        <f>P6+T6</f>
        <v>2.434573728205649</v>
      </c>
    </row>
    <row r="7" spans="2:28" x14ac:dyDescent="0.3">
      <c r="B7" t="s">
        <v>29</v>
      </c>
      <c r="C7" t="s">
        <v>33</v>
      </c>
      <c r="D7">
        <v>2050</v>
      </c>
      <c r="E7" t="s">
        <v>58</v>
      </c>
      <c r="F7" s="69">
        <v>1.1358189985242699</v>
      </c>
      <c r="G7" s="29">
        <v>4.4176340372822098</v>
      </c>
      <c r="H7" s="29">
        <v>8.3296682872599703</v>
      </c>
      <c r="I7" s="29">
        <v>21.574854447043101</v>
      </c>
      <c r="J7" s="29">
        <v>6.21812625913405</v>
      </c>
      <c r="K7" s="29">
        <v>25.2034489551287</v>
      </c>
      <c r="L7" s="29">
        <v>22.831804418636501</v>
      </c>
      <c r="M7" s="70">
        <v>8.5897574164645096</v>
      </c>
      <c r="O7" s="14">
        <f t="shared" ref="O7:O35" si="3">F7*23*44/12/1000</f>
        <v>9.5787402208880101E-2</v>
      </c>
      <c r="P7" s="14">
        <f t="shared" si="0"/>
        <v>0.37255380381079972</v>
      </c>
      <c r="Q7" s="14">
        <f t="shared" si="0"/>
        <v>0.70246869222559083</v>
      </c>
      <c r="R7" s="14">
        <f t="shared" si="0"/>
        <v>1.8194793917006349</v>
      </c>
      <c r="S7" s="14">
        <f t="shared" si="0"/>
        <v>0.52439531452030486</v>
      </c>
      <c r="T7" s="14">
        <f t="shared" si="0"/>
        <v>2.1254908618825201</v>
      </c>
      <c r="U7" s="14">
        <f t="shared" ref="U7:U35" si="4">SUM(O7:T7)</f>
        <v>5.6401754663487305</v>
      </c>
      <c r="V7" s="14"/>
      <c r="W7" s="14">
        <f t="shared" si="1"/>
        <v>1.9254821726383451</v>
      </c>
      <c r="X7" s="14">
        <f t="shared" si="2"/>
        <v>0.72440287545517368</v>
      </c>
      <c r="AA7" s="20">
        <f t="shared" ref="AA7:AA35" si="5">O7+S7</f>
        <v>0.6201827167291849</v>
      </c>
      <c r="AB7" s="20">
        <f t="shared" ref="AB7:AB35" si="6">P7+T7</f>
        <v>2.4980446656933197</v>
      </c>
    </row>
    <row r="8" spans="2:28" x14ac:dyDescent="0.3">
      <c r="B8" t="s">
        <v>29</v>
      </c>
      <c r="C8" t="s">
        <v>34</v>
      </c>
      <c r="D8">
        <v>2050</v>
      </c>
      <c r="E8" t="s">
        <v>58</v>
      </c>
      <c r="F8" s="69">
        <v>0.96418348780371199</v>
      </c>
      <c r="G8" s="29">
        <v>4.5960176678569598</v>
      </c>
      <c r="H8" s="29">
        <v>5.5590034632419396</v>
      </c>
      <c r="I8" s="29">
        <v>18.6608107433977</v>
      </c>
      <c r="J8" s="29">
        <v>5.2545032222433798</v>
      </c>
      <c r="K8" s="29">
        <v>26.334161357356699</v>
      </c>
      <c r="L8" s="29">
        <v>23.1089535923836</v>
      </c>
      <c r="M8" s="70">
        <v>8.4796931258580592</v>
      </c>
      <c r="O8" s="14">
        <f t="shared" si="3"/>
        <v>8.1312807471446383E-2</v>
      </c>
      <c r="P8" s="14">
        <f t="shared" si="0"/>
        <v>0.38759748998927029</v>
      </c>
      <c r="Q8" s="14">
        <f t="shared" si="0"/>
        <v>0.46880929206673688</v>
      </c>
      <c r="R8" s="14">
        <f t="shared" si="0"/>
        <v>1.5737283726932063</v>
      </c>
      <c r="S8" s="14">
        <f t="shared" si="0"/>
        <v>0.44312977174252499</v>
      </c>
      <c r="T8" s="14">
        <f t="shared" si="0"/>
        <v>2.2208476078037482</v>
      </c>
      <c r="U8" s="14">
        <f t="shared" si="4"/>
        <v>5.1754253417669336</v>
      </c>
      <c r="V8" s="14"/>
      <c r="W8" s="14">
        <f t="shared" si="1"/>
        <v>1.948855086291017</v>
      </c>
      <c r="X8" s="14">
        <f t="shared" si="2"/>
        <v>0.71512078694736292</v>
      </c>
      <c r="AA8" s="20">
        <f t="shared" si="5"/>
        <v>0.52444257921397142</v>
      </c>
      <c r="AB8" s="20">
        <f t="shared" si="6"/>
        <v>2.6084450977930187</v>
      </c>
    </row>
    <row r="9" spans="2:28" x14ac:dyDescent="0.3">
      <c r="B9" t="s">
        <v>29</v>
      </c>
      <c r="C9" t="s">
        <v>35</v>
      </c>
      <c r="D9">
        <v>2050</v>
      </c>
      <c r="E9" t="s">
        <v>58</v>
      </c>
      <c r="F9" s="69">
        <v>0.896772469222468</v>
      </c>
      <c r="G9" s="29">
        <v>4.6671096092693496</v>
      </c>
      <c r="H9" s="29">
        <v>4.4211742064852402</v>
      </c>
      <c r="I9" s="29">
        <v>16.492252950947101</v>
      </c>
      <c r="J9" s="29">
        <v>4.9227235378665997</v>
      </c>
      <c r="K9" s="29">
        <v>26.985729097914898</v>
      </c>
      <c r="L9" s="29">
        <v>23.506822366365402</v>
      </c>
      <c r="M9" s="70">
        <v>8.4016283338741893</v>
      </c>
      <c r="O9" s="14">
        <f t="shared" si="3"/>
        <v>7.56278115710948E-2</v>
      </c>
      <c r="P9" s="14">
        <f t="shared" si="0"/>
        <v>0.39359291038171518</v>
      </c>
      <c r="Q9" s="14">
        <f t="shared" si="0"/>
        <v>0.3728523580802553</v>
      </c>
      <c r="R9" s="14">
        <f t="shared" si="0"/>
        <v>1.3908466655298724</v>
      </c>
      <c r="S9" s="14">
        <f t="shared" si="0"/>
        <v>0.41514968502674993</v>
      </c>
      <c r="T9" s="14">
        <f t="shared" si="0"/>
        <v>2.2757964872574901</v>
      </c>
      <c r="U9" s="14">
        <f t="shared" si="4"/>
        <v>4.9238659178471771</v>
      </c>
      <c r="V9" s="14"/>
      <c r="W9" s="14">
        <f t="shared" si="1"/>
        <v>1.9824086862301491</v>
      </c>
      <c r="X9" s="14">
        <f t="shared" si="2"/>
        <v>0.70853732282338988</v>
      </c>
      <c r="AA9" s="20">
        <f t="shared" si="5"/>
        <v>0.49077749659784475</v>
      </c>
      <c r="AB9" s="20">
        <f t="shared" si="6"/>
        <v>2.6693893976392054</v>
      </c>
    </row>
    <row r="10" spans="2:28" x14ac:dyDescent="0.3">
      <c r="B10" t="s">
        <v>36</v>
      </c>
      <c r="C10" t="s">
        <v>33</v>
      </c>
      <c r="D10">
        <v>2050</v>
      </c>
      <c r="E10" t="s">
        <v>58</v>
      </c>
      <c r="F10" s="69">
        <v>1.1154560490262599</v>
      </c>
      <c r="G10" s="29">
        <v>4.4369080136651604</v>
      </c>
      <c r="H10" s="29">
        <v>8.1989527138512308</v>
      </c>
      <c r="I10" s="29">
        <v>21.892495999970201</v>
      </c>
      <c r="J10" s="29">
        <v>6.0716433874942499</v>
      </c>
      <c r="K10" s="29">
        <v>25.229716013825399</v>
      </c>
      <c r="L10" s="29">
        <v>22.658210216425001</v>
      </c>
      <c r="M10" s="70">
        <v>8.6431504648419306</v>
      </c>
      <c r="O10" s="14">
        <f t="shared" si="3"/>
        <v>9.4070126801214585E-2</v>
      </c>
      <c r="P10" s="14">
        <f t="shared" si="0"/>
        <v>0.3741792424857619</v>
      </c>
      <c r="Q10" s="14">
        <f t="shared" si="0"/>
        <v>0.69144501220145382</v>
      </c>
      <c r="R10" s="14">
        <f t="shared" si="0"/>
        <v>1.8462671626641538</v>
      </c>
      <c r="S10" s="14">
        <f t="shared" si="0"/>
        <v>0.51204192567868168</v>
      </c>
      <c r="T10" s="14">
        <f t="shared" si="0"/>
        <v>2.1277060504992757</v>
      </c>
      <c r="U10" s="14">
        <f t="shared" si="4"/>
        <v>5.6457095203305414</v>
      </c>
      <c r="V10" s="14"/>
      <c r="W10" s="14">
        <f t="shared" si="1"/>
        <v>1.9108423949185083</v>
      </c>
      <c r="X10" s="14">
        <f t="shared" si="2"/>
        <v>0.72890568920166932</v>
      </c>
      <c r="AA10" s="20">
        <f t="shared" si="5"/>
        <v>0.6061120524798963</v>
      </c>
      <c r="AB10" s="20">
        <f t="shared" si="6"/>
        <v>2.5018852929850377</v>
      </c>
    </row>
    <row r="11" spans="2:28" x14ac:dyDescent="0.3">
      <c r="B11" t="s">
        <v>36</v>
      </c>
      <c r="C11" t="s">
        <v>34</v>
      </c>
      <c r="D11">
        <v>2050</v>
      </c>
      <c r="E11" t="s">
        <v>58</v>
      </c>
      <c r="F11" s="69">
        <v>0.895436409732281</v>
      </c>
      <c r="G11" s="29">
        <v>4.6619168192403704</v>
      </c>
      <c r="H11" s="29">
        <v>5.1989149202242402</v>
      </c>
      <c r="I11" s="29">
        <v>19.675628779105299</v>
      </c>
      <c r="J11" s="29">
        <v>4.7819867826111899</v>
      </c>
      <c r="K11" s="29">
        <v>26.423416210654398</v>
      </c>
      <c r="L11" s="29">
        <v>22.502753297130099</v>
      </c>
      <c r="M11" s="70">
        <v>8.7026433088000008</v>
      </c>
      <c r="O11" s="14">
        <f t="shared" si="3"/>
        <v>7.5515137220755701E-2</v>
      </c>
      <c r="P11" s="14">
        <f t="shared" si="0"/>
        <v>0.39315498508927127</v>
      </c>
      <c r="Q11" s="14">
        <f t="shared" si="0"/>
        <v>0.43844182493891093</v>
      </c>
      <c r="R11" s="14">
        <f t="shared" si="0"/>
        <v>1.6593113603712135</v>
      </c>
      <c r="S11" s="14">
        <f t="shared" si="0"/>
        <v>0.40328088533354367</v>
      </c>
      <c r="T11" s="14">
        <f t="shared" si="0"/>
        <v>2.2283747670985208</v>
      </c>
      <c r="U11" s="14">
        <f t="shared" si="4"/>
        <v>5.1980789600522161</v>
      </c>
      <c r="V11" s="14"/>
      <c r="W11" s="14">
        <f t="shared" si="1"/>
        <v>1.8977321947246382</v>
      </c>
      <c r="X11" s="14">
        <f t="shared" si="2"/>
        <v>0.73392291904213336</v>
      </c>
      <c r="AA11" s="20">
        <f t="shared" si="5"/>
        <v>0.47879602255429937</v>
      </c>
      <c r="AB11" s="20">
        <f t="shared" si="6"/>
        <v>2.6215297521877918</v>
      </c>
    </row>
    <row r="12" spans="2:28" x14ac:dyDescent="0.3">
      <c r="B12" t="s">
        <v>36</v>
      </c>
      <c r="C12" t="s">
        <v>35</v>
      </c>
      <c r="D12">
        <v>2050</v>
      </c>
      <c r="E12" t="s">
        <v>58</v>
      </c>
      <c r="F12" s="69">
        <v>0.79587998375227698</v>
      </c>
      <c r="G12" s="29">
        <v>4.7652865928603498</v>
      </c>
      <c r="H12" s="29">
        <v>3.9466006590261502</v>
      </c>
      <c r="I12" s="29">
        <v>17.941002917544498</v>
      </c>
      <c r="J12" s="29">
        <v>4.2459499199398296</v>
      </c>
      <c r="K12" s="29">
        <v>27.150092520254798</v>
      </c>
      <c r="L12" s="29">
        <v>22.5964753152466</v>
      </c>
      <c r="M12" s="70">
        <v>8.7995452614258003</v>
      </c>
      <c r="O12" s="14">
        <f t="shared" si="3"/>
        <v>6.7119211963108702E-2</v>
      </c>
      <c r="P12" s="14">
        <f t="shared" si="0"/>
        <v>0.4018725026645561</v>
      </c>
      <c r="Q12" s="14">
        <f t="shared" si="0"/>
        <v>0.33282998891120535</v>
      </c>
      <c r="R12" s="14">
        <f t="shared" si="0"/>
        <v>1.513024579379586</v>
      </c>
      <c r="S12" s="14">
        <f t="shared" si="0"/>
        <v>0.35807510991492564</v>
      </c>
      <c r="T12" s="14">
        <f t="shared" si="0"/>
        <v>2.289657802541488</v>
      </c>
      <c r="U12" s="14">
        <f t="shared" si="4"/>
        <v>4.9625791953748699</v>
      </c>
      <c r="V12" s="14"/>
      <c r="W12" s="14">
        <f t="shared" si="1"/>
        <v>1.9056360849191303</v>
      </c>
      <c r="X12" s="14">
        <f t="shared" si="2"/>
        <v>0.74209498371357585</v>
      </c>
      <c r="AA12" s="20">
        <f t="shared" si="5"/>
        <v>0.42519432187803435</v>
      </c>
      <c r="AB12" s="20">
        <f t="shared" si="6"/>
        <v>2.6915303052060442</v>
      </c>
    </row>
    <row r="13" spans="2:28" x14ac:dyDescent="0.3">
      <c r="B13" t="s">
        <v>37</v>
      </c>
      <c r="C13" t="s">
        <v>30</v>
      </c>
      <c r="D13">
        <v>2050</v>
      </c>
      <c r="E13" t="s">
        <v>58</v>
      </c>
      <c r="F13" s="69">
        <v>1.6868118403069401</v>
      </c>
      <c r="G13" s="29">
        <v>3.7900706694834598</v>
      </c>
      <c r="H13" s="29">
        <v>5.52026774716379</v>
      </c>
      <c r="I13" s="29">
        <v>10.9288534346136</v>
      </c>
      <c r="J13" s="29">
        <v>5.8902874734768904</v>
      </c>
      <c r="K13" s="29">
        <v>17.535300719064999</v>
      </c>
      <c r="L13" s="29">
        <v>15.234209217768599</v>
      </c>
      <c r="M13" s="70">
        <v>8.1913677840129004</v>
      </c>
      <c r="O13" s="14">
        <f t="shared" si="3"/>
        <v>0.14225446519921864</v>
      </c>
      <c r="P13" s="14">
        <f t="shared" si="0"/>
        <v>0.31962929312643845</v>
      </c>
      <c r="Q13" s="14">
        <f t="shared" si="0"/>
        <v>0.46554258001081295</v>
      </c>
      <c r="R13" s="14">
        <f t="shared" si="0"/>
        <v>0.92166663965241369</v>
      </c>
      <c r="S13" s="14">
        <f t="shared" si="0"/>
        <v>0.49674757692988442</v>
      </c>
      <c r="T13" s="14">
        <f t="shared" si="0"/>
        <v>1.4788103606411485</v>
      </c>
      <c r="U13" s="14">
        <f t="shared" si="4"/>
        <v>3.8246509155599169</v>
      </c>
      <c r="V13" s="14"/>
      <c r="W13" s="14">
        <f t="shared" si="1"/>
        <v>1.2847516440318185</v>
      </c>
      <c r="X13" s="14">
        <f t="shared" si="2"/>
        <v>0.69080534978508801</v>
      </c>
      <c r="AA13" s="20">
        <f t="shared" si="5"/>
        <v>0.63900204212910305</v>
      </c>
      <c r="AB13" s="20">
        <f t="shared" si="6"/>
        <v>1.7984396537675869</v>
      </c>
    </row>
    <row r="14" spans="2:28" x14ac:dyDescent="0.3">
      <c r="B14" t="s">
        <v>37</v>
      </c>
      <c r="C14" t="s">
        <v>33</v>
      </c>
      <c r="D14">
        <v>2050</v>
      </c>
      <c r="E14" t="s">
        <v>58</v>
      </c>
      <c r="F14" s="69">
        <v>1.3606801374008199</v>
      </c>
      <c r="G14" s="29">
        <v>4.1492009166298596</v>
      </c>
      <c r="H14" s="29">
        <v>4.1428566814144396</v>
      </c>
      <c r="I14" s="29">
        <v>11.503871873877699</v>
      </c>
      <c r="J14" s="29">
        <v>4.8986162501497601</v>
      </c>
      <c r="K14" s="29">
        <v>19.296310959834699</v>
      </c>
      <c r="L14" s="29">
        <v>15.9769189876266</v>
      </c>
      <c r="M14" s="70">
        <v>8.2180295827387102</v>
      </c>
      <c r="O14" s="14">
        <f t="shared" si="3"/>
        <v>0.11475069158746914</v>
      </c>
      <c r="P14" s="14">
        <f t="shared" si="0"/>
        <v>0.34991594396911818</v>
      </c>
      <c r="Q14" s="14">
        <f t="shared" si="0"/>
        <v>0.34938091346595107</v>
      </c>
      <c r="R14" s="14">
        <f t="shared" si="0"/>
        <v>0.97015986136368604</v>
      </c>
      <c r="S14" s="14">
        <f t="shared" si="0"/>
        <v>0.41311663709596308</v>
      </c>
      <c r="T14" s="14">
        <f t="shared" si="0"/>
        <v>1.6273222242793928</v>
      </c>
      <c r="U14" s="14">
        <f t="shared" si="4"/>
        <v>3.8246462717615803</v>
      </c>
      <c r="V14" s="14"/>
      <c r="W14" s="14">
        <f t="shared" si="1"/>
        <v>1.3473868346231768</v>
      </c>
      <c r="X14" s="14">
        <f t="shared" si="2"/>
        <v>0.69305382814429783</v>
      </c>
      <c r="AA14" s="20">
        <f t="shared" si="5"/>
        <v>0.52786732868343222</v>
      </c>
      <c r="AB14" s="20">
        <f t="shared" si="6"/>
        <v>1.977238168248511</v>
      </c>
    </row>
    <row r="15" spans="2:28" x14ac:dyDescent="0.3">
      <c r="B15" t="s">
        <v>37</v>
      </c>
      <c r="C15" t="s">
        <v>34</v>
      </c>
      <c r="D15">
        <v>2050</v>
      </c>
      <c r="E15" t="s">
        <v>58</v>
      </c>
      <c r="F15" s="69">
        <v>1.0882728656930101</v>
      </c>
      <c r="G15" s="29">
        <v>4.4503638036409399</v>
      </c>
      <c r="H15" s="29">
        <v>2.92021364352177</v>
      </c>
      <c r="I15" s="29">
        <v>11.0250653464393</v>
      </c>
      <c r="J15" s="29">
        <v>4.2528938114051096</v>
      </c>
      <c r="K15" s="29">
        <v>21.614781380347999</v>
      </c>
      <c r="L15" s="29">
        <v>17.661528394237699</v>
      </c>
      <c r="M15" s="70">
        <v>8.2060527178161191</v>
      </c>
      <c r="O15" s="14">
        <f t="shared" si="3"/>
        <v>9.1777678340110511E-2</v>
      </c>
      <c r="P15" s="14">
        <f t="shared" si="0"/>
        <v>0.37531401410705256</v>
      </c>
      <c r="Q15" s="14">
        <f t="shared" si="0"/>
        <v>0.24627135060366925</v>
      </c>
      <c r="R15" s="14">
        <f t="shared" si="0"/>
        <v>0.9297805108830477</v>
      </c>
      <c r="S15" s="14">
        <f t="shared" si="0"/>
        <v>0.35866071142849754</v>
      </c>
      <c r="T15" s="14">
        <f t="shared" si="0"/>
        <v>1.8228465630760147</v>
      </c>
      <c r="U15" s="14">
        <f t="shared" si="4"/>
        <v>3.8246508284383918</v>
      </c>
      <c r="V15" s="14"/>
      <c r="W15" s="14">
        <f t="shared" si="1"/>
        <v>1.4894555612473794</v>
      </c>
      <c r="X15" s="14">
        <f t="shared" si="2"/>
        <v>0.69204377920249271</v>
      </c>
      <c r="AA15" s="20">
        <f t="shared" si="5"/>
        <v>0.45043838976860806</v>
      </c>
      <c r="AB15" s="20">
        <f t="shared" si="6"/>
        <v>2.1981605771830672</v>
      </c>
    </row>
    <row r="16" spans="2:28" x14ac:dyDescent="0.3">
      <c r="B16" t="s">
        <v>37</v>
      </c>
      <c r="C16" t="s">
        <v>35</v>
      </c>
      <c r="D16">
        <v>2050</v>
      </c>
      <c r="E16" t="s">
        <v>58</v>
      </c>
      <c r="F16" s="69">
        <v>0.99616401917284803</v>
      </c>
      <c r="G16" s="29">
        <v>4.5572843466834598</v>
      </c>
      <c r="H16" s="29">
        <v>2.4616889650662301</v>
      </c>
      <c r="I16" s="29">
        <v>10.276409283006901</v>
      </c>
      <c r="J16" s="29">
        <v>4.1237639531364403</v>
      </c>
      <c r="K16" s="29">
        <v>22.858784597162099</v>
      </c>
      <c r="L16" s="29">
        <v>18.816244965609901</v>
      </c>
      <c r="M16" s="70">
        <v>8.1663268786648295</v>
      </c>
      <c r="O16" s="14">
        <f t="shared" si="3"/>
        <v>8.4009832283576835E-2</v>
      </c>
      <c r="P16" s="14">
        <f t="shared" si="0"/>
        <v>0.38433097990363846</v>
      </c>
      <c r="Q16" s="14">
        <f t="shared" si="0"/>
        <v>0.20760243605391876</v>
      </c>
      <c r="R16" s="14">
        <f t="shared" si="0"/>
        <v>0.86664384953358198</v>
      </c>
      <c r="S16" s="14">
        <f t="shared" si="0"/>
        <v>0.3477707600478398</v>
      </c>
      <c r="T16" s="14">
        <f t="shared" si="0"/>
        <v>1.9277575010273369</v>
      </c>
      <c r="U16" s="14">
        <f t="shared" si="4"/>
        <v>3.8181153588498926</v>
      </c>
      <c r="V16" s="14"/>
      <c r="W16" s="14">
        <f t="shared" si="1"/>
        <v>1.5868366587664351</v>
      </c>
      <c r="X16" s="14">
        <f t="shared" si="2"/>
        <v>0.68869356676740068</v>
      </c>
      <c r="AA16" s="20">
        <f t="shared" si="5"/>
        <v>0.43178059233141663</v>
      </c>
      <c r="AB16" s="20">
        <f t="shared" si="6"/>
        <v>2.3120884809309752</v>
      </c>
    </row>
    <row r="17" spans="2:28" x14ac:dyDescent="0.3">
      <c r="B17" t="s">
        <v>38</v>
      </c>
      <c r="C17" t="s">
        <v>30</v>
      </c>
      <c r="D17">
        <v>2050</v>
      </c>
      <c r="E17" t="s">
        <v>58</v>
      </c>
      <c r="F17" s="69">
        <v>2.8426801167689901</v>
      </c>
      <c r="G17" s="29">
        <v>2.7267930346214002</v>
      </c>
      <c r="H17" s="29">
        <v>35.840985187553798</v>
      </c>
      <c r="I17" s="29">
        <v>17.188904341378301</v>
      </c>
      <c r="J17" s="29">
        <v>19.558719713902398</v>
      </c>
      <c r="K17" s="29">
        <v>18.1635807653272</v>
      </c>
      <c r="L17" s="29">
        <v>28.904446184307499</v>
      </c>
      <c r="M17" s="70">
        <v>8.8178544003741894</v>
      </c>
      <c r="O17" s="14">
        <f t="shared" si="3"/>
        <v>0.23973268984751814</v>
      </c>
      <c r="P17" s="14">
        <f t="shared" si="0"/>
        <v>0.22995954591973808</v>
      </c>
      <c r="Q17" s="14">
        <f t="shared" si="0"/>
        <v>3.022589750817037</v>
      </c>
      <c r="R17" s="14">
        <f t="shared" si="0"/>
        <v>1.4495975994562369</v>
      </c>
      <c r="S17" s="14">
        <f t="shared" si="0"/>
        <v>1.6494520292057688</v>
      </c>
      <c r="T17" s="14">
        <f t="shared" si="0"/>
        <v>1.5317953112092602</v>
      </c>
      <c r="U17" s="14">
        <f t="shared" si="4"/>
        <v>8.1231269264555586</v>
      </c>
      <c r="V17" s="14"/>
      <c r="W17" s="14">
        <f t="shared" si="1"/>
        <v>2.4376082948765987</v>
      </c>
      <c r="X17" s="14">
        <f t="shared" si="2"/>
        <v>0.74363905443155676</v>
      </c>
      <c r="AA17" s="20">
        <f t="shared" si="5"/>
        <v>1.8891847190532869</v>
      </c>
      <c r="AB17" s="20">
        <f t="shared" si="6"/>
        <v>1.7617548571289983</v>
      </c>
    </row>
    <row r="18" spans="2:28" x14ac:dyDescent="0.3">
      <c r="B18" t="s">
        <v>38</v>
      </c>
      <c r="C18" t="s">
        <v>33</v>
      </c>
      <c r="D18">
        <v>2050</v>
      </c>
      <c r="E18" t="s">
        <v>58</v>
      </c>
      <c r="F18" s="69">
        <v>2.5698946312909201</v>
      </c>
      <c r="G18" s="29">
        <v>2.99945709511187</v>
      </c>
      <c r="H18" s="29">
        <v>28.998769335098899</v>
      </c>
      <c r="I18" s="29">
        <v>17.488579888761102</v>
      </c>
      <c r="J18" s="29">
        <v>17.198085229217</v>
      </c>
      <c r="K18" s="29">
        <v>19.6013745129728</v>
      </c>
      <c r="L18" s="29">
        <v>28.098518920257799</v>
      </c>
      <c r="M18" s="70">
        <v>8.7009348389612899</v>
      </c>
      <c r="O18" s="14">
        <f t="shared" si="3"/>
        <v>0.21672778057220093</v>
      </c>
      <c r="P18" s="14">
        <f t="shared" si="0"/>
        <v>0.25295421502110105</v>
      </c>
      <c r="Q18" s="14">
        <f t="shared" si="0"/>
        <v>2.4455628805933407</v>
      </c>
      <c r="R18" s="14">
        <f t="shared" si="0"/>
        <v>1.4748702372855196</v>
      </c>
      <c r="S18" s="14">
        <f t="shared" si="0"/>
        <v>1.4503718543306339</v>
      </c>
      <c r="T18" s="14">
        <f t="shared" si="0"/>
        <v>1.6530492505940395</v>
      </c>
      <c r="U18" s="14">
        <f t="shared" si="4"/>
        <v>7.4935362183968355</v>
      </c>
      <c r="V18" s="14"/>
      <c r="W18" s="14">
        <f t="shared" si="1"/>
        <v>2.3696417622750747</v>
      </c>
      <c r="X18" s="14">
        <f t="shared" si="2"/>
        <v>0.73377883808573552</v>
      </c>
      <c r="AA18" s="20">
        <f t="shared" si="5"/>
        <v>1.6670996349028349</v>
      </c>
      <c r="AB18" s="20">
        <f t="shared" si="6"/>
        <v>1.9060034656151406</v>
      </c>
    </row>
    <row r="19" spans="2:28" x14ac:dyDescent="0.3">
      <c r="B19" t="s">
        <v>38</v>
      </c>
      <c r="C19" t="s">
        <v>34</v>
      </c>
      <c r="D19">
        <v>2050</v>
      </c>
      <c r="E19" t="s">
        <v>58</v>
      </c>
      <c r="F19" s="69">
        <v>2.20069177046835</v>
      </c>
      <c r="G19" s="29">
        <v>3.37005820680529</v>
      </c>
      <c r="H19" s="29">
        <v>19.441892162484699</v>
      </c>
      <c r="I19" s="29">
        <v>15.925968387807901</v>
      </c>
      <c r="J19" s="29">
        <v>14.1362923912029</v>
      </c>
      <c r="K19" s="29">
        <v>21.6711887284177</v>
      </c>
      <c r="L19" s="29">
        <v>27.305472348557501</v>
      </c>
      <c r="M19" s="70">
        <v>8.5020070656645093</v>
      </c>
      <c r="O19" s="14">
        <f t="shared" si="3"/>
        <v>0.18559167264283086</v>
      </c>
      <c r="P19" s="14">
        <f t="shared" si="0"/>
        <v>0.2842082421072461</v>
      </c>
      <c r="Q19" s="14">
        <f t="shared" si="0"/>
        <v>1.6395995723695429</v>
      </c>
      <c r="R19" s="14">
        <f t="shared" si="0"/>
        <v>1.343090000705133</v>
      </c>
      <c r="S19" s="14">
        <f t="shared" si="0"/>
        <v>1.1921606583247779</v>
      </c>
      <c r="T19" s="14">
        <f t="shared" si="0"/>
        <v>1.8276035827632258</v>
      </c>
      <c r="U19" s="14">
        <f t="shared" si="4"/>
        <v>6.4722537289127571</v>
      </c>
      <c r="V19" s="14"/>
      <c r="W19" s="14">
        <f t="shared" si="1"/>
        <v>2.3027615013950156</v>
      </c>
      <c r="X19" s="14">
        <f t="shared" si="2"/>
        <v>0.71700259587104032</v>
      </c>
      <c r="AA19" s="20">
        <f t="shared" si="5"/>
        <v>1.3777523309676087</v>
      </c>
      <c r="AB19" s="20">
        <f t="shared" si="6"/>
        <v>2.1118118248704718</v>
      </c>
    </row>
    <row r="20" spans="2:28" x14ac:dyDescent="0.3">
      <c r="B20" t="s">
        <v>38</v>
      </c>
      <c r="C20" t="s">
        <v>35</v>
      </c>
      <c r="D20">
        <v>2050</v>
      </c>
      <c r="E20" t="s">
        <v>58</v>
      </c>
      <c r="F20" s="69">
        <v>2.0743606759047202</v>
      </c>
      <c r="G20" s="29">
        <v>3.4973295630135999</v>
      </c>
      <c r="H20" s="29">
        <v>15.2938911473227</v>
      </c>
      <c r="I20" s="29">
        <v>13.9940981947341</v>
      </c>
      <c r="J20" s="29">
        <v>13.178974796558499</v>
      </c>
      <c r="K20" s="29">
        <v>22.4927841262882</v>
      </c>
      <c r="L20" s="29">
        <v>27.284311746967202</v>
      </c>
      <c r="M20" s="70">
        <v>8.3872364233935492</v>
      </c>
      <c r="O20" s="14">
        <f t="shared" si="3"/>
        <v>0.17493775033463138</v>
      </c>
      <c r="P20" s="14">
        <f t="shared" si="0"/>
        <v>0.29494145981414693</v>
      </c>
      <c r="Q20" s="14">
        <f t="shared" si="0"/>
        <v>1.289784820090881</v>
      </c>
      <c r="R20" s="14">
        <f t="shared" si="0"/>
        <v>1.1801689477559092</v>
      </c>
      <c r="S20" s="14">
        <f t="shared" si="0"/>
        <v>1.1114268745097668</v>
      </c>
      <c r="T20" s="14">
        <f t="shared" si="0"/>
        <v>1.8968914613169718</v>
      </c>
      <c r="U20" s="14">
        <f t="shared" si="4"/>
        <v>5.9481513138223079</v>
      </c>
      <c r="V20" s="14"/>
      <c r="W20" s="14">
        <f t="shared" si="1"/>
        <v>2.3009769573275669</v>
      </c>
      <c r="X20" s="14">
        <f t="shared" si="2"/>
        <v>0.70732360503952263</v>
      </c>
      <c r="AA20" s="20">
        <f t="shared" si="5"/>
        <v>1.2863646248443983</v>
      </c>
      <c r="AB20" s="20">
        <f t="shared" si="6"/>
        <v>2.1918329211311187</v>
      </c>
    </row>
    <row r="21" spans="2:28" x14ac:dyDescent="0.3">
      <c r="B21" t="s">
        <v>29</v>
      </c>
      <c r="C21" t="s">
        <v>30</v>
      </c>
      <c r="D21">
        <v>2100</v>
      </c>
      <c r="E21" t="s">
        <v>58</v>
      </c>
      <c r="F21" s="69">
        <v>4.9997792946075501</v>
      </c>
      <c r="G21" s="29">
        <v>2.5116573327513101</v>
      </c>
      <c r="H21" s="29">
        <v>77.593474558249397</v>
      </c>
      <c r="I21" s="29">
        <v>19.2367881126379</v>
      </c>
      <c r="J21" s="29">
        <v>33.053002242349798</v>
      </c>
      <c r="K21" s="29">
        <v>16.100125556745901</v>
      </c>
      <c r="L21" s="29">
        <v>39.270817367853802</v>
      </c>
      <c r="M21" s="70">
        <v>9.8823097547814793</v>
      </c>
      <c r="O21" s="14">
        <f t="shared" si="3"/>
        <v>0.42164805384523668</v>
      </c>
      <c r="P21" s="14">
        <f t="shared" si="0"/>
        <v>0.21181643506202716</v>
      </c>
      <c r="Q21" s="14">
        <f t="shared" si="0"/>
        <v>6.543716354412366</v>
      </c>
      <c r="R21" s="14">
        <f t="shared" si="0"/>
        <v>1.6223024641657959</v>
      </c>
      <c r="S21" s="14">
        <f t="shared" si="0"/>
        <v>2.7874698557714996</v>
      </c>
      <c r="T21" s="14">
        <f t="shared" si="0"/>
        <v>1.3577772552855711</v>
      </c>
      <c r="U21" s="14">
        <f t="shared" si="4"/>
        <v>12.944730418542497</v>
      </c>
      <c r="V21" s="14"/>
      <c r="W21" s="14">
        <f t="shared" si="1"/>
        <v>3.3118389313556706</v>
      </c>
      <c r="X21" s="14">
        <f t="shared" si="2"/>
        <v>0.83340812265323816</v>
      </c>
      <c r="AA21" s="20">
        <f t="shared" si="5"/>
        <v>3.2091179096167362</v>
      </c>
      <c r="AB21" s="20">
        <f t="shared" si="6"/>
        <v>1.5695936903475982</v>
      </c>
    </row>
    <row r="22" spans="2:28" x14ac:dyDescent="0.3">
      <c r="B22" t="s">
        <v>29</v>
      </c>
      <c r="C22" t="s">
        <v>33</v>
      </c>
      <c r="D22">
        <v>2100</v>
      </c>
      <c r="E22" t="s">
        <v>58</v>
      </c>
      <c r="F22" s="69">
        <v>4.8450288443797804</v>
      </c>
      <c r="G22" s="29">
        <v>2.6675628004566598</v>
      </c>
      <c r="H22" s="29">
        <v>70.769376473656294</v>
      </c>
      <c r="I22" s="29">
        <v>19.536012610610701</v>
      </c>
      <c r="J22" s="29">
        <v>31.440195212206</v>
      </c>
      <c r="K22" s="29">
        <v>16.9595467121413</v>
      </c>
      <c r="L22" s="29">
        <v>38.716756973947398</v>
      </c>
      <c r="M22" s="70">
        <v>9.6829782577394994</v>
      </c>
      <c r="O22" s="14">
        <f t="shared" si="3"/>
        <v>0.40859743254269482</v>
      </c>
      <c r="P22" s="14">
        <f t="shared" ref="P22:P35" si="7">G22*23*44/12/1000</f>
        <v>0.22496446283851165</v>
      </c>
      <c r="Q22" s="14">
        <f t="shared" ref="Q22:Q35" si="8">H22*23*44/12/1000</f>
        <v>5.9682174159450145</v>
      </c>
      <c r="R22" s="14">
        <f t="shared" ref="R22:R35" si="9">I22*23*44/12/1000</f>
        <v>1.6475370634948359</v>
      </c>
      <c r="S22" s="14">
        <f t="shared" ref="S22:S35" si="10">J22*23*44/12/1000</f>
        <v>2.6514564628960393</v>
      </c>
      <c r="T22" s="14">
        <f t="shared" ref="T22:T35" si="11">K22*23*44/12/1000</f>
        <v>1.4302551060572495</v>
      </c>
      <c r="U22" s="14">
        <f t="shared" si="4"/>
        <v>12.331027943774345</v>
      </c>
      <c r="V22" s="14"/>
      <c r="W22" s="14">
        <f t="shared" ref="W22:W35" si="12">L22*23*44/12/1000</f>
        <v>3.2651131714695638</v>
      </c>
      <c r="X22" s="14">
        <f t="shared" ref="X22:X35" si="13">M22*23*44/12/1000</f>
        <v>0.8165978330693644</v>
      </c>
      <c r="AA22" s="20">
        <f t="shared" si="5"/>
        <v>3.0600538954387342</v>
      </c>
      <c r="AB22" s="20">
        <f t="shared" si="6"/>
        <v>1.6552195688957612</v>
      </c>
    </row>
    <row r="23" spans="2:28" x14ac:dyDescent="0.3">
      <c r="B23" t="s">
        <v>29</v>
      </c>
      <c r="C23" t="s">
        <v>34</v>
      </c>
      <c r="D23">
        <v>2100</v>
      </c>
      <c r="E23" t="s">
        <v>58</v>
      </c>
      <c r="F23" s="69">
        <v>4.5986411424923901</v>
      </c>
      <c r="G23" s="29">
        <v>2.9178760104034902</v>
      </c>
      <c r="H23" s="29">
        <v>56.9415137336334</v>
      </c>
      <c r="I23" s="29">
        <v>18.641453504450698</v>
      </c>
      <c r="J23" s="29">
        <v>28.557280677728901</v>
      </c>
      <c r="K23" s="29">
        <v>18.32546599094</v>
      </c>
      <c r="L23" s="29">
        <v>37.613542766618401</v>
      </c>
      <c r="M23" s="70">
        <v>9.2691274689666603</v>
      </c>
      <c r="O23" s="14">
        <f t="shared" si="3"/>
        <v>0.38781873635019154</v>
      </c>
      <c r="P23" s="14">
        <f t="shared" si="7"/>
        <v>0.24607421021069434</v>
      </c>
      <c r="Q23" s="14">
        <f t="shared" si="8"/>
        <v>4.8020676582030841</v>
      </c>
      <c r="R23" s="14">
        <f t="shared" si="9"/>
        <v>1.5720959122086753</v>
      </c>
      <c r="S23" s="14">
        <f t="shared" si="10"/>
        <v>2.4083306704884704</v>
      </c>
      <c r="T23" s="14">
        <f t="shared" si="11"/>
        <v>1.5454476319026069</v>
      </c>
      <c r="U23" s="14">
        <f t="shared" si="4"/>
        <v>10.961834819363723</v>
      </c>
      <c r="V23" s="14"/>
      <c r="W23" s="14">
        <f t="shared" si="12"/>
        <v>3.1720754399848188</v>
      </c>
      <c r="X23" s="14">
        <f t="shared" si="13"/>
        <v>0.7816964165495216</v>
      </c>
      <c r="AA23" s="20">
        <f t="shared" si="5"/>
        <v>2.7961494068386621</v>
      </c>
      <c r="AB23" s="20">
        <f t="shared" si="6"/>
        <v>1.7915218421133012</v>
      </c>
    </row>
    <row r="24" spans="2:28" x14ac:dyDescent="0.3">
      <c r="B24" t="s">
        <v>29</v>
      </c>
      <c r="C24" t="s">
        <v>35</v>
      </c>
      <c r="D24">
        <v>2100</v>
      </c>
      <c r="E24" t="s">
        <v>58</v>
      </c>
      <c r="F24" s="69">
        <v>4.4802405351352599</v>
      </c>
      <c r="G24" s="29">
        <v>3.0389889616327102</v>
      </c>
      <c r="H24" s="29">
        <v>48.022390757963599</v>
      </c>
      <c r="I24" s="29">
        <v>17.107899926695801</v>
      </c>
      <c r="J24" s="29">
        <v>26.983751666174399</v>
      </c>
      <c r="K24" s="29">
        <v>18.987767297635401</v>
      </c>
      <c r="L24" s="29">
        <v>36.961718489507099</v>
      </c>
      <c r="M24" s="70">
        <v>9.0098903118407403</v>
      </c>
      <c r="O24" s="14">
        <f t="shared" si="3"/>
        <v>0.37783361846307362</v>
      </c>
      <c r="P24" s="14">
        <f t="shared" si="7"/>
        <v>0.25628806909769192</v>
      </c>
      <c r="Q24" s="14">
        <f t="shared" si="8"/>
        <v>4.0498882872549311</v>
      </c>
      <c r="R24" s="14">
        <f t="shared" si="9"/>
        <v>1.4427662271513462</v>
      </c>
      <c r="S24" s="14">
        <f t="shared" si="10"/>
        <v>2.2756297238473744</v>
      </c>
      <c r="T24" s="14">
        <f t="shared" si="11"/>
        <v>1.6013017087672521</v>
      </c>
      <c r="U24" s="14">
        <f t="shared" si="4"/>
        <v>10.003707634581669</v>
      </c>
      <c r="V24" s="14"/>
      <c r="W24" s="14">
        <f t="shared" si="12"/>
        <v>3.117104925948432</v>
      </c>
      <c r="X24" s="14">
        <f t="shared" si="13"/>
        <v>0.75983408296523569</v>
      </c>
      <c r="AA24" s="20">
        <f t="shared" si="5"/>
        <v>2.6534633423104479</v>
      </c>
      <c r="AB24" s="20">
        <f t="shared" si="6"/>
        <v>1.8575897778649439</v>
      </c>
    </row>
    <row r="25" spans="2:28" x14ac:dyDescent="0.3">
      <c r="B25" t="s">
        <v>36</v>
      </c>
      <c r="C25" t="s">
        <v>33</v>
      </c>
      <c r="D25">
        <v>2100</v>
      </c>
      <c r="E25" t="s">
        <v>58</v>
      </c>
      <c r="F25" s="69">
        <v>4.8194869277416004</v>
      </c>
      <c r="G25" s="29">
        <v>2.6921280827663998</v>
      </c>
      <c r="H25" s="29">
        <v>71.574303620734199</v>
      </c>
      <c r="I25" s="29">
        <v>20.042192271162499</v>
      </c>
      <c r="J25" s="29">
        <v>31.193780969947799</v>
      </c>
      <c r="K25" s="29">
        <v>17.083851564862101</v>
      </c>
      <c r="L25" s="29">
        <v>38.433824353865802</v>
      </c>
      <c r="M25" s="70">
        <v>9.8438125290999992</v>
      </c>
      <c r="O25" s="14">
        <f t="shared" si="3"/>
        <v>0.40644339757287495</v>
      </c>
      <c r="P25" s="14">
        <f t="shared" si="7"/>
        <v>0.22703613497996639</v>
      </c>
      <c r="Q25" s="14">
        <f t="shared" si="8"/>
        <v>6.0360996053485838</v>
      </c>
      <c r="R25" s="14">
        <f t="shared" si="9"/>
        <v>1.6902248815347041</v>
      </c>
      <c r="S25" s="14">
        <f t="shared" si="10"/>
        <v>2.630675528465598</v>
      </c>
      <c r="T25" s="14">
        <f t="shared" si="11"/>
        <v>1.4407381486367037</v>
      </c>
      <c r="U25" s="14">
        <f t="shared" si="4"/>
        <v>12.431217696538432</v>
      </c>
      <c r="V25" s="14"/>
      <c r="W25" s="14">
        <f t="shared" si="12"/>
        <v>3.2412525205093492</v>
      </c>
      <c r="X25" s="14">
        <f t="shared" si="13"/>
        <v>0.83016152328743331</v>
      </c>
      <c r="AA25" s="20">
        <f t="shared" si="5"/>
        <v>3.037118926038473</v>
      </c>
      <c r="AB25" s="20">
        <f t="shared" si="6"/>
        <v>1.66777428361667</v>
      </c>
    </row>
    <row r="26" spans="2:28" x14ac:dyDescent="0.3">
      <c r="B26" t="s">
        <v>36</v>
      </c>
      <c r="C26" t="s">
        <v>34</v>
      </c>
      <c r="D26">
        <v>2100</v>
      </c>
      <c r="E26" t="s">
        <v>58</v>
      </c>
      <c r="F26" s="69">
        <v>4.4932709253545804</v>
      </c>
      <c r="G26" s="29">
        <v>3.0198362390599098</v>
      </c>
      <c r="H26" s="29">
        <v>59.124335856189298</v>
      </c>
      <c r="I26" s="29">
        <v>20.5814802297588</v>
      </c>
      <c r="J26" s="29">
        <v>27.797748964661601</v>
      </c>
      <c r="K26" s="29">
        <v>18.8789895576835</v>
      </c>
      <c r="L26" s="29">
        <v>36.779402893483699</v>
      </c>
      <c r="M26" s="70">
        <v>9.8972865245271606</v>
      </c>
      <c r="O26" s="14">
        <f t="shared" si="3"/>
        <v>0.37893251470490286</v>
      </c>
      <c r="P26" s="14">
        <f t="shared" si="7"/>
        <v>0.25467285616071905</v>
      </c>
      <c r="Q26" s="14">
        <f t="shared" si="8"/>
        <v>4.9861523238719645</v>
      </c>
      <c r="R26" s="14">
        <f t="shared" si="9"/>
        <v>1.7357048327096589</v>
      </c>
      <c r="S26" s="14">
        <f t="shared" si="10"/>
        <v>2.3442768293531286</v>
      </c>
      <c r="T26" s="14">
        <f t="shared" si="11"/>
        <v>1.5921281193646419</v>
      </c>
      <c r="U26" s="14">
        <f t="shared" si="4"/>
        <v>11.291867476165015</v>
      </c>
      <c r="V26" s="14"/>
      <c r="W26" s="14">
        <f t="shared" si="12"/>
        <v>3.1017296440171251</v>
      </c>
      <c r="X26" s="14">
        <f t="shared" si="13"/>
        <v>0.83467116356845727</v>
      </c>
      <c r="AA26" s="20">
        <f t="shared" si="5"/>
        <v>2.7232093440580316</v>
      </c>
      <c r="AB26" s="20">
        <f t="shared" si="6"/>
        <v>1.8468009755253609</v>
      </c>
    </row>
    <row r="27" spans="2:28" x14ac:dyDescent="0.3">
      <c r="B27" t="s">
        <v>36</v>
      </c>
      <c r="C27" t="s">
        <v>35</v>
      </c>
      <c r="D27">
        <v>2100</v>
      </c>
      <c r="E27" t="s">
        <v>58</v>
      </c>
      <c r="F27" s="69">
        <v>4.3067236962623001</v>
      </c>
      <c r="G27" s="29">
        <v>3.20755116497822</v>
      </c>
      <c r="H27" s="29">
        <v>51.069590859986398</v>
      </c>
      <c r="I27" s="29">
        <v>20.1559068947744</v>
      </c>
      <c r="J27" s="29">
        <v>25.998097260627699</v>
      </c>
      <c r="K27" s="29">
        <v>19.9524463783989</v>
      </c>
      <c r="L27" s="29">
        <v>35.897763113078597</v>
      </c>
      <c r="M27" s="70">
        <v>10.052730987853</v>
      </c>
      <c r="O27" s="14">
        <f t="shared" si="3"/>
        <v>0.36320036505145398</v>
      </c>
      <c r="P27" s="14">
        <f t="shared" si="7"/>
        <v>0.2705034815798299</v>
      </c>
      <c r="Q27" s="14">
        <f t="shared" si="8"/>
        <v>4.3068688291921866</v>
      </c>
      <c r="R27" s="14">
        <f t="shared" si="9"/>
        <v>1.6998148147926411</v>
      </c>
      <c r="S27" s="14">
        <f t="shared" si="10"/>
        <v>2.1925062023129356</v>
      </c>
      <c r="T27" s="14">
        <f t="shared" si="11"/>
        <v>1.6826563112449739</v>
      </c>
      <c r="U27" s="14">
        <f t="shared" si="4"/>
        <v>10.515550004174022</v>
      </c>
      <c r="V27" s="14"/>
      <c r="W27" s="14">
        <f t="shared" si="12"/>
        <v>3.0273780225362952</v>
      </c>
      <c r="X27" s="14">
        <f t="shared" si="13"/>
        <v>0.84778031330893633</v>
      </c>
      <c r="AA27" s="20">
        <f t="shared" si="5"/>
        <v>2.5557065673643895</v>
      </c>
      <c r="AB27" s="20">
        <f t="shared" si="6"/>
        <v>1.9531597928248039</v>
      </c>
    </row>
    <row r="28" spans="2:28" x14ac:dyDescent="0.3">
      <c r="B28" t="s">
        <v>37</v>
      </c>
      <c r="C28" t="s">
        <v>30</v>
      </c>
      <c r="D28">
        <v>2100</v>
      </c>
      <c r="E28" t="s">
        <v>58</v>
      </c>
      <c r="F28" s="69">
        <v>5.3195400898529197</v>
      </c>
      <c r="G28" s="29">
        <v>2.0835985059886299</v>
      </c>
      <c r="H28" s="29">
        <v>22.756016760518499</v>
      </c>
      <c r="I28" s="29">
        <v>6.6078675693937603</v>
      </c>
      <c r="J28" s="29">
        <v>19.965627438110101</v>
      </c>
      <c r="K28" s="29">
        <v>9.7786141889953093</v>
      </c>
      <c r="L28" s="29">
        <v>20.595978918865299</v>
      </c>
      <c r="M28" s="70">
        <v>9.1365288461716005</v>
      </c>
      <c r="O28" s="14">
        <f t="shared" si="3"/>
        <v>0.44861454757759617</v>
      </c>
      <c r="P28" s="14">
        <f t="shared" si="7"/>
        <v>0.17571680733837444</v>
      </c>
      <c r="Q28" s="14">
        <f t="shared" si="8"/>
        <v>1.9190907468037264</v>
      </c>
      <c r="R28" s="14">
        <f t="shared" si="9"/>
        <v>0.55726349835220712</v>
      </c>
      <c r="S28" s="14">
        <f t="shared" si="10"/>
        <v>1.683767913947285</v>
      </c>
      <c r="T28" s="14">
        <f t="shared" si="11"/>
        <v>0.82466312993860447</v>
      </c>
      <c r="U28" s="14">
        <f t="shared" si="4"/>
        <v>5.609116643957794</v>
      </c>
      <c r="V28" s="14"/>
      <c r="W28" s="14">
        <f t="shared" si="12"/>
        <v>1.7369275554909736</v>
      </c>
      <c r="X28" s="14">
        <f t="shared" si="13"/>
        <v>0.77051393269380508</v>
      </c>
      <c r="AA28" s="20">
        <f t="shared" si="5"/>
        <v>2.1323824615248812</v>
      </c>
      <c r="AB28" s="20">
        <f t="shared" si="6"/>
        <v>1.0003799372769788</v>
      </c>
    </row>
    <row r="29" spans="2:28" x14ac:dyDescent="0.3">
      <c r="B29" t="s">
        <v>37</v>
      </c>
      <c r="C29" t="s">
        <v>33</v>
      </c>
      <c r="D29">
        <v>2100</v>
      </c>
      <c r="E29" t="s">
        <v>58</v>
      </c>
      <c r="F29" s="69">
        <v>5.0232456433924799</v>
      </c>
      <c r="G29" s="29">
        <v>2.4284378482026301</v>
      </c>
      <c r="H29" s="29">
        <v>19.173159508096202</v>
      </c>
      <c r="I29" s="29">
        <v>7.4352280882075403</v>
      </c>
      <c r="J29" s="29">
        <v>20.834948939073801</v>
      </c>
      <c r="K29" s="29">
        <v>11.6005087308281</v>
      </c>
      <c r="L29" s="29">
        <v>23.3640844158103</v>
      </c>
      <c r="M29" s="70">
        <v>9.0715846151036992</v>
      </c>
      <c r="O29" s="14">
        <f t="shared" si="3"/>
        <v>0.42362704925943245</v>
      </c>
      <c r="P29" s="14">
        <f t="shared" si="7"/>
        <v>0.20479825853175512</v>
      </c>
      <c r="Q29" s="14">
        <f t="shared" si="8"/>
        <v>1.6169364518494465</v>
      </c>
      <c r="R29" s="14">
        <f t="shared" si="9"/>
        <v>0.62703756877216932</v>
      </c>
      <c r="S29" s="14">
        <f t="shared" si="10"/>
        <v>1.7570806938618906</v>
      </c>
      <c r="T29" s="14">
        <f t="shared" si="11"/>
        <v>0.97830956963316962</v>
      </c>
      <c r="U29" s="14">
        <f t="shared" si="4"/>
        <v>5.6077895919078635</v>
      </c>
      <c r="V29" s="14"/>
      <c r="W29" s="14">
        <f t="shared" si="12"/>
        <v>1.9703711190666684</v>
      </c>
      <c r="X29" s="14">
        <f t="shared" si="13"/>
        <v>0.76503696920707864</v>
      </c>
      <c r="AA29" s="20">
        <f t="shared" si="5"/>
        <v>2.1807077431213231</v>
      </c>
      <c r="AB29" s="20">
        <f t="shared" si="6"/>
        <v>1.1831078281649248</v>
      </c>
    </row>
    <row r="30" spans="2:28" x14ac:dyDescent="0.3">
      <c r="B30" t="s">
        <v>37</v>
      </c>
      <c r="C30" t="s">
        <v>34</v>
      </c>
      <c r="D30">
        <v>2100</v>
      </c>
      <c r="E30" t="s">
        <v>58</v>
      </c>
      <c r="F30" s="69">
        <v>4.6912679687825598</v>
      </c>
      <c r="G30" s="29">
        <v>2.79121399354915</v>
      </c>
      <c r="H30" s="29">
        <v>15.542313100474701</v>
      </c>
      <c r="I30" s="29">
        <v>7.6249421471309304</v>
      </c>
      <c r="J30" s="29">
        <v>21.783206868077201</v>
      </c>
      <c r="K30" s="29">
        <v>14.0634127428059</v>
      </c>
      <c r="L30" s="29">
        <v>26.968549125726302</v>
      </c>
      <c r="M30" s="70">
        <v>8.8780057613629602</v>
      </c>
      <c r="O30" s="14">
        <f t="shared" si="3"/>
        <v>0.3956302653673292</v>
      </c>
      <c r="P30" s="14">
        <f t="shared" si="7"/>
        <v>0.23539238012264499</v>
      </c>
      <c r="Q30" s="14">
        <f t="shared" si="8"/>
        <v>1.3107350714733663</v>
      </c>
      <c r="R30" s="14">
        <f t="shared" si="9"/>
        <v>0.64303678774137518</v>
      </c>
      <c r="S30" s="14">
        <f t="shared" si="10"/>
        <v>1.8370504458745109</v>
      </c>
      <c r="T30" s="14">
        <f t="shared" si="11"/>
        <v>1.1860144746432975</v>
      </c>
      <c r="U30" s="14">
        <f t="shared" si="4"/>
        <v>5.6078594252225242</v>
      </c>
      <c r="V30" s="14"/>
      <c r="W30" s="14">
        <f t="shared" si="12"/>
        <v>2.2743476429362515</v>
      </c>
      <c r="X30" s="14">
        <f t="shared" si="13"/>
        <v>0.74871181920827623</v>
      </c>
      <c r="AA30" s="20">
        <f t="shared" si="5"/>
        <v>2.2326807112418403</v>
      </c>
      <c r="AB30" s="20">
        <f t="shared" si="6"/>
        <v>1.4214068547659424</v>
      </c>
    </row>
    <row r="31" spans="2:28" x14ac:dyDescent="0.3">
      <c r="B31" t="s">
        <v>37</v>
      </c>
      <c r="C31" t="s">
        <v>35</v>
      </c>
      <c r="D31">
        <v>2100</v>
      </c>
      <c r="E31" t="s">
        <v>58</v>
      </c>
      <c r="F31" s="69">
        <v>4.5503121145033001</v>
      </c>
      <c r="G31" s="29">
        <v>2.94267605970964</v>
      </c>
      <c r="H31" s="29">
        <v>14.4548210379661</v>
      </c>
      <c r="I31" s="29">
        <v>7.3749330803534701</v>
      </c>
      <c r="J31" s="29">
        <v>21.855316638426501</v>
      </c>
      <c r="K31" s="29">
        <v>15.288074546032</v>
      </c>
      <c r="L31" s="29">
        <v>28.429433621783399</v>
      </c>
      <c r="M31" s="70">
        <v>8.7143059433533292</v>
      </c>
      <c r="O31" s="14">
        <f t="shared" si="3"/>
        <v>0.3837429883231116</v>
      </c>
      <c r="P31" s="14">
        <f t="shared" si="7"/>
        <v>0.24816568103551295</v>
      </c>
      <c r="Q31" s="14">
        <f t="shared" si="8"/>
        <v>1.2190232408684745</v>
      </c>
      <c r="R31" s="14">
        <f t="shared" si="9"/>
        <v>0.621952689776476</v>
      </c>
      <c r="S31" s="14">
        <f t="shared" si="10"/>
        <v>1.8431317031739682</v>
      </c>
      <c r="T31" s="14">
        <f t="shared" si="11"/>
        <v>1.2892942867153654</v>
      </c>
      <c r="U31" s="14">
        <f t="shared" si="4"/>
        <v>5.605310589892909</v>
      </c>
      <c r="V31" s="14"/>
      <c r="W31" s="14">
        <f t="shared" si="12"/>
        <v>2.3975489021037335</v>
      </c>
      <c r="X31" s="14">
        <f t="shared" si="13"/>
        <v>0.73490646788946412</v>
      </c>
      <c r="AA31" s="20">
        <f t="shared" si="5"/>
        <v>2.2268746914970796</v>
      </c>
      <c r="AB31" s="20">
        <f t="shared" si="6"/>
        <v>1.5374599677508782</v>
      </c>
    </row>
    <row r="32" spans="2:28" x14ac:dyDescent="0.3">
      <c r="B32" t="s">
        <v>38</v>
      </c>
      <c r="C32" t="s">
        <v>30</v>
      </c>
      <c r="D32">
        <v>2100</v>
      </c>
      <c r="E32" t="s">
        <v>58</v>
      </c>
      <c r="F32" s="69">
        <v>6.2308092643420103</v>
      </c>
      <c r="G32" s="29">
        <v>1.2881031152379701</v>
      </c>
      <c r="H32" s="29">
        <v>95.627628630233204</v>
      </c>
      <c r="I32" s="29">
        <v>9.7430922081967406</v>
      </c>
      <c r="J32" s="29">
        <v>44.148726740064497</v>
      </c>
      <c r="K32" s="29">
        <v>9.2419036713122704</v>
      </c>
      <c r="L32" s="29">
        <v>43.435768912736499</v>
      </c>
      <c r="M32" s="70">
        <v>9.9567264793888892</v>
      </c>
      <c r="O32" s="14">
        <f t="shared" si="3"/>
        <v>0.52546491462617617</v>
      </c>
      <c r="P32" s="14">
        <f t="shared" si="7"/>
        <v>0.1086300293850688</v>
      </c>
      <c r="Q32" s="14">
        <f t="shared" si="8"/>
        <v>8.0645966811496663</v>
      </c>
      <c r="R32" s="14">
        <f t="shared" si="9"/>
        <v>0.82166744289125848</v>
      </c>
      <c r="S32" s="14">
        <f t="shared" si="10"/>
        <v>3.723209288412106</v>
      </c>
      <c r="T32" s="14">
        <f t="shared" si="11"/>
        <v>0.77940054294733485</v>
      </c>
      <c r="U32" s="14">
        <f t="shared" si="4"/>
        <v>14.022968899411609</v>
      </c>
      <c r="V32" s="14"/>
      <c r="W32" s="14">
        <f t="shared" si="12"/>
        <v>3.6630831783074451</v>
      </c>
      <c r="X32" s="14">
        <f t="shared" si="13"/>
        <v>0.83968393309512979</v>
      </c>
      <c r="AA32" s="20">
        <f t="shared" si="5"/>
        <v>4.2486742030382825</v>
      </c>
      <c r="AB32" s="20">
        <f t="shared" si="6"/>
        <v>0.88803057233240368</v>
      </c>
    </row>
    <row r="33" spans="2:28" x14ac:dyDescent="0.3">
      <c r="B33" t="s">
        <v>38</v>
      </c>
      <c r="C33" t="s">
        <v>33</v>
      </c>
      <c r="D33">
        <v>2100</v>
      </c>
      <c r="E33" t="s">
        <v>58</v>
      </c>
      <c r="F33" s="69">
        <v>6.0760677704306501</v>
      </c>
      <c r="G33" s="29">
        <v>1.4448042096961</v>
      </c>
      <c r="H33" s="29">
        <v>89.247296060770907</v>
      </c>
      <c r="I33" s="29">
        <v>10.483213176720399</v>
      </c>
      <c r="J33" s="29">
        <v>43.083030095060799</v>
      </c>
      <c r="K33" s="29">
        <v>10.241862015094799</v>
      </c>
      <c r="L33" s="29">
        <v>43.6030225022484</v>
      </c>
      <c r="M33" s="70">
        <v>9.7220058647061691</v>
      </c>
      <c r="O33" s="14">
        <f t="shared" si="3"/>
        <v>0.51241504863965148</v>
      </c>
      <c r="P33" s="14">
        <f t="shared" si="7"/>
        <v>0.12184515501770443</v>
      </c>
      <c r="Q33" s="14">
        <f t="shared" si="8"/>
        <v>7.5265219677916795</v>
      </c>
      <c r="R33" s="14">
        <f t="shared" si="9"/>
        <v>0.88408431123675368</v>
      </c>
      <c r="S33" s="14">
        <f t="shared" si="10"/>
        <v>3.633335538016794</v>
      </c>
      <c r="T33" s="14">
        <f t="shared" si="11"/>
        <v>0.86373036327299491</v>
      </c>
      <c r="U33" s="14">
        <f t="shared" si="4"/>
        <v>13.541932383975578</v>
      </c>
      <c r="V33" s="14"/>
      <c r="W33" s="14">
        <f t="shared" si="12"/>
        <v>3.6771882310229485</v>
      </c>
      <c r="X33" s="14">
        <f t="shared" si="13"/>
        <v>0.81988916125688682</v>
      </c>
      <c r="AA33" s="20">
        <f t="shared" si="5"/>
        <v>4.1457505866564457</v>
      </c>
      <c r="AB33" s="20">
        <f t="shared" si="6"/>
        <v>0.98557551829069934</v>
      </c>
    </row>
    <row r="34" spans="2:28" x14ac:dyDescent="0.3">
      <c r="B34" t="s">
        <v>38</v>
      </c>
      <c r="C34" t="s">
        <v>34</v>
      </c>
      <c r="D34">
        <v>2100</v>
      </c>
      <c r="E34" t="s">
        <v>58</v>
      </c>
      <c r="F34" s="69">
        <v>5.8501821935474796</v>
      </c>
      <c r="G34" s="29">
        <v>1.67543310853117</v>
      </c>
      <c r="H34" s="29">
        <v>75.058625072390598</v>
      </c>
      <c r="I34" s="29">
        <v>10.463292029386899</v>
      </c>
      <c r="J34" s="29">
        <v>41.0137695583811</v>
      </c>
      <c r="K34" s="29">
        <v>11.722766314239401</v>
      </c>
      <c r="L34" s="29">
        <v>43.493506889275601</v>
      </c>
      <c r="M34" s="70">
        <v>9.2429878943765402</v>
      </c>
      <c r="O34" s="14">
        <f t="shared" si="3"/>
        <v>0.49336536498917077</v>
      </c>
      <c r="P34" s="14">
        <f t="shared" si="7"/>
        <v>0.14129485881946199</v>
      </c>
      <c r="Q34" s="14">
        <f t="shared" si="8"/>
        <v>6.3299440477716082</v>
      </c>
      <c r="R34" s="14">
        <f t="shared" si="9"/>
        <v>0.88240429447829516</v>
      </c>
      <c r="S34" s="14">
        <f t="shared" si="10"/>
        <v>3.4588278994234729</v>
      </c>
      <c r="T34" s="14">
        <f t="shared" si="11"/>
        <v>0.98861995916752277</v>
      </c>
      <c r="U34" s="14">
        <f t="shared" si="4"/>
        <v>12.294456424649532</v>
      </c>
      <c r="V34" s="14"/>
      <c r="W34" s="14">
        <f t="shared" si="12"/>
        <v>3.6679524143289091</v>
      </c>
      <c r="X34" s="14">
        <f t="shared" si="13"/>
        <v>0.77949197909242152</v>
      </c>
      <c r="AA34" s="20">
        <f t="shared" si="5"/>
        <v>3.9521932644126436</v>
      </c>
      <c r="AB34" s="20">
        <f t="shared" si="6"/>
        <v>1.1299148179869847</v>
      </c>
    </row>
    <row r="35" spans="2:28" ht="15.65" thickBot="1" x14ac:dyDescent="0.35">
      <c r="B35" t="s">
        <v>38</v>
      </c>
      <c r="C35" t="s">
        <v>35</v>
      </c>
      <c r="D35">
        <v>2100</v>
      </c>
      <c r="E35" t="s">
        <v>58</v>
      </c>
      <c r="F35" s="71">
        <v>5.7691053496647902</v>
      </c>
      <c r="G35" s="72">
        <v>1.76035982843582</v>
      </c>
      <c r="H35" s="72">
        <v>65.522627476022706</v>
      </c>
      <c r="I35" s="72">
        <v>9.6230535523449792</v>
      </c>
      <c r="J35" s="72">
        <v>39.510871548868202</v>
      </c>
      <c r="K35" s="72">
        <v>12.2369065388683</v>
      </c>
      <c r="L35" s="72">
        <v>42.8193924530147</v>
      </c>
      <c r="M35" s="73">
        <v>8.9282231378098693</v>
      </c>
      <c r="O35" s="14">
        <f t="shared" si="3"/>
        <v>0.48652788448839734</v>
      </c>
      <c r="P35" s="14">
        <f t="shared" si="7"/>
        <v>0.14845701219808749</v>
      </c>
      <c r="Q35" s="14">
        <f t="shared" si="8"/>
        <v>5.5257415838112474</v>
      </c>
      <c r="R35" s="14">
        <f t="shared" si="9"/>
        <v>0.81154418291442654</v>
      </c>
      <c r="S35" s="14">
        <f t="shared" si="10"/>
        <v>3.3320835006212182</v>
      </c>
      <c r="T35" s="14">
        <f t="shared" si="11"/>
        <v>1.0319791181112266</v>
      </c>
      <c r="U35" s="14">
        <f t="shared" si="4"/>
        <v>11.336333282144604</v>
      </c>
      <c r="V35" s="14"/>
      <c r="W35" s="14">
        <f t="shared" si="12"/>
        <v>3.6111020968709067</v>
      </c>
      <c r="X35" s="14">
        <f t="shared" si="13"/>
        <v>0.75294681795529905</v>
      </c>
      <c r="AA35" s="20">
        <f t="shared" si="5"/>
        <v>3.8186113851096155</v>
      </c>
      <c r="AB35" s="20">
        <f t="shared" si="6"/>
        <v>1.180436130309314</v>
      </c>
    </row>
    <row r="39" spans="2:28" x14ac:dyDescent="0.3">
      <c r="O39" t="s">
        <v>50</v>
      </c>
      <c r="P39" t="s">
        <v>51</v>
      </c>
      <c r="Q39" t="s">
        <v>52</v>
      </c>
      <c r="R39" t="s">
        <v>53</v>
      </c>
      <c r="S39" t="s">
        <v>54</v>
      </c>
      <c r="T39" t="s">
        <v>55</v>
      </c>
    </row>
    <row r="40" spans="2:28" x14ac:dyDescent="0.3">
      <c r="O40">
        <v>0.10661238449664812</v>
      </c>
      <c r="P40">
        <v>0.36156626638057576</v>
      </c>
      <c r="Q40">
        <v>0.85731599973068129</v>
      </c>
      <c r="R40">
        <v>1.8959613763078744</v>
      </c>
      <c r="S40">
        <v>0.5927411766740539</v>
      </c>
      <c r="T40">
        <v>2.0730074618250733</v>
      </c>
    </row>
    <row r="41" spans="2:28" x14ac:dyDescent="0.3">
      <c r="O41">
        <v>9.5787402208880101E-2</v>
      </c>
      <c r="P41">
        <v>0.37255380381079972</v>
      </c>
      <c r="Q41">
        <v>0.70246869222559083</v>
      </c>
      <c r="R41">
        <v>1.8194793917006349</v>
      </c>
      <c r="S41">
        <v>0.52439531452030486</v>
      </c>
      <c r="T41">
        <v>2.1254908618825201</v>
      </c>
    </row>
    <row r="42" spans="2:28" x14ac:dyDescent="0.3">
      <c r="O42">
        <v>8.1312807471446383E-2</v>
      </c>
      <c r="P42">
        <v>0.38759748998927029</v>
      </c>
      <c r="Q42">
        <v>0.46880929206673688</v>
      </c>
      <c r="R42">
        <v>1.5737283726932063</v>
      </c>
      <c r="S42">
        <v>0.44312977174252499</v>
      </c>
      <c r="T42">
        <v>2.2208476078037482</v>
      </c>
    </row>
    <row r="43" spans="2:28" x14ac:dyDescent="0.3">
      <c r="O43">
        <v>7.56278115710948E-2</v>
      </c>
      <c r="P43">
        <v>0.39359291038171518</v>
      </c>
      <c r="Q43">
        <v>0.3728523580802553</v>
      </c>
      <c r="R43">
        <v>1.3908466655298724</v>
      </c>
      <c r="S43">
        <v>0.41514968502674993</v>
      </c>
      <c r="T43">
        <v>2.2757964872574901</v>
      </c>
    </row>
    <row r="44" spans="2:28" x14ac:dyDescent="0.3">
      <c r="O44">
        <v>9.4070126801214585E-2</v>
      </c>
      <c r="P44">
        <v>0.3741792424857619</v>
      </c>
      <c r="Q44">
        <v>0.69144501220145382</v>
      </c>
      <c r="R44">
        <v>1.8462671626641538</v>
      </c>
      <c r="S44">
        <v>0.51204192567868168</v>
      </c>
      <c r="T44">
        <v>2.1277060504992757</v>
      </c>
    </row>
    <row r="45" spans="2:28" x14ac:dyDescent="0.3">
      <c r="O45">
        <v>7.5515137220755701E-2</v>
      </c>
      <c r="P45">
        <v>0.39315498508927127</v>
      </c>
      <c r="Q45">
        <v>0.43844182493891093</v>
      </c>
      <c r="R45">
        <v>1.6593113603712135</v>
      </c>
      <c r="S45">
        <v>0.40328088533354367</v>
      </c>
      <c r="T45">
        <v>2.2283747670985208</v>
      </c>
    </row>
    <row r="46" spans="2:28" x14ac:dyDescent="0.3">
      <c r="O46">
        <v>6.7119211963108702E-2</v>
      </c>
      <c r="P46">
        <v>0.4018725026645561</v>
      </c>
      <c r="Q46">
        <v>0.33282998891120535</v>
      </c>
      <c r="R46">
        <v>1.513024579379586</v>
      </c>
      <c r="S46">
        <v>0.35807510991492564</v>
      </c>
      <c r="T46">
        <v>2.289657802541488</v>
      </c>
    </row>
    <row r="47" spans="2:28" x14ac:dyDescent="0.3">
      <c r="O47">
        <v>0.14225446519921864</v>
      </c>
      <c r="P47">
        <v>0.31962929312643845</v>
      </c>
      <c r="Q47">
        <v>0.46554258001081295</v>
      </c>
      <c r="R47">
        <v>0.92166663965241369</v>
      </c>
      <c r="S47">
        <v>0.49674757692988442</v>
      </c>
      <c r="T47">
        <v>1.4788103606411485</v>
      </c>
    </row>
    <row r="48" spans="2:28" x14ac:dyDescent="0.3">
      <c r="O48">
        <v>0.11475069158746914</v>
      </c>
      <c r="P48">
        <v>0.34991594396911818</v>
      </c>
      <c r="Q48">
        <v>0.34938091346595107</v>
      </c>
      <c r="R48">
        <v>0.97015986136368604</v>
      </c>
      <c r="S48">
        <v>0.41311663709596308</v>
      </c>
      <c r="T48">
        <v>1.6273222242793928</v>
      </c>
    </row>
    <row r="49" spans="15:20" x14ac:dyDescent="0.3">
      <c r="O49">
        <v>9.1777678340110511E-2</v>
      </c>
      <c r="P49">
        <v>0.37531401410705256</v>
      </c>
      <c r="Q49">
        <v>0.24627135060366925</v>
      </c>
      <c r="R49">
        <v>0.9297805108830477</v>
      </c>
      <c r="S49">
        <v>0.35866071142849754</v>
      </c>
      <c r="T49">
        <v>1.8228465630760147</v>
      </c>
    </row>
    <row r="50" spans="15:20" x14ac:dyDescent="0.3">
      <c r="O50">
        <v>8.4009832283576835E-2</v>
      </c>
      <c r="P50">
        <v>0.38433097990363846</v>
      </c>
      <c r="Q50">
        <v>0.20760243605391876</v>
      </c>
      <c r="R50">
        <v>0.86664384953358198</v>
      </c>
      <c r="S50">
        <v>0.3477707600478398</v>
      </c>
      <c r="T50">
        <v>1.9277575010273369</v>
      </c>
    </row>
    <row r="51" spans="15:20" x14ac:dyDescent="0.3">
      <c r="O51">
        <v>0.23973268984751814</v>
      </c>
      <c r="P51">
        <v>0.22995954591973808</v>
      </c>
      <c r="Q51">
        <v>3.022589750817037</v>
      </c>
      <c r="R51">
        <v>1.4495975994562369</v>
      </c>
      <c r="S51">
        <v>1.6494520292057688</v>
      </c>
      <c r="T51">
        <v>1.5317953112092602</v>
      </c>
    </row>
    <row r="52" spans="15:20" x14ac:dyDescent="0.3">
      <c r="O52">
        <v>0.21672778057220093</v>
      </c>
      <c r="P52">
        <v>0.25295421502110105</v>
      </c>
      <c r="Q52">
        <v>2.4455628805933407</v>
      </c>
      <c r="R52">
        <v>1.4748702372855196</v>
      </c>
      <c r="S52">
        <v>1.4503718543306339</v>
      </c>
      <c r="T52">
        <v>1.6530492505940395</v>
      </c>
    </row>
    <row r="53" spans="15:20" x14ac:dyDescent="0.3">
      <c r="O53">
        <v>0.18559167264283086</v>
      </c>
      <c r="P53">
        <v>0.2842082421072461</v>
      </c>
      <c r="Q53">
        <v>1.6395995723695429</v>
      </c>
      <c r="R53">
        <v>1.343090000705133</v>
      </c>
      <c r="S53">
        <v>1.1921606583247779</v>
      </c>
      <c r="T53">
        <v>1.8276035827632258</v>
      </c>
    </row>
    <row r="54" spans="15:20" x14ac:dyDescent="0.3">
      <c r="O54">
        <v>0.17493775033463138</v>
      </c>
      <c r="P54">
        <v>0.29494145981414693</v>
      </c>
      <c r="Q54">
        <v>1.289784820090881</v>
      </c>
      <c r="R54">
        <v>1.1801689477559092</v>
      </c>
      <c r="S54">
        <v>1.1114268745097668</v>
      </c>
      <c r="T54">
        <v>1.8968914613169718</v>
      </c>
    </row>
    <row r="55" spans="15:20" x14ac:dyDescent="0.3">
      <c r="O55">
        <v>0.42164805384523668</v>
      </c>
      <c r="P55">
        <v>0.21181643506202716</v>
      </c>
      <c r="Q55">
        <v>6.543716354412366</v>
      </c>
      <c r="R55">
        <v>1.6223024641657959</v>
      </c>
      <c r="S55">
        <v>2.7874698557714996</v>
      </c>
      <c r="T55">
        <v>1.3577772552855711</v>
      </c>
    </row>
    <row r="56" spans="15:20" x14ac:dyDescent="0.3">
      <c r="O56">
        <v>0.40859743254269482</v>
      </c>
      <c r="P56">
        <v>0.22496446283851165</v>
      </c>
      <c r="Q56">
        <v>5.9682174159450145</v>
      </c>
      <c r="R56">
        <v>1.6475370634948359</v>
      </c>
      <c r="S56">
        <v>2.6514564628960393</v>
      </c>
      <c r="T56">
        <v>1.4302551060572495</v>
      </c>
    </row>
    <row r="57" spans="15:20" x14ac:dyDescent="0.3">
      <c r="O57">
        <v>0.38781873635019154</v>
      </c>
      <c r="P57">
        <v>0.24607421021069434</v>
      </c>
      <c r="Q57">
        <v>4.8020676582030841</v>
      </c>
      <c r="R57">
        <v>1.5720959122086753</v>
      </c>
      <c r="S57">
        <v>2.4083306704884704</v>
      </c>
      <c r="T57">
        <v>1.5454476319026069</v>
      </c>
    </row>
    <row r="58" spans="15:20" x14ac:dyDescent="0.3">
      <c r="O58">
        <v>0.37783361846307362</v>
      </c>
      <c r="P58">
        <v>0.25628806909769192</v>
      </c>
      <c r="Q58">
        <v>4.0498882872549311</v>
      </c>
      <c r="R58">
        <v>1.4427662271513462</v>
      </c>
      <c r="S58">
        <v>2.2756297238473744</v>
      </c>
      <c r="T58">
        <v>1.6013017087672521</v>
      </c>
    </row>
    <row r="59" spans="15:20" x14ac:dyDescent="0.3">
      <c r="O59">
        <v>0.40644339757287495</v>
      </c>
      <c r="P59">
        <v>0.22703613497996639</v>
      </c>
      <c r="Q59">
        <v>6.0360996053485838</v>
      </c>
      <c r="R59">
        <v>1.6902248815347041</v>
      </c>
      <c r="S59">
        <v>2.630675528465598</v>
      </c>
      <c r="T59">
        <v>1.4407381486367037</v>
      </c>
    </row>
    <row r="60" spans="15:20" x14ac:dyDescent="0.3">
      <c r="O60">
        <v>0.37893251470490286</v>
      </c>
      <c r="P60">
        <v>0.25467285616071905</v>
      </c>
      <c r="Q60">
        <v>4.9861523238719645</v>
      </c>
      <c r="R60">
        <v>1.7357048327096589</v>
      </c>
      <c r="S60">
        <v>2.3442768293531286</v>
      </c>
      <c r="T60">
        <v>1.5921281193646419</v>
      </c>
    </row>
    <row r="61" spans="15:20" x14ac:dyDescent="0.3">
      <c r="O61">
        <v>0.36320036505145398</v>
      </c>
      <c r="P61">
        <v>0.2705034815798299</v>
      </c>
      <c r="Q61">
        <v>4.3068688291921866</v>
      </c>
      <c r="R61">
        <v>1.6998148147926411</v>
      </c>
      <c r="S61">
        <v>2.1925062023129356</v>
      </c>
      <c r="T61">
        <v>1.6826563112449739</v>
      </c>
    </row>
    <row r="62" spans="15:20" x14ac:dyDescent="0.3">
      <c r="O62">
        <v>0.44861454757759617</v>
      </c>
      <c r="P62">
        <v>0.17571680733837444</v>
      </c>
      <c r="Q62">
        <v>1.9190907468037264</v>
      </c>
      <c r="R62">
        <v>0.55726349835220712</v>
      </c>
      <c r="S62">
        <v>1.683767913947285</v>
      </c>
      <c r="T62">
        <v>0.82466312993860447</v>
      </c>
    </row>
    <row r="63" spans="15:20" x14ac:dyDescent="0.3">
      <c r="O63">
        <v>0.42362704925943245</v>
      </c>
      <c r="P63">
        <v>0.20479825853175512</v>
      </c>
      <c r="Q63">
        <v>1.6169364518494465</v>
      </c>
      <c r="R63">
        <v>0.62703756877216932</v>
      </c>
      <c r="S63">
        <v>1.7570806938618906</v>
      </c>
      <c r="T63">
        <v>0.97830956963316962</v>
      </c>
    </row>
    <row r="64" spans="15:20" x14ac:dyDescent="0.3">
      <c r="O64">
        <v>0.3956302653673292</v>
      </c>
      <c r="P64">
        <v>0.23539238012264499</v>
      </c>
      <c r="Q64">
        <v>1.3107350714733663</v>
      </c>
      <c r="R64">
        <v>0.64303678774137518</v>
      </c>
      <c r="S64">
        <v>1.8370504458745109</v>
      </c>
      <c r="T64">
        <v>1.1860144746432975</v>
      </c>
    </row>
    <row r="65" spans="15:20" x14ac:dyDescent="0.3">
      <c r="O65">
        <v>0.3837429883231116</v>
      </c>
      <c r="P65">
        <v>0.24816568103551295</v>
      </c>
      <c r="Q65">
        <v>1.2190232408684745</v>
      </c>
      <c r="R65">
        <v>0.621952689776476</v>
      </c>
      <c r="S65">
        <v>1.8431317031739682</v>
      </c>
      <c r="T65">
        <v>1.2892942867153654</v>
      </c>
    </row>
    <row r="66" spans="15:20" x14ac:dyDescent="0.3">
      <c r="O66">
        <v>0.52546491462617617</v>
      </c>
      <c r="P66">
        <v>0.1086300293850688</v>
      </c>
      <c r="Q66">
        <v>8.0645966811496663</v>
      </c>
      <c r="R66">
        <v>0.82166744289125848</v>
      </c>
      <c r="S66">
        <v>3.723209288412106</v>
      </c>
      <c r="T66">
        <v>0.77940054294733485</v>
      </c>
    </row>
    <row r="67" spans="15:20" x14ac:dyDescent="0.3">
      <c r="O67">
        <v>0.51241504863965148</v>
      </c>
      <c r="P67">
        <v>0.12184515501770443</v>
      </c>
      <c r="Q67">
        <v>7.5265219677916795</v>
      </c>
      <c r="R67">
        <v>0.88408431123675368</v>
      </c>
      <c r="S67">
        <v>3.633335538016794</v>
      </c>
      <c r="T67">
        <v>0.86373036327299491</v>
      </c>
    </row>
    <row r="68" spans="15:20" x14ac:dyDescent="0.3">
      <c r="O68">
        <v>0.49336536498917077</v>
      </c>
      <c r="P68">
        <v>0.14129485881946199</v>
      </c>
      <c r="Q68">
        <v>6.3299440477716082</v>
      </c>
      <c r="R68">
        <v>0.88240429447829516</v>
      </c>
      <c r="S68">
        <v>3.4588278994234729</v>
      </c>
      <c r="T68">
        <v>0.98861995916752277</v>
      </c>
    </row>
    <row r="69" spans="15:20" x14ac:dyDescent="0.3">
      <c r="O69">
        <v>0.48652788448839734</v>
      </c>
      <c r="P69">
        <v>0.14845701219808749</v>
      </c>
      <c r="Q69">
        <v>5.5257415838112474</v>
      </c>
      <c r="R69">
        <v>0.81154418291442654</v>
      </c>
      <c r="S69">
        <v>3.3320835006212182</v>
      </c>
      <c r="T69">
        <v>1.0319791181112266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Sheet8</vt:lpstr>
      <vt:lpstr>Land</vt:lpstr>
      <vt:lpstr>Sheet11</vt:lpstr>
      <vt:lpstr>Sheet11 (2)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Xin</dc:creator>
  <cp:lastModifiedBy>Zhao, Xin</cp:lastModifiedBy>
  <dcterms:created xsi:type="dcterms:W3CDTF">2023-12-07T14:38:11Z</dcterms:created>
  <dcterms:modified xsi:type="dcterms:W3CDTF">2023-12-10T00:25:21Z</dcterms:modified>
</cp:coreProperties>
</file>