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silva\Desktop\"/>
    </mc:Choice>
  </mc:AlternateContent>
  <bookViews>
    <workbookView xWindow="0" yWindow="0" windowWidth="28800" windowHeight="12435" tabRatio="735"/>
  </bookViews>
  <sheets>
    <sheet name="ORIENTAÇÕES" sheetId="6" r:id="rId1"/>
    <sheet name="LOG MODIFICAÇÕES" sheetId="8" r:id="rId2"/>
    <sheet name="CAPA" sheetId="1" r:id="rId3"/>
    <sheet name="PREMISSAS" sheetId="9" r:id="rId4"/>
    <sheet name="MODELO" sheetId="4" r:id="rId5"/>
  </sheets>
  <definedNames>
    <definedName name="_xlnm.Print_Area" localSheetId="4">MODELO!$A:$Y</definedName>
    <definedName name="rngAdicionalNoturno">PREMISSAS!$B$15:$E$16</definedName>
    <definedName name="rngFeriados">CAPA!$B$7:$H$24</definedName>
    <definedName name="rngHoraExtra">PREMISSAS!$A$2:$H$11</definedName>
    <definedName name="rngTolerancia">PREMISSAS!$C$13</definedName>
  </definedNames>
  <calcPr calcId="152511"/>
</workbook>
</file>

<file path=xl/calcChain.xml><?xml version="1.0" encoding="utf-8"?>
<calcChain xmlns="http://schemas.openxmlformats.org/spreadsheetml/2006/main">
  <c r="AE9" i="4" l="1"/>
  <c r="AE8" i="4"/>
  <c r="AE7" i="4"/>
  <c r="AE37" i="4" l="1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39" i="4" l="1"/>
  <c r="Q39" i="4" s="1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G39" i="4"/>
  <c r="B7" i="4" l="1"/>
  <c r="E16" i="9" l="1"/>
  <c r="E4" i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AA8" i="4" l="1"/>
  <c r="AC10" i="4"/>
  <c r="Q22" i="6"/>
  <c r="AD37" i="4" l="1"/>
  <c r="AC37" i="4"/>
  <c r="AB37" i="4"/>
  <c r="I37" i="4" s="1"/>
  <c r="AA37" i="4"/>
  <c r="AD36" i="4"/>
  <c r="AC36" i="4"/>
  <c r="AB36" i="4"/>
  <c r="I36" i="4" s="1"/>
  <c r="AA36" i="4"/>
  <c r="AD35" i="4"/>
  <c r="AC35" i="4"/>
  <c r="AB35" i="4"/>
  <c r="I35" i="4" s="1"/>
  <c r="AA35" i="4"/>
  <c r="AD34" i="4"/>
  <c r="AC34" i="4"/>
  <c r="AB34" i="4"/>
  <c r="I34" i="4" s="1"/>
  <c r="AA34" i="4"/>
  <c r="AD33" i="4"/>
  <c r="AC33" i="4"/>
  <c r="AB33" i="4"/>
  <c r="I33" i="4" s="1"/>
  <c r="AA33" i="4"/>
  <c r="AD32" i="4"/>
  <c r="AC32" i="4"/>
  <c r="AB32" i="4"/>
  <c r="I32" i="4" s="1"/>
  <c r="AA32" i="4"/>
  <c r="AD31" i="4"/>
  <c r="AC31" i="4"/>
  <c r="AB31" i="4"/>
  <c r="I31" i="4" s="1"/>
  <c r="AA31" i="4"/>
  <c r="AD30" i="4"/>
  <c r="AC30" i="4"/>
  <c r="AB30" i="4"/>
  <c r="I30" i="4" s="1"/>
  <c r="AA30" i="4"/>
  <c r="AD29" i="4"/>
  <c r="AC29" i="4"/>
  <c r="AB29" i="4"/>
  <c r="I29" i="4" s="1"/>
  <c r="AA29" i="4"/>
  <c r="AD28" i="4"/>
  <c r="AC28" i="4"/>
  <c r="AB28" i="4"/>
  <c r="I28" i="4" s="1"/>
  <c r="AA28" i="4"/>
  <c r="AD27" i="4"/>
  <c r="AC27" i="4"/>
  <c r="AB27" i="4"/>
  <c r="I27" i="4" s="1"/>
  <c r="AA27" i="4"/>
  <c r="AD26" i="4"/>
  <c r="AC26" i="4"/>
  <c r="AB26" i="4"/>
  <c r="I26" i="4" s="1"/>
  <c r="AA26" i="4"/>
  <c r="AD25" i="4"/>
  <c r="AC25" i="4"/>
  <c r="AB25" i="4"/>
  <c r="I25" i="4" s="1"/>
  <c r="AA25" i="4"/>
  <c r="AD24" i="4"/>
  <c r="AC24" i="4"/>
  <c r="AB24" i="4"/>
  <c r="I24" i="4" s="1"/>
  <c r="AA24" i="4"/>
  <c r="AD23" i="4"/>
  <c r="AC23" i="4"/>
  <c r="AB23" i="4"/>
  <c r="I23" i="4" s="1"/>
  <c r="AA23" i="4"/>
  <c r="AD22" i="4"/>
  <c r="AC22" i="4"/>
  <c r="AB22" i="4"/>
  <c r="I22" i="4" s="1"/>
  <c r="AA22" i="4"/>
  <c r="AD21" i="4"/>
  <c r="AC21" i="4"/>
  <c r="AB21" i="4"/>
  <c r="I21" i="4" s="1"/>
  <c r="AA21" i="4"/>
  <c r="AD20" i="4"/>
  <c r="AC20" i="4"/>
  <c r="AB20" i="4"/>
  <c r="I20" i="4" s="1"/>
  <c r="AA20" i="4"/>
  <c r="AD19" i="4"/>
  <c r="AC19" i="4"/>
  <c r="AB19" i="4"/>
  <c r="I19" i="4" s="1"/>
  <c r="AA19" i="4"/>
  <c r="AD18" i="4"/>
  <c r="AC18" i="4"/>
  <c r="AB18" i="4"/>
  <c r="I18" i="4" s="1"/>
  <c r="AA18" i="4"/>
  <c r="AD17" i="4"/>
  <c r="AC17" i="4"/>
  <c r="AB17" i="4"/>
  <c r="I17" i="4" s="1"/>
  <c r="AA17" i="4"/>
  <c r="AD16" i="4"/>
  <c r="AC16" i="4"/>
  <c r="AB16" i="4"/>
  <c r="I16" i="4" s="1"/>
  <c r="AA16" i="4"/>
  <c r="AD15" i="4"/>
  <c r="AC15" i="4"/>
  <c r="AB15" i="4"/>
  <c r="I15" i="4" s="1"/>
  <c r="AA15" i="4"/>
  <c r="AD14" i="4"/>
  <c r="AC14" i="4"/>
  <c r="AB14" i="4"/>
  <c r="I14" i="4" s="1"/>
  <c r="AA14" i="4"/>
  <c r="AD13" i="4"/>
  <c r="AC13" i="4"/>
  <c r="AB13" i="4"/>
  <c r="I13" i="4" s="1"/>
  <c r="AA13" i="4"/>
  <c r="AD12" i="4"/>
  <c r="AC12" i="4"/>
  <c r="AB12" i="4"/>
  <c r="AA12" i="4"/>
  <c r="AD11" i="4"/>
  <c r="AC11" i="4"/>
  <c r="AB11" i="4"/>
  <c r="AA11" i="4"/>
  <c r="AD10" i="4"/>
  <c r="AB10" i="4"/>
  <c r="AA10" i="4"/>
  <c r="AD9" i="4"/>
  <c r="AC9" i="4"/>
  <c r="AB9" i="4"/>
  <c r="AA9" i="4"/>
  <c r="AD8" i="4"/>
  <c r="AC8" i="4"/>
  <c r="AB8" i="4"/>
  <c r="I8" i="4" s="1"/>
  <c r="K8" i="4" s="1"/>
  <c r="AD7" i="4"/>
  <c r="AC7" i="4"/>
  <c r="AB7" i="4"/>
  <c r="I7" i="4" s="1"/>
  <c r="AA7" i="4"/>
  <c r="K7" i="4" l="1"/>
  <c r="K13" i="4"/>
  <c r="K14" i="4"/>
  <c r="I12" i="4"/>
  <c r="K12" i="4" s="1"/>
  <c r="I11" i="4"/>
  <c r="K11" i="4" s="1"/>
  <c r="I9" i="4"/>
  <c r="K9" i="4" s="1"/>
  <c r="I10" i="4"/>
  <c r="K10" i="4" s="1"/>
  <c r="B2" i="4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A7" i="4"/>
  <c r="O7" i="4" l="1"/>
  <c r="I39" i="4"/>
  <c r="C7" i="4"/>
  <c r="A8" i="4"/>
  <c r="O8" i="4" l="1"/>
  <c r="U7" i="4"/>
  <c r="S7" i="4"/>
  <c r="A9" i="4"/>
  <c r="C8" i="4"/>
  <c r="O9" i="4" l="1"/>
  <c r="S8" i="4"/>
  <c r="U8" i="4"/>
  <c r="A10" i="4"/>
  <c r="C9" i="4"/>
  <c r="O10" i="4" l="1"/>
  <c r="U9" i="4"/>
  <c r="S9" i="4"/>
  <c r="C10" i="4"/>
  <c r="A11" i="4"/>
  <c r="O11" i="4" l="1"/>
  <c r="U10" i="4"/>
  <c r="S10" i="4"/>
  <c r="C11" i="4"/>
  <c r="A12" i="4"/>
  <c r="O12" i="4" l="1"/>
  <c r="U11" i="4"/>
  <c r="S11" i="4"/>
  <c r="C12" i="4"/>
  <c r="A13" i="4"/>
  <c r="O13" i="4" l="1"/>
  <c r="U12" i="4"/>
  <c r="S12" i="4"/>
  <c r="C13" i="4"/>
  <c r="A14" i="4"/>
  <c r="O14" i="4" l="1"/>
  <c r="U13" i="4"/>
  <c r="S13" i="4"/>
  <c r="C14" i="4"/>
  <c r="A15" i="4"/>
  <c r="O15" i="4" l="1"/>
  <c r="U14" i="4"/>
  <c r="S14" i="4"/>
  <c r="C15" i="4"/>
  <c r="A16" i="4"/>
  <c r="O16" i="4" l="1"/>
  <c r="U15" i="4"/>
  <c r="S15" i="4"/>
  <c r="C16" i="4"/>
  <c r="A17" i="4"/>
  <c r="O17" i="4" l="1"/>
  <c r="U16" i="4"/>
  <c r="S16" i="4"/>
  <c r="C17" i="4"/>
  <c r="A18" i="4"/>
  <c r="O18" i="4" l="1"/>
  <c r="U17" i="4"/>
  <c r="S17" i="4"/>
  <c r="C18" i="4"/>
  <c r="A19" i="4"/>
  <c r="O19" i="4" l="1"/>
  <c r="U18" i="4"/>
  <c r="S18" i="4"/>
  <c r="C19" i="4"/>
  <c r="A20" i="4"/>
  <c r="O20" i="4" l="1"/>
  <c r="U19" i="4"/>
  <c r="S19" i="4"/>
  <c r="C20" i="4"/>
  <c r="A21" i="4"/>
  <c r="O21" i="4" l="1"/>
  <c r="U20" i="4"/>
  <c r="S20" i="4"/>
  <c r="C21" i="4"/>
  <c r="A22" i="4"/>
  <c r="O22" i="4" l="1"/>
  <c r="U21" i="4"/>
  <c r="S21" i="4"/>
  <c r="C22" i="4"/>
  <c r="A23" i="4"/>
  <c r="O23" i="4" l="1"/>
  <c r="U22" i="4"/>
  <c r="S22" i="4"/>
  <c r="C23" i="4"/>
  <c r="A24" i="4"/>
  <c r="O24" i="4" l="1"/>
  <c r="U23" i="4"/>
  <c r="S23" i="4"/>
  <c r="C24" i="4"/>
  <c r="A25" i="4"/>
  <c r="O25" i="4" l="1"/>
  <c r="U24" i="4"/>
  <c r="S24" i="4"/>
  <c r="C25" i="4"/>
  <c r="A26" i="4"/>
  <c r="O26" i="4" l="1"/>
  <c r="U25" i="4"/>
  <c r="S25" i="4"/>
  <c r="C26" i="4"/>
  <c r="A27" i="4"/>
  <c r="O27" i="4" l="1"/>
  <c r="U26" i="4"/>
  <c r="S26" i="4"/>
  <c r="C27" i="4"/>
  <c r="A28" i="4"/>
  <c r="O28" i="4" l="1"/>
  <c r="U27" i="4"/>
  <c r="S27" i="4"/>
  <c r="C28" i="4"/>
  <c r="A29" i="4"/>
  <c r="O29" i="4" l="1"/>
  <c r="U28" i="4"/>
  <c r="S28" i="4"/>
  <c r="C29" i="4"/>
  <c r="A30" i="4"/>
  <c r="O30" i="4" l="1"/>
  <c r="U29" i="4"/>
  <c r="S29" i="4"/>
  <c r="C30" i="4"/>
  <c r="A31" i="4"/>
  <c r="O31" i="4" l="1"/>
  <c r="U30" i="4"/>
  <c r="S30" i="4"/>
  <c r="C31" i="4"/>
  <c r="A32" i="4"/>
  <c r="O32" i="4" l="1"/>
  <c r="U31" i="4"/>
  <c r="S31" i="4"/>
  <c r="C32" i="4"/>
  <c r="A33" i="4"/>
  <c r="O33" i="4" l="1"/>
  <c r="U32" i="4"/>
  <c r="S32" i="4"/>
  <c r="C33" i="4"/>
  <c r="A34" i="4"/>
  <c r="O34" i="4" l="1"/>
  <c r="U33" i="4"/>
  <c r="S33" i="4"/>
  <c r="C34" i="4"/>
  <c r="A35" i="4"/>
  <c r="O35" i="4" l="1"/>
  <c r="U34" i="4"/>
  <c r="S34" i="4"/>
  <c r="C35" i="4"/>
  <c r="A36" i="4"/>
  <c r="O36" i="4" l="1"/>
  <c r="U35" i="4"/>
  <c r="S35" i="4"/>
  <c r="C36" i="4"/>
  <c r="A37" i="4"/>
  <c r="O37" i="4" l="1"/>
  <c r="U36" i="4"/>
  <c r="S36" i="4"/>
  <c r="C37" i="4"/>
  <c r="U37" i="4" l="1"/>
  <c r="U39" i="4" s="1"/>
  <c r="O39" i="4"/>
  <c r="K39" i="4"/>
  <c r="S37" i="4"/>
  <c r="S39" i="4" s="1"/>
</calcChain>
</file>

<file path=xl/comments1.xml><?xml version="1.0" encoding="utf-8"?>
<comments xmlns="http://schemas.openxmlformats.org/spreadsheetml/2006/main">
  <authors>
    <author>RENAN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Preencher com o nome da empresa em que está apontando os cartões de ponto.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Preencher com a data de início do período do cartão de ponto.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Nesta coluna, incluir a data de todos os feriados do ano.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Nesta coluna, incluir a observação do feriado. Não é obrigatório o seu preenchimento.</t>
        </r>
      </text>
    </comment>
  </commentList>
</comments>
</file>

<file path=xl/comments2.xml><?xml version="1.0" encoding="utf-8"?>
<comments xmlns="http://schemas.openxmlformats.org/spreadsheetml/2006/main">
  <authors>
    <author>Renan</author>
    <author>RENAN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Edite o nome do funcionário.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Preencher diariamente a carga horária do funcionário.</t>
        </r>
      </text>
    </comment>
    <comment ref="D6" authorId="1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"SUSPENSAO" caso contrário não irá totalizar. Pode ser inserido também a palavra "ATESTADO", que pode ser abonado ou não, de acordo com a coluna "Abona".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Digitar a saída do primeiro horário do funcionário. Não é necessário digitar os dois pontos da hora. Por exemplo, para o horário 13:59 digite apenas 1359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Digitar a entrada do segundo horário do funcionário. Não é necessário digitar os dois pontos da hora. Por exemplo, para o horário 14:59 digite apenas 1459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Digitar a saída do segundo horário do funcionário. Não é necessário digitar os dois pontos da hora. Por exemplo, para o horário 17:59 digite apenas 1759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Inserir manualmente o adicional noturno.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Aqui você pode editar e colocar a primeira faixa de porcentagem.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Renan:</t>
        </r>
        <r>
          <rPr>
            <sz val="9"/>
            <color indexed="81"/>
            <rFont val="Tahoma"/>
            <family val="2"/>
          </rPr>
          <t xml:space="preserve">
Aqui você pode editar e colocar a segunda faixa de porcentagem.</t>
        </r>
      </text>
    </comment>
  </commentList>
</comments>
</file>

<file path=xl/sharedStrings.xml><?xml version="1.0" encoding="utf-8"?>
<sst xmlns="http://schemas.openxmlformats.org/spreadsheetml/2006/main" count="133" uniqueCount="93">
  <si>
    <t>EMPRESA:</t>
  </si>
  <si>
    <t>PERÍODO</t>
  </si>
  <si>
    <t>À</t>
  </si>
  <si>
    <t>APONTAMENTO DE CARTÕES</t>
  </si>
  <si>
    <t>Saída</t>
  </si>
  <si>
    <t>Atrasos</t>
  </si>
  <si>
    <t>Entrada</t>
  </si>
  <si>
    <t>Data</t>
  </si>
  <si>
    <t>Dia Semana</t>
  </si>
  <si>
    <t>Confraternização Universal</t>
  </si>
  <si>
    <t>FERIADOS</t>
  </si>
  <si>
    <t>Carnaval</t>
  </si>
  <si>
    <t>Tiradentes</t>
  </si>
  <si>
    <t>Dia do Trabalho</t>
  </si>
  <si>
    <t>Independência do Brasil</t>
  </si>
  <si>
    <t>Nossa Senhora Aparecida (Padroeira do Brasil)</t>
  </si>
  <si>
    <t>Finados</t>
  </si>
  <si>
    <t>Proclamação da República</t>
  </si>
  <si>
    <t>Natal</t>
  </si>
  <si>
    <t>Funcionário</t>
  </si>
  <si>
    <t>TOTAIS</t>
  </si>
  <si>
    <t>Faltas / Suspensão</t>
  </si>
  <si>
    <t>ESPELHO</t>
  </si>
  <si>
    <t>NOME DA EMPRESA</t>
  </si>
  <si>
    <t>NOME DO FUNCIONÁRIO</t>
  </si>
  <si>
    <t>Planilha criada por Renan Araujo. Dúvidas ou sugestões, mande um e-mail para vba.renan@gmail.com</t>
  </si>
  <si>
    <t>Planilha - Cálculo Cartão de Ponto</t>
  </si>
  <si>
    <t>Versão:</t>
  </si>
  <si>
    <t>Versão 1.1</t>
  </si>
  <si>
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</si>
  <si>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>Versão atual:</t>
  </si>
  <si>
    <t>Versão 1.2</t>
  </si>
  <si>
    <t>Realizado ajuste para funcionários da jornada noturna. Cálculo estava sendo feito incorretamente quando o intervalo dava-se após a meia noite.</t>
  </si>
  <si>
    <t>Versão 1.3</t>
  </si>
  <si>
    <t>Realizado ajuste para funcionários com carga horária diferenciada no sábado. Preencher a carga horária no campo "Sábado" que o sistema realizará o cálculo.</t>
  </si>
  <si>
    <t>QUARTA</t>
  </si>
  <si>
    <t>SEGUNDA</t>
  </si>
  <si>
    <t>TERÇA</t>
  </si>
  <si>
    <t>QUINTA</t>
  </si>
  <si>
    <t>SEXTA</t>
  </si>
  <si>
    <t>SÁBADO</t>
  </si>
  <si>
    <t>DOMINGO</t>
  </si>
  <si>
    <t>CARGA HORÁRIA</t>
  </si>
  <si>
    <t>F</t>
  </si>
  <si>
    <t>HORA EXTRA</t>
  </si>
  <si>
    <t>DIA DA SEMANA</t>
  </si>
  <si>
    <t>CÁLCULO</t>
  </si>
  <si>
    <t>OBSERVAÇÕES:</t>
  </si>
  <si>
    <t>SEGUNDA-FEIRA</t>
  </si>
  <si>
    <t>TERÇA-FEIRA</t>
  </si>
  <si>
    <t>QUARTA-FEIRA</t>
  </si>
  <si>
    <t>QUINTA-FEIRA</t>
  </si>
  <si>
    <t>SEXTA-FEIRA</t>
  </si>
  <si>
    <t>AS</t>
  </si>
  <si>
    <t>PRIMEIRAS HORAS SERÃO</t>
  </si>
  <si>
    <t>AS DEMAIS SERÃO</t>
  </si>
  <si>
    <t>H. Diária</t>
  </si>
  <si>
    <t>A.N.</t>
  </si>
  <si>
    <t>Horas Extras</t>
  </si>
  <si>
    <t>H.E. / Atrasos / A.N</t>
  </si>
  <si>
    <t>Distrib. H.E. p/ Faixa</t>
  </si>
  <si>
    <t>1ª Faixa</t>
  </si>
  <si>
    <t>2ª Faixa</t>
  </si>
  <si>
    <t>INTERVALO A.N.</t>
  </si>
  <si>
    <t>Versão 2.0</t>
  </si>
  <si>
    <t>Incuída planilha de premissas, onde pode ser ajustado a porcentagem de horas extras para cada dia da semana. Funcionalidade de carga horária diferenciada por dia da semana.</t>
  </si>
  <si>
    <t>7º - Caso tenha algum conhecimento de fórmulas e queira editar algumas, desbloqueie a planilha na aba "Revisão" &gt;&gt; "Desproteger Planilha". Não há senha.</t>
  </si>
  <si>
    <t>1º - Preencher o nome da empresa e o período inicial do cartão de ponto na planilha "CAPA";</t>
  </si>
  <si>
    <t>2º - Preencher os feriados;</t>
  </si>
  <si>
    <t>3º - Preencher os dados solicitados na planilha "Premissas";</t>
  </si>
  <si>
    <t>5º - Preencher o nome do funcionário e a carga horária nos dias da semana. Caso não houver carga horária em algum dia, deixe com o valor zero;</t>
  </si>
  <si>
    <t>6º - Preencher os horários de entrada e saída dos funcionários. Observe que não é necessário digitar os dois pontos ":" da hora, ex: para 12:45, digite apenas 1245;</t>
  </si>
  <si>
    <t>Versão 2.1</t>
  </si>
  <si>
    <t>Corrigido erro de cálculo no total de Horas Diárias.</t>
  </si>
  <si>
    <t xml:space="preserve">Verifique atualizações da planilha em: </t>
  </si>
  <si>
    <t>http://sourceforge.net/projects/pccp</t>
  </si>
  <si>
    <t>Versão 2.1.1</t>
  </si>
  <si>
    <t>Corrigido erro no mês de fevereiro, onde aparecia erro de fórmula nos cálculos.</t>
  </si>
  <si>
    <t>TOLERANCIA</t>
  </si>
  <si>
    <t>MINUTOS</t>
  </si>
  <si>
    <t>ADICIONAL NOTURNO (AINDA NÃO CALCULA AUTOMATICAMENTE)</t>
  </si>
  <si>
    <t>Abona</t>
  </si>
  <si>
    <t>Versão 3.0.0</t>
  </si>
  <si>
    <t>Funcionalidade nova: Tolerância
Funcionalidade nova: Abono de atraso e atestado.</t>
  </si>
  <si>
    <t xml:space="preserve">AN </t>
  </si>
  <si>
    <t>Versão 3.0.1</t>
  </si>
  <si>
    <t>Correção na somatória do Adicional Noturno.</t>
  </si>
  <si>
    <t>3.0.2</t>
  </si>
  <si>
    <t>Versão 3.0.2</t>
  </si>
  <si>
    <t>Mais uma correção na somatória do Adicional Noturno.</t>
  </si>
  <si>
    <t>Contribua para atualizações gratuitas da planilha! Faça uma doação:</t>
  </si>
  <si>
    <t>https://sourceforge.net/p/pccp/doacao/?source=navbar</t>
  </si>
  <si>
    <t>4º - Criar uma planilha para cada funcionário, fazendo uma cópia a partir da planilha "MODELO" (Botão direito na planilha "MODELO", mover ou copiar);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</si>
</sst>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hh]:mm;;&quot;-&quot;"/>
    <numFmt numFmtId="165" formatCode="#,##0;;&quot;-&quot;"/>
    <numFmt numFmtId="166" formatCode="h:mm;@"/>
    <numFmt numFmtId="167" formatCode="##&quot;:&quot;##"/>
    <numFmt numFmtId="168" formatCode=";;;"/>
    <numFmt numFmtId="169" formatCode="[h]:mm:ss;@"/>
    <numFmt numFmtId="170" formatCode="[hh]:mm;@"/>
    <numFmt numFmtId="171" formatCode="00&quot;:&quot;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36"/>
      <color theme="6" tint="-0.49998474074526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7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2" fillId="3" borderId="3" xfId="0" applyFont="1" applyFill="1" applyBorder="1" applyProtection="1"/>
    <xf numFmtId="0" fontId="0" fillId="4" borderId="5" xfId="0" applyFont="1" applyFill="1" applyBorder="1" applyAlignment="1" applyProtection="1">
      <alignment horizontal="center"/>
    </xf>
    <xf numFmtId="14" fontId="0" fillId="4" borderId="5" xfId="0" applyNumberFormat="1" applyFill="1" applyBorder="1" applyProtection="1"/>
    <xf numFmtId="0" fontId="0" fillId="4" borderId="5" xfId="0" applyFill="1" applyBorder="1" applyProtection="1"/>
    <xf numFmtId="0" fontId="0" fillId="4" borderId="6" xfId="0" applyFill="1" applyBorder="1" applyProtection="1"/>
    <xf numFmtId="0" fontId="0" fillId="3" borderId="3" xfId="0" applyFill="1" applyBorder="1" applyProtection="1"/>
    <xf numFmtId="0" fontId="6" fillId="0" borderId="0" xfId="1" applyFont="1" applyFill="1" applyBorder="1" applyProtection="1"/>
    <xf numFmtId="0" fontId="2" fillId="3" borderId="1" xfId="1" applyNumberFormat="1" applyFont="1" applyFill="1" applyBorder="1" applyAlignment="1" applyProtection="1">
      <alignment horizontal="center"/>
    </xf>
    <xf numFmtId="0" fontId="6" fillId="2" borderId="1" xfId="1" applyFont="1" applyFill="1" applyBorder="1" applyAlignment="1" applyProtection="1">
      <alignment horizontal="center"/>
    </xf>
    <xf numFmtId="0" fontId="6" fillId="0" borderId="0" xfId="1" applyFont="1" applyFill="1" applyBorder="1" applyAlignment="1" applyProtection="1"/>
    <xf numFmtId="164" fontId="9" fillId="2" borderId="1" xfId="1" applyNumberFormat="1" applyFont="1" applyFill="1" applyBorder="1" applyAlignment="1" applyProtection="1">
      <alignment horizontal="center"/>
    </xf>
    <xf numFmtId="164" fontId="1" fillId="2" borderId="1" xfId="1" applyNumberFormat="1" applyFont="1" applyFill="1" applyBorder="1" applyAlignment="1" applyProtection="1">
      <alignment horizontal="center"/>
    </xf>
    <xf numFmtId="164" fontId="8" fillId="2" borderId="1" xfId="1" applyNumberFormat="1" applyFont="1" applyFill="1" applyBorder="1" applyAlignment="1" applyProtection="1">
      <alignment horizontal="center"/>
    </xf>
    <xf numFmtId="14" fontId="0" fillId="4" borderId="4" xfId="0" applyNumberFormat="1" applyFont="1" applyFill="1" applyBorder="1" applyProtection="1">
      <protection locked="0"/>
    </xf>
    <xf numFmtId="14" fontId="0" fillId="4" borderId="3" xfId="0" applyNumberFormat="1" applyFill="1" applyBorder="1" applyProtection="1">
      <protection locked="0"/>
    </xf>
    <xf numFmtId="0" fontId="0" fillId="4" borderId="3" xfId="0" applyFill="1" applyBorder="1" applyProtection="1">
      <protection locked="0"/>
    </xf>
    <xf numFmtId="166" fontId="6" fillId="0" borderId="0" xfId="1" applyNumberFormat="1" applyFont="1" applyFill="1" applyBorder="1" applyProtection="1"/>
    <xf numFmtId="167" fontId="6" fillId="4" borderId="1" xfId="1" applyNumberFormat="1" applyFont="1" applyFill="1" applyBorder="1" applyAlignment="1" applyProtection="1">
      <alignment horizontal="center"/>
      <protection locked="0"/>
    </xf>
    <xf numFmtId="2" fontId="6" fillId="2" borderId="1" xfId="1" applyNumberFormat="1" applyFont="1" applyFill="1" applyBorder="1" applyAlignment="1" applyProtection="1">
      <alignment horizont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right"/>
    </xf>
    <xf numFmtId="2" fontId="6" fillId="0" borderId="0" xfId="1" applyNumberFormat="1" applyFont="1" applyFill="1" applyBorder="1" applyProtection="1"/>
    <xf numFmtId="0" fontId="6" fillId="2" borderId="1" xfId="1" applyFont="1" applyFill="1" applyBorder="1" applyAlignment="1" applyProtection="1">
      <alignment horizontal="left"/>
    </xf>
    <xf numFmtId="20" fontId="0" fillId="4" borderId="1" xfId="0" applyNumberFormat="1" applyFont="1" applyFill="1" applyBorder="1" applyAlignment="1" applyProtection="1">
      <alignment horizontal="center"/>
      <protection locked="0"/>
    </xf>
    <xf numFmtId="9" fontId="0" fillId="4" borderId="1" xfId="0" applyNumberFormat="1" applyFont="1" applyFill="1" applyBorder="1" applyProtection="1">
      <protection locked="0"/>
    </xf>
    <xf numFmtId="2" fontId="2" fillId="3" borderId="1" xfId="1" applyNumberFormat="1" applyFont="1" applyFill="1" applyBorder="1" applyAlignment="1" applyProtection="1">
      <alignment horizontal="center"/>
    </xf>
    <xf numFmtId="168" fontId="6" fillId="0" borderId="0" xfId="1" applyNumberFormat="1" applyFont="1" applyFill="1" applyBorder="1" applyProtection="1"/>
    <xf numFmtId="164" fontId="6" fillId="4" borderId="1" xfId="1" applyNumberFormat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horizontal="center"/>
    </xf>
    <xf numFmtId="165" fontId="16" fillId="2" borderId="2" xfId="1" applyNumberFormat="1" applyFont="1" applyFill="1" applyBorder="1" applyAlignment="1" applyProtection="1">
      <alignment horizontal="center"/>
    </xf>
    <xf numFmtId="9" fontId="2" fillId="3" borderId="1" xfId="1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Protection="1"/>
    <xf numFmtId="0" fontId="2" fillId="3" borderId="1" xfId="0" applyFont="1" applyFill="1" applyBorder="1" applyProtection="1"/>
    <xf numFmtId="0" fontId="0" fillId="2" borderId="1" xfId="0" applyFont="1" applyFill="1" applyBorder="1" applyProtection="1"/>
    <xf numFmtId="0" fontId="0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17" fillId="0" borderId="0" xfId="2"/>
    <xf numFmtId="0" fontId="2" fillId="3" borderId="1" xfId="1" applyFont="1" applyFill="1" applyBorder="1" applyAlignment="1" applyProtection="1">
      <alignment horizontal="center"/>
    </xf>
    <xf numFmtId="0" fontId="2" fillId="3" borderId="1" xfId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/>
    <xf numFmtId="14" fontId="6" fillId="2" borderId="1" xfId="1" applyNumberFormat="1" applyFont="1" applyFill="1" applyBorder="1" applyAlignment="1" applyProtection="1">
      <alignment horizontal="center"/>
    </xf>
    <xf numFmtId="167" fontId="1" fillId="4" borderId="1" xfId="1" applyNumberFormat="1" applyFont="1" applyFill="1" applyBorder="1" applyAlignment="1" applyProtection="1">
      <alignment horizontal="center"/>
      <protection locked="0"/>
    </xf>
    <xf numFmtId="169" fontId="6" fillId="2" borderId="1" xfId="1" applyNumberFormat="1" applyFont="1" applyFill="1" applyBorder="1" applyAlignment="1" applyProtection="1">
      <alignment horizontal="center"/>
    </xf>
    <xf numFmtId="170" fontId="0" fillId="4" borderId="1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3" xfId="0" applyFill="1" applyBorder="1" applyAlignment="1" applyProtection="1">
      <alignment horizontal="left"/>
      <protection locked="0"/>
    </xf>
    <xf numFmtId="0" fontId="4" fillId="3" borderId="3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2" fillId="3" borderId="16" xfId="0" applyFont="1" applyFill="1" applyBorder="1" applyAlignment="1" applyProtection="1">
      <alignment horizontal="center"/>
    </xf>
    <xf numFmtId="0" fontId="2" fillId="3" borderId="9" xfId="0" applyFont="1" applyFill="1" applyBorder="1" applyAlignment="1" applyProtection="1">
      <alignment horizontal="center"/>
    </xf>
    <xf numFmtId="0" fontId="13" fillId="0" borderId="0" xfId="1" applyFont="1" applyFill="1" applyBorder="1" applyAlignment="1" applyProtection="1">
      <alignment horizontal="center" vertical="center"/>
    </xf>
    <xf numFmtId="0" fontId="10" fillId="5" borderId="17" xfId="1" applyFont="1" applyFill="1" applyBorder="1" applyAlignment="1" applyProtection="1">
      <alignment horizontal="center"/>
    </xf>
    <xf numFmtId="0" fontId="10" fillId="5" borderId="19" xfId="1" applyFont="1" applyFill="1" applyBorder="1" applyAlignment="1" applyProtection="1">
      <alignment horizontal="center"/>
    </xf>
    <xf numFmtId="0" fontId="10" fillId="5" borderId="20" xfId="1" applyFont="1" applyFill="1" applyBorder="1" applyAlignment="1" applyProtection="1">
      <alignment horizontal="center"/>
    </xf>
    <xf numFmtId="0" fontId="6" fillId="3" borderId="10" xfId="1" applyFont="1" applyFill="1" applyBorder="1" applyAlignment="1" applyProtection="1">
      <alignment horizontal="left" vertical="top" wrapText="1"/>
      <protection locked="0"/>
    </xf>
    <xf numFmtId="0" fontId="6" fillId="3" borderId="11" xfId="1" applyFont="1" applyFill="1" applyBorder="1" applyAlignment="1" applyProtection="1">
      <alignment horizontal="left" vertical="top" wrapText="1"/>
      <protection locked="0"/>
    </xf>
    <xf numFmtId="0" fontId="6" fillId="3" borderId="12" xfId="1" applyFont="1" applyFill="1" applyBorder="1" applyAlignment="1" applyProtection="1">
      <alignment horizontal="left" vertical="top" wrapText="1"/>
      <protection locked="0"/>
    </xf>
    <xf numFmtId="0" fontId="6" fillId="3" borderId="13" xfId="1" applyFont="1" applyFill="1" applyBorder="1" applyAlignment="1" applyProtection="1">
      <alignment horizontal="left" vertical="top" wrapText="1"/>
      <protection locked="0"/>
    </xf>
    <xf numFmtId="0" fontId="6" fillId="3" borderId="14" xfId="1" applyFont="1" applyFill="1" applyBorder="1" applyAlignment="1" applyProtection="1">
      <alignment horizontal="left" vertical="top" wrapText="1"/>
      <protection locked="0"/>
    </xf>
    <xf numFmtId="0" fontId="6" fillId="3" borderId="15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Border="1" applyAlignment="1" applyProtection="1">
      <alignment horizontal="center" vertical="center"/>
    </xf>
    <xf numFmtId="0" fontId="2" fillId="3" borderId="8" xfId="1" applyFont="1" applyFill="1" applyBorder="1" applyAlignment="1" applyProtection="1">
      <alignment horizontal="center"/>
    </xf>
    <xf numFmtId="0" fontId="2" fillId="3" borderId="9" xfId="1" applyFont="1" applyFill="1" applyBorder="1" applyAlignment="1" applyProtection="1">
      <alignment horizontal="center"/>
    </xf>
    <xf numFmtId="0" fontId="2" fillId="3" borderId="1" xfId="1" applyFont="1" applyFill="1" applyBorder="1" applyAlignment="1" applyProtection="1">
      <alignment horizontal="center"/>
    </xf>
    <xf numFmtId="0" fontId="6" fillId="4" borderId="1" xfId="1" applyFont="1" applyFill="1" applyBorder="1" applyAlignment="1" applyProtection="1">
      <alignment horizontal="left"/>
      <protection locked="0"/>
    </xf>
    <xf numFmtId="0" fontId="15" fillId="3" borderId="18" xfId="1" applyFont="1" applyFill="1" applyBorder="1" applyAlignment="1" applyProtection="1">
      <alignment horizontal="left"/>
    </xf>
    <xf numFmtId="0" fontId="15" fillId="3" borderId="2" xfId="1" applyFont="1" applyFill="1" applyBorder="1" applyAlignment="1" applyProtection="1">
      <alignment horizontal="left"/>
    </xf>
    <xf numFmtId="0" fontId="13" fillId="3" borderId="8" xfId="1" applyFont="1" applyFill="1" applyBorder="1" applyAlignment="1" applyProtection="1">
      <alignment horizontal="center"/>
    </xf>
    <xf numFmtId="0" fontId="13" fillId="3" borderId="16" xfId="1" applyFont="1" applyFill="1" applyBorder="1" applyAlignment="1" applyProtection="1">
      <alignment horizontal="center"/>
    </xf>
    <xf numFmtId="0" fontId="13" fillId="3" borderId="9" xfId="1" applyFont="1" applyFill="1" applyBorder="1" applyAlignment="1" applyProtection="1">
      <alignment horizontal="center"/>
    </xf>
    <xf numFmtId="171" fontId="8" fillId="2" borderId="1" xfId="1" applyNumberFormat="1" applyFont="1" applyFill="1" applyBorder="1" applyAlignment="1" applyProtection="1">
      <alignment horizontal="center"/>
      <protection locked="0"/>
    </xf>
  </cellXfs>
  <cellStyles count="3">
    <cellStyle name="Hiperlink" xfId="2" builtinId="8"/>
    <cellStyle name="Normal" xfId="0" builtinId="0"/>
    <cellStyle name="Normal 2" xfId="1"/>
  </cellStyles>
  <dxfs count="30"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ourceforge.net/p/pccp/doacao/?source=navbar" TargetMode="External"/><Relationship Id="rId1" Type="http://schemas.openxmlformats.org/officeDocument/2006/relationships/hyperlink" Target="http://sourceforge.net/projects/pcc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urceforge.net/p/pccp/doacao/?source=navba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Orientacoes"/>
  <dimension ref="A1:R23"/>
  <sheetViews>
    <sheetView showGridLines="0" showRowColHeaders="0" tabSelected="1" workbookViewId="0">
      <pane ySplit="22" topLeftCell="A23" activePane="bottomLeft" state="frozen"/>
      <selection pane="bottomLeft" activeCell="B2" sqref="B2:Q2"/>
    </sheetView>
  </sheetViews>
  <sheetFormatPr defaultColWidth="0" defaultRowHeight="15" zeroHeight="1" x14ac:dyDescent="0.25"/>
  <cols>
    <col min="1" max="1" width="1.28515625" customWidth="1"/>
    <col min="2" max="17" width="9.140625" customWidth="1"/>
    <col min="18" max="18" width="1.28515625" customWidth="1"/>
    <col min="19" max="16384" width="9.140625" hidden="1"/>
  </cols>
  <sheetData>
    <row r="1" spans="2:17" ht="4.5" customHeight="1" x14ac:dyDescent="0.25"/>
    <row r="2" spans="2:17" ht="46.5" x14ac:dyDescent="0.7">
      <c r="B2" s="48" t="s">
        <v>26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2:17" x14ac:dyDescent="0.25"/>
    <row r="4" spans="2:17" x14ac:dyDescent="0.25">
      <c r="B4" t="s">
        <v>67</v>
      </c>
    </row>
    <row r="5" spans="2:17" x14ac:dyDescent="0.25">
      <c r="B5" t="s">
        <v>68</v>
      </c>
    </row>
    <row r="6" spans="2:17" x14ac:dyDescent="0.25">
      <c r="B6" t="s">
        <v>69</v>
      </c>
    </row>
    <row r="7" spans="2:17" x14ac:dyDescent="0.25">
      <c r="B7" t="s">
        <v>92</v>
      </c>
    </row>
    <row r="8" spans="2:17" x14ac:dyDescent="0.25">
      <c r="B8" t="s">
        <v>70</v>
      </c>
    </row>
    <row r="9" spans="2:17" x14ac:dyDescent="0.25">
      <c r="B9" t="s">
        <v>71</v>
      </c>
    </row>
    <row r="10" spans="2:17" x14ac:dyDescent="0.25">
      <c r="B10" t="s">
        <v>66</v>
      </c>
    </row>
    <row r="11" spans="2:17" x14ac:dyDescent="0.25"/>
    <row r="12" spans="2:17" x14ac:dyDescent="0.25"/>
    <row r="13" spans="2:17" x14ac:dyDescent="0.25"/>
    <row r="14" spans="2:17" x14ac:dyDescent="0.25"/>
    <row r="15" spans="2:17" x14ac:dyDescent="0.25"/>
    <row r="16" spans="2:17" x14ac:dyDescent="0.25"/>
    <row r="17" spans="2:17" x14ac:dyDescent="0.25"/>
    <row r="18" spans="2:17" x14ac:dyDescent="0.25"/>
    <row r="19" spans="2:17" x14ac:dyDescent="0.25"/>
    <row r="20" spans="2:17" x14ac:dyDescent="0.25">
      <c r="B20" t="s">
        <v>74</v>
      </c>
      <c r="F20" s="40" t="s">
        <v>75</v>
      </c>
    </row>
    <row r="21" spans="2:17" x14ac:dyDescent="0.25">
      <c r="B21" t="s">
        <v>25</v>
      </c>
    </row>
    <row r="22" spans="2:17" x14ac:dyDescent="0.25">
      <c r="B22" t="s">
        <v>90</v>
      </c>
      <c r="I22" s="40" t="s">
        <v>91</v>
      </c>
      <c r="P22" t="s">
        <v>27</v>
      </c>
      <c r="Q22" t="str">
        <f>'LOG MODIFICAÇÕES'!Q18</f>
        <v>3.0.2</v>
      </c>
    </row>
    <row r="23" spans="2:17" ht="5.25" customHeight="1" x14ac:dyDescent="0.25"/>
  </sheetData>
  <sheetProtection sheet="1" objects="1" scenarios="1" selectLockedCells="1" selectUnlockedCells="1"/>
  <mergeCells count="1">
    <mergeCell ref="B2:Q2"/>
  </mergeCells>
  <hyperlinks>
    <hyperlink ref="F20" r:id="rId1"/>
    <hyperlink ref="I22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og"/>
  <dimension ref="A1:R23"/>
  <sheetViews>
    <sheetView showGridLines="0" showRowColHeaders="0" workbookViewId="0">
      <pane ySplit="18" topLeftCell="A19" activePane="bottomLeft" state="frozen"/>
      <selection pane="bottomLeft" activeCell="B2" sqref="B2:Q2"/>
    </sheetView>
  </sheetViews>
  <sheetFormatPr defaultColWidth="0" defaultRowHeight="15" customHeight="1" zeroHeight="1" x14ac:dyDescent="0.25"/>
  <cols>
    <col min="1" max="1" width="1.28515625" customWidth="1"/>
    <col min="2" max="2" width="13.7109375" customWidth="1"/>
    <col min="3" max="17" width="9.140625" customWidth="1"/>
    <col min="18" max="18" width="1.28515625" customWidth="1"/>
    <col min="19" max="16384" width="9.140625" hidden="1"/>
  </cols>
  <sheetData>
    <row r="1" spans="2:17" ht="4.5" customHeight="1" x14ac:dyDescent="0.25"/>
    <row r="2" spans="2:17" ht="46.5" x14ac:dyDescent="0.7">
      <c r="B2" s="48" t="s">
        <v>26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2:17" x14ac:dyDescent="0.25"/>
    <row r="4" spans="2:17" ht="33" customHeight="1" x14ac:dyDescent="0.25">
      <c r="B4" s="21" t="s">
        <v>28</v>
      </c>
      <c r="C4" s="49" t="s">
        <v>29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2:17" ht="33" customHeight="1" x14ac:dyDescent="0.25">
      <c r="B5" s="21" t="s">
        <v>31</v>
      </c>
      <c r="C5" s="49" t="s">
        <v>32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2:17" ht="33" customHeight="1" x14ac:dyDescent="0.25">
      <c r="B6" s="21" t="s">
        <v>33</v>
      </c>
      <c r="C6" s="49" t="s">
        <v>34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2:17" ht="33" customHeight="1" x14ac:dyDescent="0.25">
      <c r="B7" s="21" t="s">
        <v>64</v>
      </c>
      <c r="C7" s="49" t="s">
        <v>65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8" spans="2:17" ht="33" customHeight="1" x14ac:dyDescent="0.25">
      <c r="B8" s="21" t="s">
        <v>72</v>
      </c>
      <c r="C8" s="49" t="s">
        <v>73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</row>
    <row r="9" spans="2:17" ht="33" customHeight="1" x14ac:dyDescent="0.25">
      <c r="B9" s="21" t="s">
        <v>76</v>
      </c>
      <c r="C9" s="49" t="s">
        <v>77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</row>
    <row r="10" spans="2:17" ht="39.75" customHeight="1" x14ac:dyDescent="0.25">
      <c r="B10" s="21" t="s">
        <v>82</v>
      </c>
      <c r="C10" s="49" t="s">
        <v>83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</row>
    <row r="11" spans="2:17" ht="30.75" customHeight="1" x14ac:dyDescent="0.25">
      <c r="B11" s="21" t="s">
        <v>85</v>
      </c>
      <c r="C11" s="49" t="s">
        <v>86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2:17" ht="30.75" customHeight="1" x14ac:dyDescent="0.25">
      <c r="B12" s="21" t="s">
        <v>88</v>
      </c>
      <c r="C12" s="49" t="s">
        <v>89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2:17" x14ac:dyDescent="0.25"/>
    <row r="14" spans="2:17" x14ac:dyDescent="0.25"/>
    <row r="15" spans="2:17" x14ac:dyDescent="0.25"/>
    <row r="16" spans="2:17" x14ac:dyDescent="0.25"/>
    <row r="17" spans="2:17" x14ac:dyDescent="0.25">
      <c r="B17" t="s">
        <v>25</v>
      </c>
    </row>
    <row r="18" spans="2:17" ht="15" customHeight="1" x14ac:dyDescent="0.25">
      <c r="B18" t="s">
        <v>90</v>
      </c>
      <c r="I18" s="40" t="s">
        <v>91</v>
      </c>
      <c r="P18" s="22" t="s">
        <v>30</v>
      </c>
      <c r="Q18" t="s">
        <v>87</v>
      </c>
    </row>
    <row r="19" spans="2:17" ht="5.25" customHeight="1" x14ac:dyDescent="0.25"/>
    <row r="20" spans="2:17" ht="15" hidden="1" customHeight="1" x14ac:dyDescent="0.25"/>
    <row r="21" spans="2:17" ht="25.5" hidden="1" customHeight="1" x14ac:dyDescent="0.25"/>
    <row r="22" spans="2:17" ht="15" hidden="1" customHeight="1" x14ac:dyDescent="0.25"/>
    <row r="23" spans="2:17" ht="15" hidden="1" customHeight="1" x14ac:dyDescent="0.25"/>
  </sheetData>
  <sheetProtection sheet="1" objects="1" scenarios="1" selectLockedCells="1" selectUnlockedCells="1"/>
  <mergeCells count="10">
    <mergeCell ref="C12:Q12"/>
    <mergeCell ref="C11:Q11"/>
    <mergeCell ref="C10:Q10"/>
    <mergeCell ref="C9:Q9"/>
    <mergeCell ref="C8:Q8"/>
    <mergeCell ref="B2:Q2"/>
    <mergeCell ref="C4:Q4"/>
    <mergeCell ref="C5:Q5"/>
    <mergeCell ref="C6:Q6"/>
    <mergeCell ref="C7:Q7"/>
  </mergeCells>
  <hyperlinks>
    <hyperlink ref="I18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apa"/>
  <dimension ref="A1:AB25"/>
  <sheetViews>
    <sheetView showGridLines="0" showRowColHeaders="0" workbookViewId="0">
      <pane ySplit="24" topLeftCell="A25" activePane="bottomLeft" state="frozen"/>
      <selection pane="bottomLeft" activeCell="C3" sqref="C3:H3"/>
    </sheetView>
  </sheetViews>
  <sheetFormatPr defaultRowHeight="15" zeroHeight="1" x14ac:dyDescent="0.25"/>
  <cols>
    <col min="1" max="1" width="0.85546875" style="34" customWidth="1"/>
    <col min="2" max="3" width="10.7109375" style="1" bestFit="1" customWidth="1"/>
    <col min="4" max="4" width="3.5703125" style="1" customWidth="1"/>
    <col min="5" max="5" width="10.7109375" style="1" bestFit="1" customWidth="1"/>
    <col min="6" max="6" width="11.28515625" style="1" customWidth="1"/>
    <col min="7" max="8" width="9.140625" style="1" customWidth="1"/>
    <col min="9" max="9" width="0.85546875" style="34" customWidth="1"/>
    <col min="10" max="16384" width="9.140625" style="1"/>
  </cols>
  <sheetData>
    <row r="1" spans="1:28" s="8" customFormat="1" ht="4.5" customHeight="1" x14ac:dyDescent="0.25">
      <c r="A1" s="28"/>
      <c r="I1" s="28"/>
      <c r="T1" s="28"/>
      <c r="Y1" s="30"/>
      <c r="Z1" s="30"/>
      <c r="AA1" s="30"/>
      <c r="AB1" s="30"/>
    </row>
    <row r="2" spans="1:28" ht="31.5" x14ac:dyDescent="0.5">
      <c r="B2" s="52" t="s">
        <v>3</v>
      </c>
      <c r="C2" s="52"/>
      <c r="D2" s="52"/>
      <c r="E2" s="52"/>
      <c r="F2" s="52"/>
      <c r="G2" s="52"/>
      <c r="H2" s="52"/>
    </row>
    <row r="3" spans="1:28" x14ac:dyDescent="0.25">
      <c r="B3" s="2" t="s">
        <v>0</v>
      </c>
      <c r="C3" s="51" t="s">
        <v>23</v>
      </c>
      <c r="D3" s="51"/>
      <c r="E3" s="51"/>
      <c r="F3" s="51"/>
      <c r="G3" s="51"/>
      <c r="H3" s="51"/>
    </row>
    <row r="4" spans="1:28" x14ac:dyDescent="0.25">
      <c r="A4" s="28">
        <v>2</v>
      </c>
      <c r="B4" s="2" t="s">
        <v>1</v>
      </c>
      <c r="C4" s="15">
        <v>42385</v>
      </c>
      <c r="D4" s="3" t="s">
        <v>2</v>
      </c>
      <c r="E4" s="4">
        <f>DATE(YEAR($C$4),MONTH($C$4)+1,DAY($C$4)-1)</f>
        <v>42415</v>
      </c>
      <c r="F4" s="5"/>
      <c r="G4" s="5"/>
      <c r="H4" s="6"/>
      <c r="I4" s="28">
        <v>2</v>
      </c>
    </row>
    <row r="5" spans="1:28" s="8" customFormat="1" ht="4.5" customHeight="1" x14ac:dyDescent="0.25">
      <c r="A5" s="28">
        <v>3</v>
      </c>
      <c r="I5" s="28">
        <v>3</v>
      </c>
      <c r="T5" s="28"/>
      <c r="Y5" s="30"/>
      <c r="Z5" s="30"/>
      <c r="AA5" s="30"/>
      <c r="AB5" s="30"/>
    </row>
    <row r="6" spans="1:28" ht="26.25" x14ac:dyDescent="0.4">
      <c r="A6" s="28">
        <v>4</v>
      </c>
      <c r="B6" s="53" t="s">
        <v>10</v>
      </c>
      <c r="C6" s="53"/>
      <c r="D6" s="53"/>
      <c r="E6" s="53"/>
      <c r="F6" s="53"/>
      <c r="G6" s="53"/>
      <c r="H6" s="53"/>
      <c r="I6" s="28">
        <v>4</v>
      </c>
    </row>
    <row r="7" spans="1:28" x14ac:dyDescent="0.25">
      <c r="A7" s="28">
        <v>5</v>
      </c>
      <c r="B7" s="16">
        <v>42370</v>
      </c>
      <c r="C7" s="7" t="str">
        <f t="shared" ref="C7:C24" si="0">IF(B7="","",IF(WEEKDAY(B7,1)=1,"Domingo",IF(WEEKDAY(B7,1)=2,"Segunda",IF(WEEKDAY(B7,1)=3,"Terça",IF(WEEKDAY(B7,1)=4,"Quarta",IF(WEEKDAY(B7,1)=5,"Quinta",IF(WEEKDAY(B7,1)=6,"Sexta",IF(WEEKDAY(B7,1)=7,"Sábado"))))))))</f>
        <v>Sexta</v>
      </c>
      <c r="D7" s="51" t="s">
        <v>9</v>
      </c>
      <c r="E7" s="51"/>
      <c r="F7" s="51"/>
      <c r="G7" s="51"/>
      <c r="H7" s="51"/>
      <c r="I7" s="28">
        <v>5</v>
      </c>
    </row>
    <row r="8" spans="1:28" x14ac:dyDescent="0.25">
      <c r="A8" s="28">
        <v>6</v>
      </c>
      <c r="B8" s="16">
        <v>42409</v>
      </c>
      <c r="C8" s="7" t="str">
        <f t="shared" si="0"/>
        <v>Terça</v>
      </c>
      <c r="D8" s="51" t="s">
        <v>11</v>
      </c>
      <c r="E8" s="51"/>
      <c r="F8" s="51"/>
      <c r="G8" s="51"/>
      <c r="H8" s="51"/>
      <c r="I8" s="28">
        <v>6</v>
      </c>
    </row>
    <row r="9" spans="1:28" x14ac:dyDescent="0.25">
      <c r="A9" s="28">
        <v>7</v>
      </c>
      <c r="B9" s="16">
        <v>42481</v>
      </c>
      <c r="C9" s="7" t="str">
        <f t="shared" si="0"/>
        <v>Quinta</v>
      </c>
      <c r="D9" s="51" t="s">
        <v>12</v>
      </c>
      <c r="E9" s="51"/>
      <c r="F9" s="51"/>
      <c r="G9" s="51"/>
      <c r="H9" s="51"/>
      <c r="I9" s="28">
        <v>7</v>
      </c>
    </row>
    <row r="10" spans="1:28" x14ac:dyDescent="0.25">
      <c r="A10" s="28">
        <v>1</v>
      </c>
      <c r="B10" s="16">
        <v>42491</v>
      </c>
      <c r="C10" s="7" t="str">
        <f t="shared" si="0"/>
        <v>Domingo</v>
      </c>
      <c r="D10" s="51" t="s">
        <v>13</v>
      </c>
      <c r="E10" s="51"/>
      <c r="F10" s="51"/>
      <c r="G10" s="51"/>
      <c r="H10" s="51"/>
      <c r="I10" s="28">
        <v>1</v>
      </c>
    </row>
    <row r="11" spans="1:28" x14ac:dyDescent="0.25">
      <c r="A11" s="28" t="s">
        <v>43</v>
      </c>
      <c r="B11" s="16">
        <v>42620</v>
      </c>
      <c r="C11" s="7" t="str">
        <f t="shared" si="0"/>
        <v>Quarta</v>
      </c>
      <c r="D11" s="51" t="s">
        <v>14</v>
      </c>
      <c r="E11" s="51"/>
      <c r="F11" s="51"/>
      <c r="G11" s="51"/>
      <c r="H11" s="51"/>
      <c r="I11" s="28" t="s">
        <v>43</v>
      </c>
    </row>
    <row r="12" spans="1:28" x14ac:dyDescent="0.25">
      <c r="A12" s="28"/>
      <c r="B12" s="16">
        <v>42655</v>
      </c>
      <c r="C12" s="7" t="str">
        <f t="shared" si="0"/>
        <v>Quarta</v>
      </c>
      <c r="D12" s="51" t="s">
        <v>15</v>
      </c>
      <c r="E12" s="51"/>
      <c r="F12" s="51"/>
      <c r="G12" s="51"/>
      <c r="H12" s="51"/>
      <c r="I12" s="28"/>
    </row>
    <row r="13" spans="1:28" x14ac:dyDescent="0.25">
      <c r="B13" s="16">
        <v>42676</v>
      </c>
      <c r="C13" s="7" t="str">
        <f t="shared" si="0"/>
        <v>Quarta</v>
      </c>
      <c r="D13" s="51" t="s">
        <v>16</v>
      </c>
      <c r="E13" s="51"/>
      <c r="F13" s="51"/>
      <c r="G13" s="51"/>
      <c r="H13" s="51"/>
    </row>
    <row r="14" spans="1:28" x14ac:dyDescent="0.25">
      <c r="B14" s="16">
        <v>42689</v>
      </c>
      <c r="C14" s="7" t="str">
        <f t="shared" si="0"/>
        <v>Terça</v>
      </c>
      <c r="D14" s="51" t="s">
        <v>17</v>
      </c>
      <c r="E14" s="51"/>
      <c r="F14" s="51"/>
      <c r="G14" s="51"/>
      <c r="H14" s="51"/>
    </row>
    <row r="15" spans="1:28" x14ac:dyDescent="0.25">
      <c r="B15" s="16">
        <v>42729</v>
      </c>
      <c r="C15" s="7" t="str">
        <f t="shared" si="0"/>
        <v>Domingo</v>
      </c>
      <c r="D15" s="51" t="s">
        <v>18</v>
      </c>
      <c r="E15" s="51"/>
      <c r="F15" s="51"/>
      <c r="G15" s="51"/>
      <c r="H15" s="51"/>
    </row>
    <row r="16" spans="1:28" x14ac:dyDescent="0.25">
      <c r="B16" s="16"/>
      <c r="C16" s="7" t="str">
        <f t="shared" si="0"/>
        <v/>
      </c>
      <c r="D16" s="51"/>
      <c r="E16" s="51"/>
      <c r="F16" s="51"/>
      <c r="G16" s="51"/>
      <c r="H16" s="51"/>
    </row>
    <row r="17" spans="1:28" x14ac:dyDescent="0.25">
      <c r="B17" s="16"/>
      <c r="C17" s="7" t="str">
        <f t="shared" si="0"/>
        <v/>
      </c>
      <c r="D17" s="51"/>
      <c r="E17" s="51"/>
      <c r="F17" s="51"/>
      <c r="G17" s="51"/>
      <c r="H17" s="51"/>
    </row>
    <row r="18" spans="1:28" x14ac:dyDescent="0.25">
      <c r="B18" s="16"/>
      <c r="C18" s="7" t="str">
        <f t="shared" si="0"/>
        <v/>
      </c>
      <c r="D18" s="51"/>
      <c r="E18" s="51"/>
      <c r="F18" s="51"/>
      <c r="G18" s="51"/>
      <c r="H18" s="51"/>
    </row>
    <row r="19" spans="1:28" x14ac:dyDescent="0.25">
      <c r="B19" s="17"/>
      <c r="C19" s="7" t="str">
        <f t="shared" si="0"/>
        <v/>
      </c>
      <c r="D19" s="51"/>
      <c r="E19" s="51"/>
      <c r="F19" s="51"/>
      <c r="G19" s="51"/>
      <c r="H19" s="51"/>
    </row>
    <row r="20" spans="1:28" x14ac:dyDescent="0.25">
      <c r="B20" s="17"/>
      <c r="C20" s="7" t="str">
        <f t="shared" si="0"/>
        <v/>
      </c>
      <c r="D20" s="51"/>
      <c r="E20" s="51"/>
      <c r="F20" s="51"/>
      <c r="G20" s="51"/>
      <c r="H20" s="51"/>
    </row>
    <row r="21" spans="1:28" x14ac:dyDescent="0.25">
      <c r="B21" s="17"/>
      <c r="C21" s="7" t="str">
        <f t="shared" si="0"/>
        <v/>
      </c>
      <c r="D21" s="51"/>
      <c r="E21" s="51"/>
      <c r="F21" s="51"/>
      <c r="G21" s="51"/>
      <c r="H21" s="51"/>
    </row>
    <row r="22" spans="1:28" x14ac:dyDescent="0.25">
      <c r="B22" s="17"/>
      <c r="C22" s="7" t="str">
        <f t="shared" si="0"/>
        <v/>
      </c>
      <c r="D22" s="51"/>
      <c r="E22" s="51"/>
      <c r="F22" s="51"/>
      <c r="G22" s="51"/>
      <c r="H22" s="51"/>
    </row>
    <row r="23" spans="1:28" x14ac:dyDescent="0.25">
      <c r="B23" s="17"/>
      <c r="C23" s="7" t="str">
        <f t="shared" si="0"/>
        <v/>
      </c>
      <c r="D23" s="51"/>
      <c r="E23" s="51"/>
      <c r="F23" s="51"/>
      <c r="G23" s="51"/>
      <c r="H23" s="51"/>
    </row>
    <row r="24" spans="1:28" x14ac:dyDescent="0.25">
      <c r="B24" s="16"/>
      <c r="C24" s="7" t="str">
        <f t="shared" si="0"/>
        <v/>
      </c>
      <c r="D24" s="51"/>
      <c r="E24" s="51"/>
      <c r="F24" s="51"/>
      <c r="G24" s="51"/>
      <c r="H24" s="51"/>
    </row>
    <row r="25" spans="1:28" s="8" customFormat="1" ht="4.5" customHeight="1" x14ac:dyDescent="0.25">
      <c r="A25" s="34"/>
      <c r="I25" s="34"/>
      <c r="T25" s="28"/>
      <c r="Y25" s="30"/>
      <c r="Z25" s="30"/>
      <c r="AA25" s="30"/>
      <c r="AB25" s="30"/>
    </row>
  </sheetData>
  <sheetProtection sheet="1" objects="1" scenarios="1" selectLockedCells="1"/>
  <mergeCells count="21">
    <mergeCell ref="D23:H23"/>
    <mergeCell ref="D24:H24"/>
    <mergeCell ref="D20:H20"/>
    <mergeCell ref="D21:H21"/>
    <mergeCell ref="D15:H15"/>
    <mergeCell ref="D16:H16"/>
    <mergeCell ref="D17:H17"/>
    <mergeCell ref="D18:H18"/>
    <mergeCell ref="D19:H19"/>
    <mergeCell ref="D22:H22"/>
    <mergeCell ref="D14:H14"/>
    <mergeCell ref="C3:H3"/>
    <mergeCell ref="B2:H2"/>
    <mergeCell ref="B6:H6"/>
    <mergeCell ref="D7:H7"/>
    <mergeCell ref="D8:H8"/>
    <mergeCell ref="D9:H9"/>
    <mergeCell ref="D10:H10"/>
    <mergeCell ref="D11:H11"/>
    <mergeCell ref="D12:H12"/>
    <mergeCell ref="D13:H1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B16"/>
  <sheetViews>
    <sheetView showGridLines="0" workbookViewId="0">
      <selection activeCell="F10" sqref="F10"/>
    </sheetView>
  </sheetViews>
  <sheetFormatPr defaultColWidth="0" defaultRowHeight="15" x14ac:dyDescent="0.25"/>
  <cols>
    <col min="1" max="1" width="0.85546875" style="34" customWidth="1"/>
    <col min="2" max="2" width="21.42578125" style="1" customWidth="1"/>
    <col min="3" max="3" width="9.140625" style="1" customWidth="1"/>
    <col min="4" max="4" width="9.7109375" style="1" customWidth="1"/>
    <col min="5" max="5" width="23.85546875" style="1" bestFit="1" customWidth="1"/>
    <col min="6" max="6" width="8.5703125" style="1" customWidth="1"/>
    <col min="7" max="7" width="17" style="1" bestFit="1" customWidth="1"/>
    <col min="8" max="8" width="9.140625" style="1" customWidth="1"/>
    <col min="9" max="9" width="0.85546875" style="34" customWidth="1"/>
    <col min="10" max="28" width="0" style="1" hidden="1" customWidth="1"/>
    <col min="29" max="16384" width="9.140625" style="1" hidden="1"/>
  </cols>
  <sheetData>
    <row r="1" spans="1:28" s="8" customFormat="1" ht="4.5" customHeight="1" x14ac:dyDescent="0.25">
      <c r="A1" s="28"/>
      <c r="I1" s="28"/>
      <c r="T1" s="28"/>
      <c r="Y1" s="30"/>
      <c r="Z1" s="30"/>
      <c r="AA1" s="30"/>
      <c r="AB1" s="30"/>
    </row>
    <row r="2" spans="1:28" x14ac:dyDescent="0.25">
      <c r="B2" s="54" t="s">
        <v>44</v>
      </c>
      <c r="C2" s="54"/>
      <c r="D2" s="54"/>
      <c r="E2" s="54"/>
      <c r="F2" s="54"/>
      <c r="G2" s="54"/>
      <c r="H2" s="54"/>
    </row>
    <row r="3" spans="1:28" x14ac:dyDescent="0.25">
      <c r="B3" s="35" t="s">
        <v>45</v>
      </c>
      <c r="C3" s="54" t="s">
        <v>46</v>
      </c>
      <c r="D3" s="54"/>
      <c r="E3" s="54"/>
      <c r="F3" s="54"/>
      <c r="G3" s="54"/>
      <c r="H3" s="54"/>
    </row>
    <row r="4" spans="1:28" x14ac:dyDescent="0.25">
      <c r="A4" s="28">
        <v>2</v>
      </c>
      <c r="B4" s="36" t="s">
        <v>48</v>
      </c>
      <c r="C4" s="36" t="s">
        <v>53</v>
      </c>
      <c r="D4" s="47">
        <v>0.16666666666666666</v>
      </c>
      <c r="E4" s="37" t="s">
        <v>54</v>
      </c>
      <c r="F4" s="26">
        <v>0.5</v>
      </c>
      <c r="G4" s="37" t="s">
        <v>55</v>
      </c>
      <c r="H4" s="26">
        <v>1.1000000000000001</v>
      </c>
      <c r="I4" s="28">
        <v>2</v>
      </c>
    </row>
    <row r="5" spans="1:28" x14ac:dyDescent="0.25">
      <c r="A5" s="28">
        <v>3</v>
      </c>
      <c r="B5" s="36" t="s">
        <v>49</v>
      </c>
      <c r="C5" s="36" t="s">
        <v>53</v>
      </c>
      <c r="D5" s="47">
        <v>0.16666666666666666</v>
      </c>
      <c r="E5" s="37" t="s">
        <v>54</v>
      </c>
      <c r="F5" s="26">
        <v>0.5</v>
      </c>
      <c r="G5" s="37" t="s">
        <v>55</v>
      </c>
      <c r="H5" s="26">
        <v>1.1000000000000001</v>
      </c>
      <c r="I5" s="28">
        <v>3</v>
      </c>
    </row>
    <row r="6" spans="1:28" x14ac:dyDescent="0.25">
      <c r="A6" s="28">
        <v>4</v>
      </c>
      <c r="B6" s="36" t="s">
        <v>50</v>
      </c>
      <c r="C6" s="36" t="s">
        <v>53</v>
      </c>
      <c r="D6" s="47">
        <v>0.16666666666666666</v>
      </c>
      <c r="E6" s="37" t="s">
        <v>54</v>
      </c>
      <c r="F6" s="26">
        <v>0.5</v>
      </c>
      <c r="G6" s="37" t="s">
        <v>55</v>
      </c>
      <c r="H6" s="26">
        <v>1.1000000000000001</v>
      </c>
      <c r="I6" s="28">
        <v>4</v>
      </c>
    </row>
    <row r="7" spans="1:28" x14ac:dyDescent="0.25">
      <c r="A7" s="28">
        <v>5</v>
      </c>
      <c r="B7" s="36" t="s">
        <v>51</v>
      </c>
      <c r="C7" s="36" t="s">
        <v>53</v>
      </c>
      <c r="D7" s="47">
        <v>0.16666666666666666</v>
      </c>
      <c r="E7" s="37" t="s">
        <v>54</v>
      </c>
      <c r="F7" s="26">
        <v>0.5</v>
      </c>
      <c r="G7" s="37" t="s">
        <v>55</v>
      </c>
      <c r="H7" s="26">
        <v>1.1000000000000001</v>
      </c>
      <c r="I7" s="28">
        <v>5</v>
      </c>
    </row>
    <row r="8" spans="1:28" x14ac:dyDescent="0.25">
      <c r="A8" s="28">
        <v>6</v>
      </c>
      <c r="B8" s="36" t="s">
        <v>52</v>
      </c>
      <c r="C8" s="36" t="s">
        <v>53</v>
      </c>
      <c r="D8" s="47">
        <v>0.16666666666666666</v>
      </c>
      <c r="E8" s="37" t="s">
        <v>54</v>
      </c>
      <c r="F8" s="26">
        <v>0.5</v>
      </c>
      <c r="G8" s="37" t="s">
        <v>55</v>
      </c>
      <c r="H8" s="26">
        <v>1.1000000000000001</v>
      </c>
      <c r="I8" s="28">
        <v>6</v>
      </c>
    </row>
    <row r="9" spans="1:28" x14ac:dyDescent="0.25">
      <c r="A9" s="28">
        <v>7</v>
      </c>
      <c r="B9" s="36" t="s">
        <v>40</v>
      </c>
      <c r="C9" s="36" t="s">
        <v>53</v>
      </c>
      <c r="D9" s="47">
        <v>0.16666666666666666</v>
      </c>
      <c r="E9" s="37" t="s">
        <v>54</v>
      </c>
      <c r="F9" s="26">
        <v>0.5</v>
      </c>
      <c r="G9" s="37" t="s">
        <v>55</v>
      </c>
      <c r="H9" s="26">
        <v>1.1000000000000001</v>
      </c>
      <c r="I9" s="28">
        <v>7</v>
      </c>
    </row>
    <row r="10" spans="1:28" x14ac:dyDescent="0.25">
      <c r="A10" s="28">
        <v>1</v>
      </c>
      <c r="B10" s="36" t="s">
        <v>41</v>
      </c>
      <c r="C10" s="36" t="s">
        <v>53</v>
      </c>
      <c r="D10" s="47">
        <v>0.16666666666666666</v>
      </c>
      <c r="E10" s="37" t="s">
        <v>54</v>
      </c>
      <c r="F10" s="26">
        <v>0.5</v>
      </c>
      <c r="G10" s="37" t="s">
        <v>55</v>
      </c>
      <c r="H10" s="26">
        <v>1.1000000000000001</v>
      </c>
      <c r="I10" s="28">
        <v>1</v>
      </c>
    </row>
    <row r="11" spans="1:28" x14ac:dyDescent="0.25">
      <c r="A11" s="28" t="s">
        <v>43</v>
      </c>
      <c r="B11" s="36" t="s">
        <v>10</v>
      </c>
      <c r="C11" s="36" t="s">
        <v>53</v>
      </c>
      <c r="D11" s="47">
        <v>0.16666666666666666</v>
      </c>
      <c r="E11" s="37" t="s">
        <v>54</v>
      </c>
      <c r="F11" s="26">
        <v>0.5</v>
      </c>
      <c r="G11" s="37" t="s">
        <v>55</v>
      </c>
      <c r="H11" s="26">
        <v>1.1000000000000001</v>
      </c>
      <c r="I11" s="28" t="s">
        <v>43</v>
      </c>
    </row>
    <row r="12" spans="1:28" s="8" customFormat="1" ht="4.5" customHeight="1" x14ac:dyDescent="0.25">
      <c r="A12" s="28"/>
      <c r="I12" s="28"/>
      <c r="T12" s="28"/>
      <c r="Y12" s="30"/>
      <c r="Z12" s="30"/>
      <c r="AA12" s="30"/>
      <c r="AB12" s="30"/>
    </row>
    <row r="13" spans="1:28" x14ac:dyDescent="0.25">
      <c r="B13" s="43" t="s">
        <v>78</v>
      </c>
      <c r="C13" s="25">
        <v>1.0416666666666666E-2</v>
      </c>
      <c r="D13" s="43" t="s">
        <v>79</v>
      </c>
    </row>
    <row r="14" spans="1:28" s="8" customFormat="1" ht="4.5" customHeight="1" x14ac:dyDescent="0.25">
      <c r="A14" s="28"/>
      <c r="I14" s="28"/>
      <c r="T14" s="28"/>
      <c r="Y14" s="30"/>
      <c r="Z14" s="30"/>
      <c r="AA14" s="30"/>
      <c r="AB14" s="30"/>
    </row>
    <row r="15" spans="1:28" x14ac:dyDescent="0.25">
      <c r="B15" s="55" t="s">
        <v>80</v>
      </c>
      <c r="C15" s="56"/>
      <c r="D15" s="56"/>
      <c r="E15" s="57"/>
    </row>
    <row r="16" spans="1:28" x14ac:dyDescent="0.25">
      <c r="B16" s="38" t="s">
        <v>63</v>
      </c>
      <c r="C16" s="25">
        <v>0.91666666666666663</v>
      </c>
      <c r="D16" s="25">
        <v>0.20833333333333334</v>
      </c>
      <c r="E16" s="39" t="str">
        <f>"TOTAL: " &amp; TEXT(MOD(D16-C16,1),"[hh]:mm")</f>
        <v>TOTAL: 07:00</v>
      </c>
    </row>
  </sheetData>
  <sheetProtection sheet="1" objects="1" scenarios="1" selectLockedCells="1"/>
  <mergeCells count="3">
    <mergeCell ref="C3:H3"/>
    <mergeCell ref="B2:H2"/>
    <mergeCell ref="B15:E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odelo">
    <pageSetUpPr fitToPage="1"/>
  </sheetPr>
  <dimension ref="A1:AE42"/>
  <sheetViews>
    <sheetView showGridLines="0" showRowColHeaders="0" zoomScaleNormal="100" workbookViewId="0">
      <pane ySplit="5" topLeftCell="A6" activePane="bottomLeft" state="frozen"/>
      <selection pane="bottomLeft" activeCell="D4" sqref="D4:G4"/>
    </sheetView>
  </sheetViews>
  <sheetFormatPr defaultColWidth="11.5703125" defaultRowHeight="15" outlineLevelCol="1" x14ac:dyDescent="0.25"/>
  <cols>
    <col min="1" max="1" width="0.85546875" style="28" customWidth="1"/>
    <col min="2" max="2" width="11.7109375" style="8" customWidth="1"/>
    <col min="3" max="3" width="13.42578125" style="8" customWidth="1"/>
    <col min="4" max="7" width="11.42578125" style="8" customWidth="1"/>
    <col min="8" max="8" width="0.85546875" style="8" customWidth="1"/>
    <col min="9" max="9" width="11.5703125" style="8" customWidth="1"/>
    <col min="10" max="10" width="0.85546875" style="8" customWidth="1"/>
    <col min="11" max="11" width="11.5703125" style="8" customWidth="1"/>
    <col min="12" max="12" width="0.85546875" style="8" customWidth="1"/>
    <col min="13" max="13" width="6.7109375" style="8" bestFit="1" customWidth="1"/>
    <col min="14" max="14" width="0.85546875" style="8" customWidth="1"/>
    <col min="15" max="15" width="11.5703125" style="8" customWidth="1"/>
    <col min="16" max="16" width="0.85546875" style="8" customWidth="1"/>
    <col min="17" max="17" width="11.5703125" style="8" customWidth="1"/>
    <col min="18" max="18" width="0.85546875" style="8" customWidth="1"/>
    <col min="19" max="19" width="11.5703125" style="8" customWidth="1"/>
    <col min="20" max="20" width="0.85546875" style="28" customWidth="1"/>
    <col min="21" max="21" width="11.5703125" style="8" customWidth="1"/>
    <col min="22" max="22" width="0.85546875" style="8" customWidth="1" outlineLevel="1"/>
    <col min="23" max="24" width="11.5703125" style="8" customWidth="1" outlineLevel="1"/>
    <col min="25" max="25" width="0.85546875" style="8" customWidth="1"/>
    <col min="26" max="31" width="11.5703125" style="8" hidden="1" customWidth="1"/>
    <col min="32" max="32" width="11.5703125" style="8" customWidth="1"/>
    <col min="33" max="16384" width="11.5703125" style="8"/>
  </cols>
  <sheetData>
    <row r="1" spans="1:31" ht="4.5" customHeight="1" x14ac:dyDescent="0.25"/>
    <row r="2" spans="1:31" ht="31.5" x14ac:dyDescent="0.25">
      <c r="B2" s="68" t="str">
        <f>CAPA!$C$3</f>
        <v>NOME DA EMPRESA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31" ht="6" customHeight="1" x14ac:dyDescent="0.25"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31" x14ac:dyDescent="0.25">
      <c r="B4" s="71" t="s">
        <v>19</v>
      </c>
      <c r="C4" s="71"/>
      <c r="D4" s="72" t="s">
        <v>24</v>
      </c>
      <c r="E4" s="72"/>
      <c r="F4" s="72"/>
      <c r="G4" s="72"/>
      <c r="H4" s="11"/>
      <c r="I4" s="75" t="s">
        <v>59</v>
      </c>
      <c r="J4" s="76"/>
      <c r="K4" s="76"/>
      <c r="L4" s="76"/>
      <c r="M4" s="76"/>
      <c r="N4" s="76"/>
      <c r="O4" s="76"/>
      <c r="P4" s="76"/>
      <c r="Q4" s="77"/>
      <c r="S4" s="75" t="s">
        <v>60</v>
      </c>
      <c r="T4" s="76"/>
      <c r="U4" s="77"/>
      <c r="V4" s="28"/>
      <c r="W4" s="69" t="s">
        <v>42</v>
      </c>
      <c r="X4" s="70"/>
      <c r="Y4" s="28"/>
      <c r="AA4" s="58" t="s">
        <v>22</v>
      </c>
      <c r="AB4" s="58"/>
      <c r="AC4" s="58"/>
      <c r="AD4" s="58"/>
    </row>
    <row r="5" spans="1:31" ht="4.5" customHeight="1" x14ac:dyDescent="0.25">
      <c r="T5" s="8"/>
      <c r="V5" s="28"/>
      <c r="Y5" s="28"/>
      <c r="AA5" s="30"/>
      <c r="AB5" s="30"/>
      <c r="AC5" s="30"/>
      <c r="AD5" s="30"/>
      <c r="AE5" s="30"/>
    </row>
    <row r="6" spans="1:31" x14ac:dyDescent="0.25">
      <c r="B6" s="9" t="s">
        <v>7</v>
      </c>
      <c r="C6" s="31" t="s">
        <v>8</v>
      </c>
      <c r="D6" s="31" t="s">
        <v>6</v>
      </c>
      <c r="E6" s="31" t="s">
        <v>4</v>
      </c>
      <c r="F6" s="31" t="s">
        <v>6</v>
      </c>
      <c r="G6" s="31" t="s">
        <v>4</v>
      </c>
      <c r="I6" s="31" t="s">
        <v>56</v>
      </c>
      <c r="K6" s="31" t="s">
        <v>5</v>
      </c>
      <c r="M6" s="41" t="s">
        <v>81</v>
      </c>
      <c r="O6" s="31" t="s">
        <v>58</v>
      </c>
      <c r="Q6" s="27" t="s">
        <v>57</v>
      </c>
      <c r="S6" s="33" t="s">
        <v>61</v>
      </c>
      <c r="T6" s="8"/>
      <c r="U6" s="33" t="s">
        <v>62</v>
      </c>
      <c r="V6" s="28">
        <v>2</v>
      </c>
      <c r="W6" s="24" t="s">
        <v>36</v>
      </c>
      <c r="X6" s="29">
        <v>0.375</v>
      </c>
      <c r="Y6" s="28">
        <v>2</v>
      </c>
      <c r="AA6" s="31" t="s">
        <v>6</v>
      </c>
      <c r="AB6" s="31" t="s">
        <v>4</v>
      </c>
      <c r="AC6" s="31" t="s">
        <v>6</v>
      </c>
      <c r="AD6" s="31" t="s">
        <v>4</v>
      </c>
      <c r="AE6" s="42" t="s">
        <v>84</v>
      </c>
    </row>
    <row r="7" spans="1:31" x14ac:dyDescent="0.25">
      <c r="A7" s="28">
        <f t="shared" ref="A7:A37" si="0">IF(NOT(ISERROR(VLOOKUP(B7,rngFeriados,1,FALSE))),"F",IF(B7="","",WEEKDAY($B7,1)))</f>
        <v>7</v>
      </c>
      <c r="B7" s="44">
        <f>CAPA!$C$4</f>
        <v>42385</v>
      </c>
      <c r="C7" s="10" t="str">
        <f>IF(B7="","",IF(WEEKDAY(B7,1)=1,"Domingo",IF(WEEKDAY(B7,1)=2,"Segunda",IF(WEEKDAY(B7,1)=3,"Terça",IF(WEEKDAY(B7,1)=4,"Quarta",IF(WEEKDAY(B7,1)=5,"Quinta",IF(WEEKDAY(B7,1)=6,"Sexta",IF(WEEKDAY(B7,1)=7,"Sábado"))))))))</f>
        <v>Sábado</v>
      </c>
      <c r="D7" s="19"/>
      <c r="E7" s="19"/>
      <c r="F7" s="19"/>
      <c r="G7" s="19"/>
      <c r="I7" s="12">
        <f t="shared" ref="I7:I37" si="1">IF(ISERROR(IF(OR($AB7="",$AB7=0),0,(IF(TEXT($AB7,"[hh]:mm:ss")&lt;TEXT($AA7,"[hh]:mm:ss"),(1-$AA7+$AB7),$AB7-$AA7))+IF(OR($AD7="",$AD7=0),0,(IF(TEXT($AD7,"[hh]:mm:ss")&lt;TEXT($AC7,"[hh]:mm:ss"),(1-$AC7+$AD7),$AD7-$AC7))))),0,IF(OR($AB7="",$AB7=0),0,(IF(TEXT($AB7,"[hh]:mm:ss")&lt;TEXT($AA7,"[hh]:mm:ss"),(1-$AA7+$AB7),$AB7-$AA7))+IF(OR($AD7="",$AD7=0),0,(IF(TEXT($AD7,"[hh]:mm:ss")&lt;TEXT($AC7,"[hh]:mm:ss"),(1-$AC7+$AD7),$AD7-$AC7)))))</f>
        <v>0</v>
      </c>
      <c r="K7" s="13">
        <f t="shared" ref="K7:K37" si="2">IF($A7="",0,IF(M7="Sim",0,IF(TEXT(IF(OR((VLOOKUP($A7,$V$6:$X$13,3,FALSE)-$I7)&lt;0,$AA7=""),0,(VLOOKUP($A7,$V$6:$X$13,3,FALSE)-$I7)),"[hh]:mm")&lt;=TEXT(rngTolerancia,"[hh]:mm"),0,IF(OR((VLOOKUP($A7,$V$6:$X$13,3,FALSE)-$I7)&lt;0,$AA7=""),0,(VLOOKUP($A7,$V$6:$X$13,3,FALSE)-$I7)))))</f>
        <v>0</v>
      </c>
      <c r="M7" s="45"/>
      <c r="O7" s="14">
        <f t="shared" ref="O7:O37" si="3">IF($A7="",0,IF(TEXT(IF(($I7-VLOOKUP($A7,$V$6:$X$13,3,FALSE))&lt;0,0,($I7-VLOOKUP($A7,$V$6:$X$13,3,FALSE))),"[hh]:mm")&lt;=TEXT(rngTolerancia,"[hh]:mm"),0,IF(($I7-VLOOKUP($A7,$V$6:$X$13,3,FALSE))&lt;0,0,($I7-VLOOKUP($A7,$V$6:$X$13,3,FALSE)))))</f>
        <v>0</v>
      </c>
      <c r="Q7" s="78"/>
      <c r="S7" s="14">
        <f>IF($A7="",0,IF($O7&lt;=VLOOKUP($A7,PREMISSAS!$A$4:$H$11,4,FALSE),$O7,VLOOKUP($A7,PREMISSAS!$A$4:$H$11,4,FALSE)))</f>
        <v>0</v>
      </c>
      <c r="T7" s="8"/>
      <c r="U7" s="14">
        <f>IF($A7="",0,IF($O7&gt;VLOOKUP($A7,PREMISSAS!$A$4:$H$11,4,FALSE),$O7-VLOOKUP($A7,PREMISSAS!$A$4:$H$11,4,FALSE),0))</f>
        <v>0</v>
      </c>
      <c r="V7" s="28">
        <v>3</v>
      </c>
      <c r="W7" s="24" t="s">
        <v>37</v>
      </c>
      <c r="X7" s="29">
        <v>0.375</v>
      </c>
      <c r="Y7" s="28">
        <v>3</v>
      </c>
      <c r="Z7" s="18"/>
      <c r="AA7" s="20" t="str">
        <f t="shared" ref="AA7:AA37" si="4">IF(OR(D7="",D7=0,D7="FALTA",D7="SUSPENSO",D7="SUSPENSÃO"),"",TEXT(D7,"##"":""##"))</f>
        <v/>
      </c>
      <c r="AB7" s="20" t="str">
        <f t="shared" ref="AB7:AB37" si="5">IF(OR(E7="",E7=0,E7="FALTA",E7="SUSPENSO",E7="SUSPENSÃO"),"",TEXT(E7,"##"":""##"))</f>
        <v/>
      </c>
      <c r="AC7" s="20" t="str">
        <f t="shared" ref="AC7:AC37" si="6">IF(OR(F7="",F7=0,F7="FALTA",F7="SUSPENSO",F7="SUSPENSÃO"),"",TEXT(F7,"##"":""##"))</f>
        <v/>
      </c>
      <c r="AD7" s="20" t="str">
        <f t="shared" ref="AD7:AD37" si="7">IF(OR(G7="",G7=0,G7="FALTA",G7="SUSPENSO",G7="SUSPENSÃO"),"",TEXT(G7,"##"":""##"))</f>
        <v/>
      </c>
      <c r="AE7" s="46" t="str">
        <f>IF(OR(Q7="",Q7=0,Q7="FALTA",Q7="SUSPENSO",Q7="SUSPENSÃO"),"",TEXT(TEXT(Q7,"00"":""00"),"[hh]:mm")*1)</f>
        <v/>
      </c>
    </row>
    <row r="8" spans="1:31" x14ac:dyDescent="0.25">
      <c r="A8" s="28">
        <f t="shared" si="0"/>
        <v>1</v>
      </c>
      <c r="B8" s="44">
        <f>IF(B7="","",IF((B7+1)&gt;CAPA!$E$4,"",B7+1))</f>
        <v>42386</v>
      </c>
      <c r="C8" s="10" t="str">
        <f t="shared" ref="C8:C37" si="8">IF(B8="","",IF(WEEKDAY(B8,1)=1,"Domingo",IF(WEEKDAY(B8,1)=2,"Segunda",IF(WEEKDAY(B8,1)=3,"Terça",IF(WEEKDAY(B8,1)=4,"Quarta",IF(WEEKDAY(B8,1)=5,"Quinta",IF(WEEKDAY(B8,1)=6,"Sexta",IF(WEEKDAY(B8,1)=7,"Sábado"))))))))</f>
        <v>Domingo</v>
      </c>
      <c r="D8" s="19"/>
      <c r="E8" s="19"/>
      <c r="F8" s="19"/>
      <c r="G8" s="19"/>
      <c r="I8" s="12">
        <f t="shared" si="1"/>
        <v>0</v>
      </c>
      <c r="K8" s="13">
        <f t="shared" si="2"/>
        <v>0</v>
      </c>
      <c r="M8" s="45"/>
      <c r="O8" s="14">
        <f t="shared" si="3"/>
        <v>0</v>
      </c>
      <c r="Q8" s="78"/>
      <c r="S8" s="14">
        <f>IF($A8="",0,IF($O8&lt;=VLOOKUP($A8,PREMISSAS!$A$4:$H$11,4,FALSE),$O8,VLOOKUP($A8,PREMISSAS!$A$4:$H$11,4,FALSE)))</f>
        <v>0</v>
      </c>
      <c r="T8" s="8"/>
      <c r="U8" s="14">
        <f>IF($A8="",0,IF($O8&gt;VLOOKUP($A8,PREMISSAS!$A$4:$H$11,4,FALSE),$O8-VLOOKUP($A8,PREMISSAS!$A$4:$H$11,4,FALSE),0))</f>
        <v>0</v>
      </c>
      <c r="V8" s="28">
        <v>4</v>
      </c>
      <c r="W8" s="24" t="s">
        <v>35</v>
      </c>
      <c r="X8" s="29">
        <v>0.375</v>
      </c>
      <c r="Y8" s="28">
        <v>4</v>
      </c>
      <c r="AA8" s="20" t="str">
        <f t="shared" si="4"/>
        <v/>
      </c>
      <c r="AB8" s="20" t="str">
        <f t="shared" si="5"/>
        <v/>
      </c>
      <c r="AC8" s="20" t="str">
        <f t="shared" si="6"/>
        <v/>
      </c>
      <c r="AD8" s="20" t="str">
        <f t="shared" si="7"/>
        <v/>
      </c>
      <c r="AE8" s="46" t="str">
        <f t="shared" ref="AE8:AE9" si="9">IF(OR(Q8="",Q8=0,Q8="FALTA",Q8="SUSPENSO",Q8="SUSPENSÃO"),"",TEXT(TEXT(Q8,"00"":""00"),"[hh]:mm")*1)</f>
        <v/>
      </c>
    </row>
    <row r="9" spans="1:31" x14ac:dyDescent="0.25">
      <c r="A9" s="28">
        <f t="shared" si="0"/>
        <v>2</v>
      </c>
      <c r="B9" s="44">
        <f>IF(B8="","",IF((B8+1)&gt;CAPA!$E$4,"",B8+1))</f>
        <v>42387</v>
      </c>
      <c r="C9" s="10" t="str">
        <f t="shared" si="8"/>
        <v>Segunda</v>
      </c>
      <c r="D9" s="19"/>
      <c r="E9" s="19"/>
      <c r="F9" s="19"/>
      <c r="G9" s="19"/>
      <c r="I9" s="12">
        <f t="shared" si="1"/>
        <v>0</v>
      </c>
      <c r="K9" s="13">
        <f t="shared" si="2"/>
        <v>0</v>
      </c>
      <c r="M9" s="45"/>
      <c r="O9" s="14">
        <f t="shared" si="3"/>
        <v>0</v>
      </c>
      <c r="Q9" s="78"/>
      <c r="S9" s="14">
        <f>IF($A9="",0,IF($O9&lt;=VLOOKUP($A9,PREMISSAS!$A$4:$H$11,4,FALSE),$O9,VLOOKUP($A9,PREMISSAS!$A$4:$H$11,4,FALSE)))</f>
        <v>0</v>
      </c>
      <c r="T9" s="8"/>
      <c r="U9" s="14">
        <f>IF($A9="",0,IF($O9&gt;VLOOKUP($A9,PREMISSAS!$A$4:$H$11,4,FALSE),$O9-VLOOKUP($A9,PREMISSAS!$A$4:$H$11,4,FALSE),0))</f>
        <v>0</v>
      </c>
      <c r="V9" s="28">
        <v>5</v>
      </c>
      <c r="W9" s="24" t="s">
        <v>38</v>
      </c>
      <c r="X9" s="29">
        <v>0.375</v>
      </c>
      <c r="Y9" s="28">
        <v>5</v>
      </c>
      <c r="AA9" s="20" t="str">
        <f t="shared" si="4"/>
        <v/>
      </c>
      <c r="AB9" s="20" t="str">
        <f t="shared" si="5"/>
        <v/>
      </c>
      <c r="AC9" s="20" t="str">
        <f t="shared" si="6"/>
        <v/>
      </c>
      <c r="AD9" s="20" t="str">
        <f t="shared" si="7"/>
        <v/>
      </c>
      <c r="AE9" s="46" t="str">
        <f t="shared" si="9"/>
        <v/>
      </c>
    </row>
    <row r="10" spans="1:31" x14ac:dyDescent="0.25">
      <c r="A10" s="28">
        <f t="shared" si="0"/>
        <v>3</v>
      </c>
      <c r="B10" s="44">
        <f>IF(B9="","",IF((B9+1)&gt;CAPA!$E$4,"",B9+1))</f>
        <v>42388</v>
      </c>
      <c r="C10" s="10" t="str">
        <f t="shared" si="8"/>
        <v>Terça</v>
      </c>
      <c r="D10" s="19"/>
      <c r="E10" s="19"/>
      <c r="F10" s="19"/>
      <c r="G10" s="19"/>
      <c r="I10" s="12">
        <f t="shared" si="1"/>
        <v>0</v>
      </c>
      <c r="K10" s="13">
        <f t="shared" si="2"/>
        <v>0</v>
      </c>
      <c r="M10" s="45"/>
      <c r="O10" s="14">
        <f t="shared" si="3"/>
        <v>0</v>
      </c>
      <c r="Q10" s="78"/>
      <c r="S10" s="14">
        <f>IF($A10="",0,IF($O10&lt;=VLOOKUP($A10,PREMISSAS!$A$4:$H$11,4,FALSE),$O10,VLOOKUP($A10,PREMISSAS!$A$4:$H$11,4,FALSE)))</f>
        <v>0</v>
      </c>
      <c r="T10" s="8"/>
      <c r="U10" s="14">
        <f>IF($A10="",0,IF($O10&gt;VLOOKUP($A10,PREMISSAS!$A$4:$H$11,4,FALSE),$O10-VLOOKUP($A10,PREMISSAS!$A$4:$H$11,4,FALSE),0))</f>
        <v>0</v>
      </c>
      <c r="V10" s="28">
        <v>6</v>
      </c>
      <c r="W10" s="24" t="s">
        <v>39</v>
      </c>
      <c r="X10" s="29">
        <v>0.33333333333333331</v>
      </c>
      <c r="Y10" s="28">
        <v>6</v>
      </c>
      <c r="Z10" s="23"/>
      <c r="AA10" s="20" t="str">
        <f t="shared" si="4"/>
        <v/>
      </c>
      <c r="AB10" s="20" t="str">
        <f t="shared" si="5"/>
        <v/>
      </c>
      <c r="AC10" s="20" t="str">
        <f t="shared" si="6"/>
        <v/>
      </c>
      <c r="AD10" s="20" t="str">
        <f t="shared" si="7"/>
        <v/>
      </c>
      <c r="AE10" s="46" t="str">
        <f t="shared" ref="AE9:AE37" si="10">IF(OR(Q10="",Q10=0,Q10="FALTA",Q10="SUSPENSO",Q10="SUSPENSÃO"),"",TEXT(TEXT(Q10,"##"":""##"),"[hh]:mm")*1)</f>
        <v/>
      </c>
    </row>
    <row r="11" spans="1:31" x14ac:dyDescent="0.25">
      <c r="A11" s="28">
        <f t="shared" si="0"/>
        <v>4</v>
      </c>
      <c r="B11" s="44">
        <f>IF(B10="","",IF((B10+1)&gt;CAPA!$E$4,"",B10+1))</f>
        <v>42389</v>
      </c>
      <c r="C11" s="10" t="str">
        <f t="shared" si="8"/>
        <v>Quarta</v>
      </c>
      <c r="D11" s="19"/>
      <c r="E11" s="19"/>
      <c r="F11" s="19"/>
      <c r="G11" s="19"/>
      <c r="I11" s="12">
        <f t="shared" si="1"/>
        <v>0</v>
      </c>
      <c r="K11" s="13">
        <f t="shared" si="2"/>
        <v>0</v>
      </c>
      <c r="M11" s="45"/>
      <c r="O11" s="14">
        <f t="shared" si="3"/>
        <v>0</v>
      </c>
      <c r="Q11" s="78"/>
      <c r="S11" s="14">
        <f>IF($A11="",0,IF($O11&lt;=VLOOKUP($A11,PREMISSAS!$A$4:$H$11,4,FALSE),$O11,VLOOKUP($A11,PREMISSAS!$A$4:$H$11,4,FALSE)))</f>
        <v>0</v>
      </c>
      <c r="T11" s="8"/>
      <c r="U11" s="14">
        <f>IF($A11="",0,IF($O11&gt;VLOOKUP($A11,PREMISSAS!$A$4:$H$11,4,FALSE),$O11-VLOOKUP($A11,PREMISSAS!$A$4:$H$11,4,FALSE),0))</f>
        <v>0</v>
      </c>
      <c r="V11" s="28">
        <v>7</v>
      </c>
      <c r="W11" s="24" t="s">
        <v>40</v>
      </c>
      <c r="X11" s="29">
        <v>0</v>
      </c>
      <c r="Y11" s="28">
        <v>7</v>
      </c>
      <c r="AA11" s="20" t="str">
        <f t="shared" si="4"/>
        <v/>
      </c>
      <c r="AB11" s="20" t="str">
        <f t="shared" si="5"/>
        <v/>
      </c>
      <c r="AC11" s="20" t="str">
        <f t="shared" si="6"/>
        <v/>
      </c>
      <c r="AD11" s="20" t="str">
        <f t="shared" si="7"/>
        <v/>
      </c>
      <c r="AE11" s="46" t="str">
        <f t="shared" si="10"/>
        <v/>
      </c>
    </row>
    <row r="12" spans="1:31" x14ac:dyDescent="0.25">
      <c r="A12" s="28">
        <f t="shared" si="0"/>
        <v>5</v>
      </c>
      <c r="B12" s="44">
        <f>IF(B11="","",IF((B11+1)&gt;CAPA!$E$4,"",B11+1))</f>
        <v>42390</v>
      </c>
      <c r="C12" s="10" t="str">
        <f t="shared" si="8"/>
        <v>Quinta</v>
      </c>
      <c r="D12" s="19"/>
      <c r="E12" s="19"/>
      <c r="F12" s="19"/>
      <c r="G12" s="19"/>
      <c r="I12" s="12">
        <f t="shared" si="1"/>
        <v>0</v>
      </c>
      <c r="K12" s="13">
        <f t="shared" si="2"/>
        <v>0</v>
      </c>
      <c r="M12" s="45"/>
      <c r="O12" s="14">
        <f t="shared" si="3"/>
        <v>0</v>
      </c>
      <c r="Q12" s="78"/>
      <c r="S12" s="14">
        <f>IF($A12="",0,IF($O12&lt;=VLOOKUP($A12,PREMISSAS!$A$4:$H$11,4,FALSE),$O12,VLOOKUP($A12,PREMISSAS!$A$4:$H$11,4,FALSE)))</f>
        <v>0</v>
      </c>
      <c r="T12" s="8"/>
      <c r="U12" s="14">
        <f>IF($A12="",0,IF($O12&gt;VLOOKUP($A12,PREMISSAS!$A$4:$H$11,4,FALSE),$O12-VLOOKUP($A12,PREMISSAS!$A$4:$H$11,4,FALSE),0))</f>
        <v>0</v>
      </c>
      <c r="V12" s="28">
        <v>1</v>
      </c>
      <c r="W12" s="24" t="s">
        <v>41</v>
      </c>
      <c r="X12" s="29">
        <v>0</v>
      </c>
      <c r="Y12" s="28">
        <v>1</v>
      </c>
      <c r="AA12" s="20" t="str">
        <f t="shared" si="4"/>
        <v/>
      </c>
      <c r="AB12" s="20" t="str">
        <f t="shared" si="5"/>
        <v/>
      </c>
      <c r="AC12" s="20" t="str">
        <f t="shared" si="6"/>
        <v/>
      </c>
      <c r="AD12" s="20" t="str">
        <f t="shared" si="7"/>
        <v/>
      </c>
      <c r="AE12" s="46" t="str">
        <f t="shared" si="10"/>
        <v/>
      </c>
    </row>
    <row r="13" spans="1:31" x14ac:dyDescent="0.25">
      <c r="A13" s="28">
        <f t="shared" si="0"/>
        <v>6</v>
      </c>
      <c r="B13" s="44">
        <f>IF(B12="","",IF((B12+1)&gt;CAPA!$E$4,"",B12+1))</f>
        <v>42391</v>
      </c>
      <c r="C13" s="10" t="str">
        <f t="shared" si="8"/>
        <v>Sexta</v>
      </c>
      <c r="D13" s="19"/>
      <c r="E13" s="19"/>
      <c r="F13" s="19"/>
      <c r="G13" s="19"/>
      <c r="I13" s="12">
        <f t="shared" si="1"/>
        <v>0</v>
      </c>
      <c r="K13" s="13">
        <f t="shared" si="2"/>
        <v>0</v>
      </c>
      <c r="M13" s="45"/>
      <c r="O13" s="14">
        <f t="shared" si="3"/>
        <v>0</v>
      </c>
      <c r="Q13" s="78"/>
      <c r="S13" s="14">
        <f>IF($A13="",0,IF($O13&lt;=VLOOKUP($A13,PREMISSAS!$A$4:$H$11,4,FALSE),$O13,VLOOKUP($A13,PREMISSAS!$A$4:$H$11,4,FALSE)))</f>
        <v>0</v>
      </c>
      <c r="T13" s="8"/>
      <c r="U13" s="14">
        <f>IF($A13="",0,IF($O13&gt;VLOOKUP($A13,PREMISSAS!$A$4:$H$11,4,FALSE),$O13-VLOOKUP($A13,PREMISSAS!$A$4:$H$11,4,FALSE),0))</f>
        <v>0</v>
      </c>
      <c r="V13" s="28" t="s">
        <v>43</v>
      </c>
      <c r="W13" s="24" t="s">
        <v>10</v>
      </c>
      <c r="X13" s="29">
        <v>0</v>
      </c>
      <c r="Y13" s="28" t="s">
        <v>43</v>
      </c>
      <c r="AA13" s="20" t="str">
        <f t="shared" si="4"/>
        <v/>
      </c>
      <c r="AB13" s="20" t="str">
        <f t="shared" si="5"/>
        <v/>
      </c>
      <c r="AC13" s="20" t="str">
        <f t="shared" si="6"/>
        <v/>
      </c>
      <c r="AD13" s="20" t="str">
        <f t="shared" si="7"/>
        <v/>
      </c>
      <c r="AE13" s="46" t="str">
        <f t="shared" si="10"/>
        <v/>
      </c>
    </row>
    <row r="14" spans="1:31" x14ac:dyDescent="0.25">
      <c r="A14" s="28">
        <f t="shared" si="0"/>
        <v>7</v>
      </c>
      <c r="B14" s="44">
        <f>IF(B13="","",IF((B13+1)&gt;CAPA!$E$4,"",B13+1))</f>
        <v>42392</v>
      </c>
      <c r="C14" s="10" t="str">
        <f t="shared" si="8"/>
        <v>Sábado</v>
      </c>
      <c r="D14" s="19"/>
      <c r="E14" s="19"/>
      <c r="F14" s="19"/>
      <c r="G14" s="19"/>
      <c r="I14" s="12">
        <f t="shared" si="1"/>
        <v>0</v>
      </c>
      <c r="K14" s="13">
        <f t="shared" si="2"/>
        <v>0</v>
      </c>
      <c r="M14" s="45"/>
      <c r="O14" s="14">
        <f t="shared" si="3"/>
        <v>0</v>
      </c>
      <c r="Q14" s="78"/>
      <c r="S14" s="14">
        <f>IF($A14="",0,IF($O14&lt;=VLOOKUP($A14,PREMISSAS!$A$4:$H$11,4,FALSE),$O14,VLOOKUP($A14,PREMISSAS!$A$4:$H$11,4,FALSE)))</f>
        <v>0</v>
      </c>
      <c r="T14" s="8"/>
      <c r="U14" s="14">
        <f>IF($A14="",0,IF($O14&gt;VLOOKUP($A14,PREMISSAS!$A$4:$H$11,4,FALSE),$O14-VLOOKUP($A14,PREMISSAS!$A$4:$H$11,4,FALSE),0))</f>
        <v>0</v>
      </c>
      <c r="V14" s="28"/>
      <c r="Y14" s="28"/>
      <c r="AA14" s="20" t="str">
        <f t="shared" si="4"/>
        <v/>
      </c>
      <c r="AB14" s="20" t="str">
        <f t="shared" si="5"/>
        <v/>
      </c>
      <c r="AC14" s="20" t="str">
        <f t="shared" si="6"/>
        <v/>
      </c>
      <c r="AD14" s="20" t="str">
        <f t="shared" si="7"/>
        <v/>
      </c>
      <c r="AE14" s="46" t="str">
        <f t="shared" si="10"/>
        <v/>
      </c>
    </row>
    <row r="15" spans="1:31" x14ac:dyDescent="0.25">
      <c r="A15" s="28">
        <f t="shared" si="0"/>
        <v>1</v>
      </c>
      <c r="B15" s="44">
        <f>IF(B14="","",IF((B14+1)&gt;CAPA!$E$4,"",B14+1))</f>
        <v>42393</v>
      </c>
      <c r="C15" s="10" t="str">
        <f t="shared" si="8"/>
        <v>Domingo</v>
      </c>
      <c r="D15" s="19"/>
      <c r="E15" s="19"/>
      <c r="F15" s="19"/>
      <c r="G15" s="19"/>
      <c r="I15" s="12">
        <f t="shared" si="1"/>
        <v>0</v>
      </c>
      <c r="K15" s="13">
        <f t="shared" si="2"/>
        <v>0</v>
      </c>
      <c r="M15" s="45"/>
      <c r="O15" s="14">
        <f t="shared" si="3"/>
        <v>0</v>
      </c>
      <c r="Q15" s="78"/>
      <c r="S15" s="14">
        <f>IF($A15="",0,IF($O15&lt;=VLOOKUP($A15,PREMISSAS!$A$4:$H$11,4,FALSE),$O15,VLOOKUP($A15,PREMISSAS!$A$4:$H$11,4,FALSE)))</f>
        <v>0</v>
      </c>
      <c r="T15" s="8"/>
      <c r="U15" s="14">
        <f>IF($A15="",0,IF($O15&gt;VLOOKUP($A15,PREMISSAS!$A$4:$H$11,4,FALSE),$O15-VLOOKUP($A15,PREMISSAS!$A$4:$H$11,4,FALSE),0))</f>
        <v>0</v>
      </c>
      <c r="V15" s="28"/>
      <c r="Y15" s="28"/>
      <c r="AA15" s="20" t="str">
        <f t="shared" si="4"/>
        <v/>
      </c>
      <c r="AB15" s="20" t="str">
        <f t="shared" si="5"/>
        <v/>
      </c>
      <c r="AC15" s="20" t="str">
        <f t="shared" si="6"/>
        <v/>
      </c>
      <c r="AD15" s="20" t="str">
        <f t="shared" si="7"/>
        <v/>
      </c>
      <c r="AE15" s="46" t="str">
        <f t="shared" si="10"/>
        <v/>
      </c>
    </row>
    <row r="16" spans="1:31" x14ac:dyDescent="0.25">
      <c r="A16" s="28">
        <f t="shared" si="0"/>
        <v>2</v>
      </c>
      <c r="B16" s="44">
        <f>IF(B15="","",IF((B15+1)&gt;CAPA!$E$4,"",B15+1))</f>
        <v>42394</v>
      </c>
      <c r="C16" s="10" t="str">
        <f t="shared" si="8"/>
        <v>Segunda</v>
      </c>
      <c r="D16" s="19"/>
      <c r="E16" s="19"/>
      <c r="F16" s="19"/>
      <c r="G16" s="19"/>
      <c r="I16" s="12">
        <f t="shared" si="1"/>
        <v>0</v>
      </c>
      <c r="K16" s="13">
        <f t="shared" si="2"/>
        <v>0</v>
      </c>
      <c r="M16" s="45"/>
      <c r="O16" s="14">
        <f t="shared" si="3"/>
        <v>0</v>
      </c>
      <c r="Q16" s="78"/>
      <c r="S16" s="14">
        <f>IF($A16="",0,IF($O16&lt;=VLOOKUP($A16,PREMISSAS!$A$4:$H$11,4,FALSE),$O16,VLOOKUP($A16,PREMISSAS!$A$4:$H$11,4,FALSE)))</f>
        <v>0</v>
      </c>
      <c r="T16" s="8"/>
      <c r="U16" s="14">
        <f>IF($A16="",0,IF($O16&gt;VLOOKUP($A16,PREMISSAS!$A$4:$H$11,4,FALSE),$O16-VLOOKUP($A16,PREMISSAS!$A$4:$H$11,4,FALSE),0))</f>
        <v>0</v>
      </c>
      <c r="V16" s="28"/>
      <c r="Y16" s="28"/>
      <c r="AA16" s="20" t="str">
        <f t="shared" si="4"/>
        <v/>
      </c>
      <c r="AB16" s="20" t="str">
        <f t="shared" si="5"/>
        <v/>
      </c>
      <c r="AC16" s="20" t="str">
        <f t="shared" si="6"/>
        <v/>
      </c>
      <c r="AD16" s="20" t="str">
        <f t="shared" si="7"/>
        <v/>
      </c>
      <c r="AE16" s="46" t="str">
        <f t="shared" si="10"/>
        <v/>
      </c>
    </row>
    <row r="17" spans="1:31" x14ac:dyDescent="0.25">
      <c r="A17" s="28">
        <f t="shared" si="0"/>
        <v>3</v>
      </c>
      <c r="B17" s="44">
        <f>IF(B16="","",IF((B16+1)&gt;CAPA!$E$4,"",B16+1))</f>
        <v>42395</v>
      </c>
      <c r="C17" s="10" t="str">
        <f t="shared" si="8"/>
        <v>Terça</v>
      </c>
      <c r="D17" s="19"/>
      <c r="E17" s="19"/>
      <c r="F17" s="19"/>
      <c r="G17" s="19"/>
      <c r="I17" s="12">
        <f t="shared" si="1"/>
        <v>0</v>
      </c>
      <c r="K17" s="13">
        <f t="shared" si="2"/>
        <v>0</v>
      </c>
      <c r="M17" s="45"/>
      <c r="O17" s="14">
        <f t="shared" si="3"/>
        <v>0</v>
      </c>
      <c r="Q17" s="78"/>
      <c r="S17" s="14">
        <f>IF($A17="",0,IF($O17&lt;=VLOOKUP($A17,PREMISSAS!$A$4:$H$11,4,FALSE),$O17,VLOOKUP($A17,PREMISSAS!$A$4:$H$11,4,FALSE)))</f>
        <v>0</v>
      </c>
      <c r="T17" s="8"/>
      <c r="U17" s="14">
        <f>IF($A17="",0,IF($O17&gt;VLOOKUP($A17,PREMISSAS!$A$4:$H$11,4,FALSE),$O17-VLOOKUP($A17,PREMISSAS!$A$4:$H$11,4,FALSE),0))</f>
        <v>0</v>
      </c>
      <c r="V17" s="28"/>
      <c r="Y17" s="28"/>
      <c r="AA17" s="20" t="str">
        <f t="shared" si="4"/>
        <v/>
      </c>
      <c r="AB17" s="20" t="str">
        <f t="shared" si="5"/>
        <v/>
      </c>
      <c r="AC17" s="20" t="str">
        <f t="shared" si="6"/>
        <v/>
      </c>
      <c r="AD17" s="20" t="str">
        <f t="shared" si="7"/>
        <v/>
      </c>
      <c r="AE17" s="46" t="str">
        <f t="shared" si="10"/>
        <v/>
      </c>
    </row>
    <row r="18" spans="1:31" x14ac:dyDescent="0.25">
      <c r="A18" s="28">
        <f t="shared" si="0"/>
        <v>4</v>
      </c>
      <c r="B18" s="44">
        <f>IF(B17="","",IF((B17+1)&gt;CAPA!$E$4,"",B17+1))</f>
        <v>42396</v>
      </c>
      <c r="C18" s="10" t="str">
        <f t="shared" si="8"/>
        <v>Quarta</v>
      </c>
      <c r="D18" s="19"/>
      <c r="E18" s="19"/>
      <c r="F18" s="19"/>
      <c r="G18" s="19"/>
      <c r="I18" s="12">
        <f t="shared" si="1"/>
        <v>0</v>
      </c>
      <c r="K18" s="13">
        <f t="shared" si="2"/>
        <v>0</v>
      </c>
      <c r="M18" s="45"/>
      <c r="O18" s="14">
        <f t="shared" si="3"/>
        <v>0</v>
      </c>
      <c r="Q18" s="78"/>
      <c r="S18" s="14">
        <f>IF($A18="",0,IF($O18&lt;=VLOOKUP($A18,PREMISSAS!$A$4:$H$11,4,FALSE),$O18,VLOOKUP($A18,PREMISSAS!$A$4:$H$11,4,FALSE)))</f>
        <v>0</v>
      </c>
      <c r="T18" s="8"/>
      <c r="U18" s="14">
        <f>IF($A18="",0,IF($O18&gt;VLOOKUP($A18,PREMISSAS!$A$4:$H$11,4,FALSE),$O18-VLOOKUP($A18,PREMISSAS!$A$4:$H$11,4,FALSE),0))</f>
        <v>0</v>
      </c>
      <c r="V18" s="28"/>
      <c r="Y18" s="28"/>
      <c r="AA18" s="20" t="str">
        <f t="shared" si="4"/>
        <v/>
      </c>
      <c r="AB18" s="20" t="str">
        <f t="shared" si="5"/>
        <v/>
      </c>
      <c r="AC18" s="20" t="str">
        <f t="shared" si="6"/>
        <v/>
      </c>
      <c r="AD18" s="20" t="str">
        <f t="shared" si="7"/>
        <v/>
      </c>
      <c r="AE18" s="46" t="str">
        <f t="shared" si="10"/>
        <v/>
      </c>
    </row>
    <row r="19" spans="1:31" x14ac:dyDescent="0.25">
      <c r="A19" s="28">
        <f t="shared" si="0"/>
        <v>5</v>
      </c>
      <c r="B19" s="44">
        <f>IF(B18="","",IF((B18+1)&gt;CAPA!$E$4,"",B18+1))</f>
        <v>42397</v>
      </c>
      <c r="C19" s="10" t="str">
        <f t="shared" si="8"/>
        <v>Quinta</v>
      </c>
      <c r="D19" s="19"/>
      <c r="E19" s="19"/>
      <c r="F19" s="19"/>
      <c r="G19" s="19"/>
      <c r="I19" s="12">
        <f t="shared" si="1"/>
        <v>0</v>
      </c>
      <c r="K19" s="13">
        <f t="shared" si="2"/>
        <v>0</v>
      </c>
      <c r="M19" s="45"/>
      <c r="O19" s="14">
        <f t="shared" si="3"/>
        <v>0</v>
      </c>
      <c r="Q19" s="78"/>
      <c r="S19" s="14">
        <f>IF($A19="",0,IF($O19&lt;=VLOOKUP($A19,PREMISSAS!$A$4:$H$11,4,FALSE),$O19,VLOOKUP($A19,PREMISSAS!$A$4:$H$11,4,FALSE)))</f>
        <v>0</v>
      </c>
      <c r="T19" s="8"/>
      <c r="U19" s="14">
        <f>IF($A19="",0,IF($O19&gt;VLOOKUP($A19,PREMISSAS!$A$4:$H$11,4,FALSE),$O19-VLOOKUP($A19,PREMISSAS!$A$4:$H$11,4,FALSE),0))</f>
        <v>0</v>
      </c>
      <c r="V19" s="28"/>
      <c r="Y19" s="28"/>
      <c r="AA19" s="20" t="str">
        <f t="shared" si="4"/>
        <v/>
      </c>
      <c r="AB19" s="20" t="str">
        <f t="shared" si="5"/>
        <v/>
      </c>
      <c r="AC19" s="20" t="str">
        <f t="shared" si="6"/>
        <v/>
      </c>
      <c r="AD19" s="20" t="str">
        <f t="shared" si="7"/>
        <v/>
      </c>
      <c r="AE19" s="46" t="str">
        <f t="shared" si="10"/>
        <v/>
      </c>
    </row>
    <row r="20" spans="1:31" x14ac:dyDescent="0.25">
      <c r="A20" s="28">
        <f t="shared" si="0"/>
        <v>6</v>
      </c>
      <c r="B20" s="44">
        <f>IF(B19="","",IF((B19+1)&gt;CAPA!$E$4,"",B19+1))</f>
        <v>42398</v>
      </c>
      <c r="C20" s="10" t="str">
        <f t="shared" si="8"/>
        <v>Sexta</v>
      </c>
      <c r="D20" s="19"/>
      <c r="E20" s="19"/>
      <c r="F20" s="19"/>
      <c r="G20" s="19"/>
      <c r="I20" s="12">
        <f t="shared" si="1"/>
        <v>0</v>
      </c>
      <c r="K20" s="13">
        <f t="shared" si="2"/>
        <v>0</v>
      </c>
      <c r="M20" s="45"/>
      <c r="O20" s="14">
        <f t="shared" si="3"/>
        <v>0</v>
      </c>
      <c r="Q20" s="78"/>
      <c r="S20" s="14">
        <f>IF($A20="",0,IF($O20&lt;=VLOOKUP($A20,PREMISSAS!$A$4:$H$11,4,FALSE),$O20,VLOOKUP($A20,PREMISSAS!$A$4:$H$11,4,FALSE)))</f>
        <v>0</v>
      </c>
      <c r="T20" s="8"/>
      <c r="U20" s="14">
        <f>IF($A20="",0,IF($O20&gt;VLOOKUP($A20,PREMISSAS!$A$4:$H$11,4,FALSE),$O20-VLOOKUP($A20,PREMISSAS!$A$4:$H$11,4,FALSE),0))</f>
        <v>0</v>
      </c>
      <c r="V20" s="28"/>
      <c r="Y20" s="28"/>
      <c r="AA20" s="20" t="str">
        <f t="shared" si="4"/>
        <v/>
      </c>
      <c r="AB20" s="20" t="str">
        <f t="shared" si="5"/>
        <v/>
      </c>
      <c r="AC20" s="20" t="str">
        <f t="shared" si="6"/>
        <v/>
      </c>
      <c r="AD20" s="20" t="str">
        <f t="shared" si="7"/>
        <v/>
      </c>
      <c r="AE20" s="46" t="str">
        <f t="shared" si="10"/>
        <v/>
      </c>
    </row>
    <row r="21" spans="1:31" x14ac:dyDescent="0.25">
      <c r="A21" s="28">
        <f t="shared" si="0"/>
        <v>7</v>
      </c>
      <c r="B21" s="44">
        <f>IF(B20="","",IF((B20+1)&gt;CAPA!$E$4,"",B20+1))</f>
        <v>42399</v>
      </c>
      <c r="C21" s="10" t="str">
        <f t="shared" si="8"/>
        <v>Sábado</v>
      </c>
      <c r="D21" s="19"/>
      <c r="E21" s="19"/>
      <c r="F21" s="19"/>
      <c r="G21" s="19"/>
      <c r="I21" s="12">
        <f t="shared" si="1"/>
        <v>0</v>
      </c>
      <c r="K21" s="13">
        <f t="shared" si="2"/>
        <v>0</v>
      </c>
      <c r="M21" s="45"/>
      <c r="O21" s="14">
        <f t="shared" si="3"/>
        <v>0</v>
      </c>
      <c r="Q21" s="78"/>
      <c r="S21" s="14">
        <f>IF($A21="",0,IF($O21&lt;=VLOOKUP($A21,PREMISSAS!$A$4:$H$11,4,FALSE),$O21,VLOOKUP($A21,PREMISSAS!$A$4:$H$11,4,FALSE)))</f>
        <v>0</v>
      </c>
      <c r="T21" s="8"/>
      <c r="U21" s="14">
        <f>IF($A21="",0,IF($O21&gt;VLOOKUP($A21,PREMISSAS!$A$4:$H$11,4,FALSE),$O21-VLOOKUP($A21,PREMISSAS!$A$4:$H$11,4,FALSE),0))</f>
        <v>0</v>
      </c>
      <c r="V21" s="28"/>
      <c r="Y21" s="28"/>
      <c r="AA21" s="20" t="str">
        <f t="shared" si="4"/>
        <v/>
      </c>
      <c r="AB21" s="20" t="str">
        <f t="shared" si="5"/>
        <v/>
      </c>
      <c r="AC21" s="20" t="str">
        <f t="shared" si="6"/>
        <v/>
      </c>
      <c r="AD21" s="20" t="str">
        <f t="shared" si="7"/>
        <v/>
      </c>
      <c r="AE21" s="46" t="str">
        <f t="shared" si="10"/>
        <v/>
      </c>
    </row>
    <row r="22" spans="1:31" x14ac:dyDescent="0.25">
      <c r="A22" s="28">
        <f t="shared" si="0"/>
        <v>1</v>
      </c>
      <c r="B22" s="44">
        <f>IF(B21="","",IF((B21+1)&gt;CAPA!$E$4,"",B21+1))</f>
        <v>42400</v>
      </c>
      <c r="C22" s="10" t="str">
        <f t="shared" si="8"/>
        <v>Domingo</v>
      </c>
      <c r="D22" s="19"/>
      <c r="E22" s="19"/>
      <c r="F22" s="19"/>
      <c r="G22" s="19"/>
      <c r="I22" s="12">
        <f t="shared" si="1"/>
        <v>0</v>
      </c>
      <c r="K22" s="13">
        <f t="shared" si="2"/>
        <v>0</v>
      </c>
      <c r="M22" s="45"/>
      <c r="O22" s="14">
        <f t="shared" si="3"/>
        <v>0</v>
      </c>
      <c r="Q22" s="78"/>
      <c r="S22" s="14">
        <f>IF($A22="",0,IF($O22&lt;=VLOOKUP($A22,PREMISSAS!$A$4:$H$11,4,FALSE),$O22,VLOOKUP($A22,PREMISSAS!$A$4:$H$11,4,FALSE)))</f>
        <v>0</v>
      </c>
      <c r="T22" s="8"/>
      <c r="U22" s="14">
        <f>IF($A22="",0,IF($O22&gt;VLOOKUP($A22,PREMISSAS!$A$4:$H$11,4,FALSE),$O22-VLOOKUP($A22,PREMISSAS!$A$4:$H$11,4,FALSE),0))</f>
        <v>0</v>
      </c>
      <c r="V22" s="28"/>
      <c r="Y22" s="28"/>
      <c r="AA22" s="20" t="str">
        <f t="shared" si="4"/>
        <v/>
      </c>
      <c r="AB22" s="20" t="str">
        <f t="shared" si="5"/>
        <v/>
      </c>
      <c r="AC22" s="20" t="str">
        <f t="shared" si="6"/>
        <v/>
      </c>
      <c r="AD22" s="20" t="str">
        <f t="shared" si="7"/>
        <v/>
      </c>
      <c r="AE22" s="46" t="str">
        <f t="shared" si="10"/>
        <v/>
      </c>
    </row>
    <row r="23" spans="1:31" x14ac:dyDescent="0.25">
      <c r="A23" s="28">
        <f t="shared" si="0"/>
        <v>2</v>
      </c>
      <c r="B23" s="44">
        <f>IF(B22="","",IF((B22+1)&gt;CAPA!$E$4,"",B22+1))</f>
        <v>42401</v>
      </c>
      <c r="C23" s="10" t="str">
        <f t="shared" si="8"/>
        <v>Segunda</v>
      </c>
      <c r="D23" s="19"/>
      <c r="E23" s="19"/>
      <c r="F23" s="19"/>
      <c r="G23" s="19"/>
      <c r="I23" s="12">
        <f t="shared" si="1"/>
        <v>0</v>
      </c>
      <c r="K23" s="13">
        <f t="shared" si="2"/>
        <v>0</v>
      </c>
      <c r="M23" s="45"/>
      <c r="O23" s="14">
        <f t="shared" si="3"/>
        <v>0</v>
      </c>
      <c r="Q23" s="78"/>
      <c r="S23" s="14">
        <f>IF($A23="",0,IF($O23&lt;=VLOOKUP($A23,PREMISSAS!$A$4:$H$11,4,FALSE),$O23,VLOOKUP($A23,PREMISSAS!$A$4:$H$11,4,FALSE)))</f>
        <v>0</v>
      </c>
      <c r="T23" s="8"/>
      <c r="U23" s="14">
        <f>IF($A23="",0,IF($O23&gt;VLOOKUP($A23,PREMISSAS!$A$4:$H$11,4,FALSE),$O23-VLOOKUP($A23,PREMISSAS!$A$4:$H$11,4,FALSE),0))</f>
        <v>0</v>
      </c>
      <c r="V23" s="28"/>
      <c r="Y23" s="28"/>
      <c r="AA23" s="20" t="str">
        <f t="shared" si="4"/>
        <v/>
      </c>
      <c r="AB23" s="20" t="str">
        <f t="shared" si="5"/>
        <v/>
      </c>
      <c r="AC23" s="20" t="str">
        <f t="shared" si="6"/>
        <v/>
      </c>
      <c r="AD23" s="20" t="str">
        <f t="shared" si="7"/>
        <v/>
      </c>
      <c r="AE23" s="46" t="str">
        <f t="shared" si="10"/>
        <v/>
      </c>
    </row>
    <row r="24" spans="1:31" x14ac:dyDescent="0.25">
      <c r="A24" s="28">
        <f t="shared" si="0"/>
        <v>3</v>
      </c>
      <c r="B24" s="44">
        <f>IF(B23="","",IF((B23+1)&gt;CAPA!$E$4,"",B23+1))</f>
        <v>42402</v>
      </c>
      <c r="C24" s="10" t="str">
        <f t="shared" si="8"/>
        <v>Terça</v>
      </c>
      <c r="D24" s="19"/>
      <c r="E24" s="19"/>
      <c r="F24" s="19"/>
      <c r="G24" s="19"/>
      <c r="I24" s="12">
        <f t="shared" si="1"/>
        <v>0</v>
      </c>
      <c r="K24" s="13">
        <f t="shared" si="2"/>
        <v>0</v>
      </c>
      <c r="M24" s="45"/>
      <c r="O24" s="14">
        <f t="shared" si="3"/>
        <v>0</v>
      </c>
      <c r="Q24" s="78"/>
      <c r="S24" s="14">
        <f>IF($A24="",0,IF($O24&lt;=VLOOKUP($A24,PREMISSAS!$A$4:$H$11,4,FALSE),$O24,VLOOKUP($A24,PREMISSAS!$A$4:$H$11,4,FALSE)))</f>
        <v>0</v>
      </c>
      <c r="T24" s="8"/>
      <c r="U24" s="14">
        <f>IF($A24="",0,IF($O24&gt;VLOOKUP($A24,PREMISSAS!$A$4:$H$11,4,FALSE),$O24-VLOOKUP($A24,PREMISSAS!$A$4:$H$11,4,FALSE),0))</f>
        <v>0</v>
      </c>
      <c r="V24" s="28"/>
      <c r="Y24" s="28"/>
      <c r="AA24" s="20" t="str">
        <f t="shared" si="4"/>
        <v/>
      </c>
      <c r="AB24" s="20" t="str">
        <f t="shared" si="5"/>
        <v/>
      </c>
      <c r="AC24" s="20" t="str">
        <f t="shared" si="6"/>
        <v/>
      </c>
      <c r="AD24" s="20" t="str">
        <f t="shared" si="7"/>
        <v/>
      </c>
      <c r="AE24" s="46" t="str">
        <f t="shared" si="10"/>
        <v/>
      </c>
    </row>
    <row r="25" spans="1:31" x14ac:dyDescent="0.25">
      <c r="A25" s="28">
        <f t="shared" si="0"/>
        <v>4</v>
      </c>
      <c r="B25" s="44">
        <f>IF(B24="","",IF((B24+1)&gt;CAPA!$E$4,"",B24+1))</f>
        <v>42403</v>
      </c>
      <c r="C25" s="10" t="str">
        <f t="shared" si="8"/>
        <v>Quarta</v>
      </c>
      <c r="D25" s="19"/>
      <c r="E25" s="19"/>
      <c r="F25" s="19"/>
      <c r="G25" s="19"/>
      <c r="I25" s="12">
        <f t="shared" si="1"/>
        <v>0</v>
      </c>
      <c r="K25" s="13">
        <f t="shared" si="2"/>
        <v>0</v>
      </c>
      <c r="M25" s="45"/>
      <c r="O25" s="14">
        <f t="shared" si="3"/>
        <v>0</v>
      </c>
      <c r="Q25" s="78"/>
      <c r="S25" s="14">
        <f>IF($A25="",0,IF($O25&lt;=VLOOKUP($A25,PREMISSAS!$A$4:$H$11,4,FALSE),$O25,VLOOKUP($A25,PREMISSAS!$A$4:$H$11,4,FALSE)))</f>
        <v>0</v>
      </c>
      <c r="T25" s="8"/>
      <c r="U25" s="14">
        <f>IF($A25="",0,IF($O25&gt;VLOOKUP($A25,PREMISSAS!$A$4:$H$11,4,FALSE),$O25-VLOOKUP($A25,PREMISSAS!$A$4:$H$11,4,FALSE),0))</f>
        <v>0</v>
      </c>
      <c r="V25" s="28"/>
      <c r="Y25" s="28"/>
      <c r="AA25" s="20" t="str">
        <f t="shared" si="4"/>
        <v/>
      </c>
      <c r="AB25" s="20" t="str">
        <f t="shared" si="5"/>
        <v/>
      </c>
      <c r="AC25" s="20" t="str">
        <f t="shared" si="6"/>
        <v/>
      </c>
      <c r="AD25" s="20" t="str">
        <f t="shared" si="7"/>
        <v/>
      </c>
      <c r="AE25" s="46" t="str">
        <f t="shared" si="10"/>
        <v/>
      </c>
    </row>
    <row r="26" spans="1:31" x14ac:dyDescent="0.25">
      <c r="A26" s="28">
        <f t="shared" si="0"/>
        <v>5</v>
      </c>
      <c r="B26" s="44">
        <f>IF(B25="","",IF((B25+1)&gt;CAPA!$E$4,"",B25+1))</f>
        <v>42404</v>
      </c>
      <c r="C26" s="10" t="str">
        <f t="shared" si="8"/>
        <v>Quinta</v>
      </c>
      <c r="D26" s="19"/>
      <c r="E26" s="19"/>
      <c r="F26" s="19"/>
      <c r="G26" s="19"/>
      <c r="I26" s="12">
        <f t="shared" si="1"/>
        <v>0</v>
      </c>
      <c r="K26" s="13">
        <f t="shared" si="2"/>
        <v>0</v>
      </c>
      <c r="M26" s="45"/>
      <c r="O26" s="14">
        <f t="shared" si="3"/>
        <v>0</v>
      </c>
      <c r="Q26" s="78"/>
      <c r="S26" s="14">
        <f>IF($A26="",0,IF($O26&lt;=VLOOKUP($A26,PREMISSAS!$A$4:$H$11,4,FALSE),$O26,VLOOKUP($A26,PREMISSAS!$A$4:$H$11,4,FALSE)))</f>
        <v>0</v>
      </c>
      <c r="T26" s="8"/>
      <c r="U26" s="14">
        <f>IF($A26="",0,IF($O26&gt;VLOOKUP($A26,PREMISSAS!$A$4:$H$11,4,FALSE),$O26-VLOOKUP($A26,PREMISSAS!$A$4:$H$11,4,FALSE),0))</f>
        <v>0</v>
      </c>
      <c r="V26" s="28"/>
      <c r="Y26" s="28"/>
      <c r="AA26" s="20" t="str">
        <f t="shared" si="4"/>
        <v/>
      </c>
      <c r="AB26" s="20" t="str">
        <f t="shared" si="5"/>
        <v/>
      </c>
      <c r="AC26" s="20" t="str">
        <f t="shared" si="6"/>
        <v/>
      </c>
      <c r="AD26" s="20" t="str">
        <f t="shared" si="7"/>
        <v/>
      </c>
      <c r="AE26" s="46" t="str">
        <f t="shared" si="10"/>
        <v/>
      </c>
    </row>
    <row r="27" spans="1:31" x14ac:dyDescent="0.25">
      <c r="A27" s="28">
        <f t="shared" si="0"/>
        <v>6</v>
      </c>
      <c r="B27" s="44">
        <f>IF(B26="","",IF((B26+1)&gt;CAPA!$E$4,"",B26+1))</f>
        <v>42405</v>
      </c>
      <c r="C27" s="10" t="str">
        <f t="shared" si="8"/>
        <v>Sexta</v>
      </c>
      <c r="D27" s="19"/>
      <c r="E27" s="19"/>
      <c r="F27" s="19"/>
      <c r="G27" s="19"/>
      <c r="I27" s="12">
        <f t="shared" si="1"/>
        <v>0</v>
      </c>
      <c r="K27" s="13">
        <f t="shared" si="2"/>
        <v>0</v>
      </c>
      <c r="M27" s="45"/>
      <c r="O27" s="14">
        <f t="shared" si="3"/>
        <v>0</v>
      </c>
      <c r="Q27" s="78"/>
      <c r="S27" s="14">
        <f>IF($A27="",0,IF($O27&lt;=VLOOKUP($A27,PREMISSAS!$A$4:$H$11,4,FALSE),$O27,VLOOKUP($A27,PREMISSAS!$A$4:$H$11,4,FALSE)))</f>
        <v>0</v>
      </c>
      <c r="T27" s="8"/>
      <c r="U27" s="14">
        <f>IF($A27="",0,IF($O27&gt;VLOOKUP($A27,PREMISSAS!$A$4:$H$11,4,FALSE),$O27-VLOOKUP($A27,PREMISSAS!$A$4:$H$11,4,FALSE),0))</f>
        <v>0</v>
      </c>
      <c r="V27" s="28"/>
      <c r="Y27" s="28"/>
      <c r="AA27" s="20" t="str">
        <f t="shared" si="4"/>
        <v/>
      </c>
      <c r="AB27" s="20" t="str">
        <f t="shared" si="5"/>
        <v/>
      </c>
      <c r="AC27" s="20" t="str">
        <f t="shared" si="6"/>
        <v/>
      </c>
      <c r="AD27" s="20" t="str">
        <f t="shared" si="7"/>
        <v/>
      </c>
      <c r="AE27" s="46" t="str">
        <f t="shared" si="10"/>
        <v/>
      </c>
    </row>
    <row r="28" spans="1:31" x14ac:dyDescent="0.25">
      <c r="A28" s="28">
        <f t="shared" si="0"/>
        <v>7</v>
      </c>
      <c r="B28" s="44">
        <f>IF(B27="","",IF((B27+1)&gt;CAPA!$E$4,"",B27+1))</f>
        <v>42406</v>
      </c>
      <c r="C28" s="10" t="str">
        <f t="shared" si="8"/>
        <v>Sábado</v>
      </c>
      <c r="D28" s="19"/>
      <c r="E28" s="19"/>
      <c r="F28" s="19"/>
      <c r="G28" s="19"/>
      <c r="I28" s="12">
        <f t="shared" si="1"/>
        <v>0</v>
      </c>
      <c r="K28" s="13">
        <f t="shared" si="2"/>
        <v>0</v>
      </c>
      <c r="M28" s="45"/>
      <c r="O28" s="14">
        <f t="shared" si="3"/>
        <v>0</v>
      </c>
      <c r="Q28" s="78"/>
      <c r="S28" s="14">
        <f>IF($A28="",0,IF($O28&lt;=VLOOKUP($A28,PREMISSAS!$A$4:$H$11,4,FALSE),$O28,VLOOKUP($A28,PREMISSAS!$A$4:$H$11,4,FALSE)))</f>
        <v>0</v>
      </c>
      <c r="T28" s="8"/>
      <c r="U28" s="14">
        <f>IF($A28="",0,IF($O28&gt;VLOOKUP($A28,PREMISSAS!$A$4:$H$11,4,FALSE),$O28-VLOOKUP($A28,PREMISSAS!$A$4:$H$11,4,FALSE),0))</f>
        <v>0</v>
      </c>
      <c r="V28" s="28"/>
      <c r="Y28" s="28"/>
      <c r="AA28" s="20" t="str">
        <f t="shared" si="4"/>
        <v/>
      </c>
      <c r="AB28" s="20" t="str">
        <f t="shared" si="5"/>
        <v/>
      </c>
      <c r="AC28" s="20" t="str">
        <f t="shared" si="6"/>
        <v/>
      </c>
      <c r="AD28" s="20" t="str">
        <f t="shared" si="7"/>
        <v/>
      </c>
      <c r="AE28" s="46" t="str">
        <f t="shared" si="10"/>
        <v/>
      </c>
    </row>
    <row r="29" spans="1:31" x14ac:dyDescent="0.25">
      <c r="A29" s="28">
        <f t="shared" si="0"/>
        <v>1</v>
      </c>
      <c r="B29" s="44">
        <f>IF(B28="","",IF((B28+1)&gt;CAPA!$E$4,"",B28+1))</f>
        <v>42407</v>
      </c>
      <c r="C29" s="10" t="str">
        <f t="shared" si="8"/>
        <v>Domingo</v>
      </c>
      <c r="D29" s="19"/>
      <c r="E29" s="19"/>
      <c r="F29" s="19"/>
      <c r="G29" s="19"/>
      <c r="I29" s="12">
        <f t="shared" si="1"/>
        <v>0</v>
      </c>
      <c r="K29" s="13">
        <f t="shared" si="2"/>
        <v>0</v>
      </c>
      <c r="M29" s="45"/>
      <c r="O29" s="14">
        <f t="shared" si="3"/>
        <v>0</v>
      </c>
      <c r="Q29" s="78"/>
      <c r="S29" s="14">
        <f>IF($A29="",0,IF($O29&lt;=VLOOKUP($A29,PREMISSAS!$A$4:$H$11,4,FALSE),$O29,VLOOKUP($A29,PREMISSAS!$A$4:$H$11,4,FALSE)))</f>
        <v>0</v>
      </c>
      <c r="T29" s="8"/>
      <c r="U29" s="14">
        <f>IF($A29="",0,IF($O29&gt;VLOOKUP($A29,PREMISSAS!$A$4:$H$11,4,FALSE),$O29-VLOOKUP($A29,PREMISSAS!$A$4:$H$11,4,FALSE),0))</f>
        <v>0</v>
      </c>
      <c r="V29" s="28"/>
      <c r="Y29" s="28"/>
      <c r="AA29" s="20" t="str">
        <f t="shared" si="4"/>
        <v/>
      </c>
      <c r="AB29" s="20" t="str">
        <f t="shared" si="5"/>
        <v/>
      </c>
      <c r="AC29" s="20" t="str">
        <f t="shared" si="6"/>
        <v/>
      </c>
      <c r="AD29" s="20" t="str">
        <f t="shared" si="7"/>
        <v/>
      </c>
      <c r="AE29" s="46" t="str">
        <f t="shared" si="10"/>
        <v/>
      </c>
    </row>
    <row r="30" spans="1:31" x14ac:dyDescent="0.25">
      <c r="A30" s="28">
        <f t="shared" si="0"/>
        <v>2</v>
      </c>
      <c r="B30" s="44">
        <f>IF(B29="","",IF((B29+1)&gt;CAPA!$E$4,"",B29+1))</f>
        <v>42408</v>
      </c>
      <c r="C30" s="10" t="str">
        <f t="shared" si="8"/>
        <v>Segunda</v>
      </c>
      <c r="D30" s="19"/>
      <c r="E30" s="19"/>
      <c r="F30" s="19"/>
      <c r="G30" s="19"/>
      <c r="I30" s="12">
        <f t="shared" si="1"/>
        <v>0</v>
      </c>
      <c r="K30" s="13">
        <f t="shared" si="2"/>
        <v>0</v>
      </c>
      <c r="M30" s="45"/>
      <c r="O30" s="14">
        <f t="shared" si="3"/>
        <v>0</v>
      </c>
      <c r="Q30" s="78"/>
      <c r="S30" s="14">
        <f>IF($A30="",0,IF($O30&lt;=VLOOKUP($A30,PREMISSAS!$A$4:$H$11,4,FALSE),$O30,VLOOKUP($A30,PREMISSAS!$A$4:$H$11,4,FALSE)))</f>
        <v>0</v>
      </c>
      <c r="T30" s="8"/>
      <c r="U30" s="14">
        <f>IF($A30="",0,IF($O30&gt;VLOOKUP($A30,PREMISSAS!$A$4:$H$11,4,FALSE),$O30-VLOOKUP($A30,PREMISSAS!$A$4:$H$11,4,FALSE),0))</f>
        <v>0</v>
      </c>
      <c r="V30" s="28"/>
      <c r="Y30" s="28"/>
      <c r="AA30" s="20" t="str">
        <f t="shared" si="4"/>
        <v/>
      </c>
      <c r="AB30" s="20" t="str">
        <f t="shared" si="5"/>
        <v/>
      </c>
      <c r="AC30" s="20" t="str">
        <f t="shared" si="6"/>
        <v/>
      </c>
      <c r="AD30" s="20" t="str">
        <f t="shared" si="7"/>
        <v/>
      </c>
      <c r="AE30" s="46" t="str">
        <f t="shared" si="10"/>
        <v/>
      </c>
    </row>
    <row r="31" spans="1:31" x14ac:dyDescent="0.25">
      <c r="A31" s="28" t="str">
        <f t="shared" si="0"/>
        <v>F</v>
      </c>
      <c r="B31" s="44">
        <f>IF(B30="","",IF((B30+1)&gt;CAPA!$E$4,"",B30+1))</f>
        <v>42409</v>
      </c>
      <c r="C31" s="10" t="str">
        <f t="shared" si="8"/>
        <v>Terça</v>
      </c>
      <c r="D31" s="19"/>
      <c r="E31" s="19"/>
      <c r="F31" s="19"/>
      <c r="G31" s="19"/>
      <c r="I31" s="12">
        <f t="shared" si="1"/>
        <v>0</v>
      </c>
      <c r="K31" s="13">
        <f t="shared" si="2"/>
        <v>0</v>
      </c>
      <c r="M31" s="45"/>
      <c r="O31" s="14">
        <f t="shared" si="3"/>
        <v>0</v>
      </c>
      <c r="Q31" s="78"/>
      <c r="S31" s="14">
        <f>IF($A31="",0,IF($O31&lt;=VLOOKUP($A31,PREMISSAS!$A$4:$H$11,4,FALSE),$O31,VLOOKUP($A31,PREMISSAS!$A$4:$H$11,4,FALSE)))</f>
        <v>0</v>
      </c>
      <c r="T31" s="8"/>
      <c r="U31" s="14">
        <f>IF($A31="",0,IF($O31&gt;VLOOKUP($A31,PREMISSAS!$A$4:$H$11,4,FALSE),$O31-VLOOKUP($A31,PREMISSAS!$A$4:$H$11,4,FALSE),0))</f>
        <v>0</v>
      </c>
      <c r="V31" s="28"/>
      <c r="Y31" s="28"/>
      <c r="AA31" s="20" t="str">
        <f t="shared" si="4"/>
        <v/>
      </c>
      <c r="AB31" s="20" t="str">
        <f t="shared" si="5"/>
        <v/>
      </c>
      <c r="AC31" s="20" t="str">
        <f t="shared" si="6"/>
        <v/>
      </c>
      <c r="AD31" s="20" t="str">
        <f t="shared" si="7"/>
        <v/>
      </c>
      <c r="AE31" s="46" t="str">
        <f t="shared" si="10"/>
        <v/>
      </c>
    </row>
    <row r="32" spans="1:31" x14ac:dyDescent="0.25">
      <c r="A32" s="28">
        <f t="shared" si="0"/>
        <v>4</v>
      </c>
      <c r="B32" s="44">
        <f>IF(B31="","",IF((B31+1)&gt;CAPA!$E$4,"",B31+1))</f>
        <v>42410</v>
      </c>
      <c r="C32" s="10" t="str">
        <f t="shared" si="8"/>
        <v>Quarta</v>
      </c>
      <c r="D32" s="19"/>
      <c r="E32" s="19"/>
      <c r="F32" s="19"/>
      <c r="G32" s="19"/>
      <c r="I32" s="12">
        <f t="shared" si="1"/>
        <v>0</v>
      </c>
      <c r="K32" s="13">
        <f t="shared" si="2"/>
        <v>0</v>
      </c>
      <c r="M32" s="45"/>
      <c r="O32" s="14">
        <f t="shared" si="3"/>
        <v>0</v>
      </c>
      <c r="Q32" s="78"/>
      <c r="S32" s="14">
        <f>IF($A32="",0,IF($O32&lt;=VLOOKUP($A32,PREMISSAS!$A$4:$H$11,4,FALSE),$O32,VLOOKUP($A32,PREMISSAS!$A$4:$H$11,4,FALSE)))</f>
        <v>0</v>
      </c>
      <c r="T32" s="8"/>
      <c r="U32" s="14">
        <f>IF($A32="",0,IF($O32&gt;VLOOKUP($A32,PREMISSAS!$A$4:$H$11,4,FALSE),$O32-VLOOKUP($A32,PREMISSAS!$A$4:$H$11,4,FALSE),0))</f>
        <v>0</v>
      </c>
      <c r="V32" s="28"/>
      <c r="Y32" s="28"/>
      <c r="AA32" s="20" t="str">
        <f t="shared" si="4"/>
        <v/>
      </c>
      <c r="AB32" s="20" t="str">
        <f t="shared" si="5"/>
        <v/>
      </c>
      <c r="AC32" s="20" t="str">
        <f t="shared" si="6"/>
        <v/>
      </c>
      <c r="AD32" s="20" t="str">
        <f t="shared" si="7"/>
        <v/>
      </c>
      <c r="AE32" s="46" t="str">
        <f t="shared" si="10"/>
        <v/>
      </c>
    </row>
    <row r="33" spans="1:31" x14ac:dyDescent="0.25">
      <c r="A33" s="28">
        <f t="shared" si="0"/>
        <v>5</v>
      </c>
      <c r="B33" s="44">
        <f>IF(B32="","",IF((B32+1)&gt;CAPA!$E$4,"",B32+1))</f>
        <v>42411</v>
      </c>
      <c r="C33" s="10" t="str">
        <f t="shared" si="8"/>
        <v>Quinta</v>
      </c>
      <c r="D33" s="19"/>
      <c r="E33" s="19"/>
      <c r="F33" s="19"/>
      <c r="G33" s="19"/>
      <c r="I33" s="12">
        <f t="shared" si="1"/>
        <v>0</v>
      </c>
      <c r="K33" s="13">
        <f t="shared" si="2"/>
        <v>0</v>
      </c>
      <c r="M33" s="45"/>
      <c r="O33" s="14">
        <f t="shared" si="3"/>
        <v>0</v>
      </c>
      <c r="Q33" s="78"/>
      <c r="S33" s="14">
        <f>IF($A33="",0,IF($O33&lt;=VLOOKUP($A33,PREMISSAS!$A$4:$H$11,4,FALSE),$O33,VLOOKUP($A33,PREMISSAS!$A$4:$H$11,4,FALSE)))</f>
        <v>0</v>
      </c>
      <c r="T33" s="8"/>
      <c r="U33" s="14">
        <f>IF($A33="",0,IF($O33&gt;VLOOKUP($A33,PREMISSAS!$A$4:$H$11,4,FALSE),$O33-VLOOKUP($A33,PREMISSAS!$A$4:$H$11,4,FALSE),0))</f>
        <v>0</v>
      </c>
      <c r="V33" s="28"/>
      <c r="Y33" s="28"/>
      <c r="AA33" s="20" t="str">
        <f t="shared" si="4"/>
        <v/>
      </c>
      <c r="AB33" s="20" t="str">
        <f t="shared" si="5"/>
        <v/>
      </c>
      <c r="AC33" s="20" t="str">
        <f t="shared" si="6"/>
        <v/>
      </c>
      <c r="AD33" s="20" t="str">
        <f t="shared" si="7"/>
        <v/>
      </c>
      <c r="AE33" s="46" t="str">
        <f t="shared" si="10"/>
        <v/>
      </c>
    </row>
    <row r="34" spans="1:31" x14ac:dyDescent="0.25">
      <c r="A34" s="28">
        <f t="shared" si="0"/>
        <v>6</v>
      </c>
      <c r="B34" s="44">
        <f>IF(B33="","",IF((B33+1)&gt;CAPA!$E$4,"",B33+1))</f>
        <v>42412</v>
      </c>
      <c r="C34" s="10" t="str">
        <f t="shared" si="8"/>
        <v>Sexta</v>
      </c>
      <c r="D34" s="19"/>
      <c r="E34" s="19"/>
      <c r="F34" s="19"/>
      <c r="G34" s="19"/>
      <c r="I34" s="12">
        <f t="shared" si="1"/>
        <v>0</v>
      </c>
      <c r="K34" s="13">
        <f t="shared" si="2"/>
        <v>0</v>
      </c>
      <c r="M34" s="45"/>
      <c r="O34" s="14">
        <f t="shared" si="3"/>
        <v>0</v>
      </c>
      <c r="Q34" s="78"/>
      <c r="S34" s="14">
        <f>IF($A34="",0,IF($O34&lt;=VLOOKUP($A34,PREMISSAS!$A$4:$H$11,4,FALSE),$O34,VLOOKUP($A34,PREMISSAS!$A$4:$H$11,4,FALSE)))</f>
        <v>0</v>
      </c>
      <c r="T34" s="8"/>
      <c r="U34" s="14">
        <f>IF($A34="",0,IF($O34&gt;VLOOKUP($A34,PREMISSAS!$A$4:$H$11,4,FALSE),$O34-VLOOKUP($A34,PREMISSAS!$A$4:$H$11,4,FALSE),0))</f>
        <v>0</v>
      </c>
      <c r="V34" s="28"/>
      <c r="Y34" s="28"/>
      <c r="AA34" s="20" t="str">
        <f t="shared" si="4"/>
        <v/>
      </c>
      <c r="AB34" s="20" t="str">
        <f t="shared" si="5"/>
        <v/>
      </c>
      <c r="AC34" s="20" t="str">
        <f t="shared" si="6"/>
        <v/>
      </c>
      <c r="AD34" s="20" t="str">
        <f t="shared" si="7"/>
        <v/>
      </c>
      <c r="AE34" s="46" t="str">
        <f t="shared" si="10"/>
        <v/>
      </c>
    </row>
    <row r="35" spans="1:31" x14ac:dyDescent="0.25">
      <c r="A35" s="28">
        <f t="shared" si="0"/>
        <v>7</v>
      </c>
      <c r="B35" s="44">
        <f>IF(B34="","",IF((B34+1)&gt;CAPA!$E$4,"",B34+1))</f>
        <v>42413</v>
      </c>
      <c r="C35" s="10" t="str">
        <f t="shared" si="8"/>
        <v>Sábado</v>
      </c>
      <c r="D35" s="19"/>
      <c r="E35" s="19"/>
      <c r="F35" s="19"/>
      <c r="G35" s="19"/>
      <c r="I35" s="12">
        <f t="shared" si="1"/>
        <v>0</v>
      </c>
      <c r="K35" s="13">
        <f t="shared" si="2"/>
        <v>0</v>
      </c>
      <c r="M35" s="45"/>
      <c r="O35" s="14">
        <f t="shared" si="3"/>
        <v>0</v>
      </c>
      <c r="Q35" s="78"/>
      <c r="S35" s="14">
        <f>IF($A35="",0,IF($O35&lt;=VLOOKUP($A35,PREMISSAS!$A$4:$H$11,4,FALSE),$O35,VLOOKUP($A35,PREMISSAS!$A$4:$H$11,4,FALSE)))</f>
        <v>0</v>
      </c>
      <c r="T35" s="8"/>
      <c r="U35" s="14">
        <f>IF($A35="",0,IF($O35&gt;VLOOKUP($A35,PREMISSAS!$A$4:$H$11,4,FALSE),$O35-VLOOKUP($A35,PREMISSAS!$A$4:$H$11,4,FALSE),0))</f>
        <v>0</v>
      </c>
      <c r="V35" s="28"/>
      <c r="Y35" s="28"/>
      <c r="AA35" s="20" t="str">
        <f t="shared" si="4"/>
        <v/>
      </c>
      <c r="AB35" s="20" t="str">
        <f t="shared" si="5"/>
        <v/>
      </c>
      <c r="AC35" s="20" t="str">
        <f t="shared" si="6"/>
        <v/>
      </c>
      <c r="AD35" s="20" t="str">
        <f t="shared" si="7"/>
        <v/>
      </c>
      <c r="AE35" s="46" t="str">
        <f t="shared" si="10"/>
        <v/>
      </c>
    </row>
    <row r="36" spans="1:31" x14ac:dyDescent="0.25">
      <c r="A36" s="28">
        <f t="shared" si="0"/>
        <v>1</v>
      </c>
      <c r="B36" s="44">
        <f>IF(B35="","",IF((B35+1)&gt;CAPA!$E$4,"",B35+1))</f>
        <v>42414</v>
      </c>
      <c r="C36" s="10" t="str">
        <f t="shared" si="8"/>
        <v>Domingo</v>
      </c>
      <c r="D36" s="19"/>
      <c r="E36" s="19"/>
      <c r="F36" s="19"/>
      <c r="G36" s="19"/>
      <c r="I36" s="12">
        <f t="shared" si="1"/>
        <v>0</v>
      </c>
      <c r="K36" s="13">
        <f t="shared" si="2"/>
        <v>0</v>
      </c>
      <c r="M36" s="45"/>
      <c r="O36" s="14">
        <f t="shared" si="3"/>
        <v>0</v>
      </c>
      <c r="Q36" s="78"/>
      <c r="S36" s="14">
        <f>IF($A36="",0,IF($O36&lt;=VLOOKUP($A36,PREMISSAS!$A$4:$H$11,4,FALSE),$O36,VLOOKUP($A36,PREMISSAS!$A$4:$H$11,4,FALSE)))</f>
        <v>0</v>
      </c>
      <c r="T36" s="8"/>
      <c r="U36" s="14">
        <f>IF($A36="",0,IF($O36&gt;VLOOKUP($A36,PREMISSAS!$A$4:$H$11,4,FALSE),$O36-VLOOKUP($A36,PREMISSAS!$A$4:$H$11,4,FALSE),0))</f>
        <v>0</v>
      </c>
      <c r="V36" s="28"/>
      <c r="Y36" s="28"/>
      <c r="AA36" s="20" t="str">
        <f t="shared" si="4"/>
        <v/>
      </c>
      <c r="AB36" s="20" t="str">
        <f t="shared" si="5"/>
        <v/>
      </c>
      <c r="AC36" s="20" t="str">
        <f t="shared" si="6"/>
        <v/>
      </c>
      <c r="AD36" s="20" t="str">
        <f t="shared" si="7"/>
        <v/>
      </c>
      <c r="AE36" s="46" t="str">
        <f t="shared" si="10"/>
        <v/>
      </c>
    </row>
    <row r="37" spans="1:31" x14ac:dyDescent="0.25">
      <c r="A37" s="28">
        <f t="shared" si="0"/>
        <v>2</v>
      </c>
      <c r="B37" s="44">
        <f>IF(B36="","",IF((B36+1)&gt;CAPA!$E$4,"",B36+1))</f>
        <v>42415</v>
      </c>
      <c r="C37" s="10" t="str">
        <f t="shared" si="8"/>
        <v>Segunda</v>
      </c>
      <c r="D37" s="19"/>
      <c r="E37" s="19"/>
      <c r="F37" s="19"/>
      <c r="G37" s="19"/>
      <c r="I37" s="12">
        <f t="shared" si="1"/>
        <v>0</v>
      </c>
      <c r="K37" s="13">
        <f t="shared" si="2"/>
        <v>0</v>
      </c>
      <c r="M37" s="45"/>
      <c r="O37" s="14">
        <f t="shared" si="3"/>
        <v>0</v>
      </c>
      <c r="Q37" s="78"/>
      <c r="S37" s="14">
        <f>IF($A37="",0,IF($O37&lt;=VLOOKUP($A37,PREMISSAS!$A$4:$H$11,4,FALSE),$O37,VLOOKUP($A37,PREMISSAS!$A$4:$H$11,4,FALSE)))</f>
        <v>0</v>
      </c>
      <c r="T37" s="8"/>
      <c r="U37" s="14">
        <f>IF($A37="",0,IF($O37&gt;VLOOKUP($A37,PREMISSAS!$A$4:$H$11,4,FALSE),$O37-VLOOKUP($A37,PREMISSAS!$A$4:$H$11,4,FALSE),0))</f>
        <v>0</v>
      </c>
      <c r="V37" s="28"/>
      <c r="Y37" s="28"/>
      <c r="AA37" s="20" t="str">
        <f t="shared" si="4"/>
        <v/>
      </c>
      <c r="AB37" s="20" t="str">
        <f t="shared" si="5"/>
        <v/>
      </c>
      <c r="AC37" s="20" t="str">
        <f t="shared" si="6"/>
        <v/>
      </c>
      <c r="AD37" s="20" t="str">
        <f t="shared" si="7"/>
        <v/>
      </c>
      <c r="AE37" s="46" t="str">
        <f t="shared" si="10"/>
        <v/>
      </c>
    </row>
    <row r="38" spans="1:31" ht="4.5" customHeight="1" x14ac:dyDescent="0.25">
      <c r="T38" s="8"/>
      <c r="V38" s="28"/>
      <c r="Y38" s="28"/>
      <c r="AA38" s="30"/>
      <c r="AB38" s="30"/>
      <c r="AC38" s="30"/>
      <c r="AD38" s="30"/>
      <c r="AE38" s="30"/>
    </row>
    <row r="39" spans="1:31" ht="18.75" customHeight="1" x14ac:dyDescent="0.3">
      <c r="B39" s="59" t="s">
        <v>20</v>
      </c>
      <c r="C39" s="60"/>
      <c r="D39" s="61"/>
      <c r="E39" s="73" t="s">
        <v>21</v>
      </c>
      <c r="F39" s="74"/>
      <c r="G39" s="32">
        <f>COUNTIF($D$7:$D$37,"FALTA")+COUNTIF($D$7:$D$37,"SUSPENSÃO")+COUNTIF($D$7:$D$37,"SUSPENSO")+COUNTIF($D$7:$D$37,"SUSPENSAO")</f>
        <v>0</v>
      </c>
      <c r="I39" s="12">
        <f>SUM($I$7:$I$37)</f>
        <v>0</v>
      </c>
      <c r="K39" s="13">
        <f>SUM($K$7:$K$37)</f>
        <v>0</v>
      </c>
      <c r="O39" s="14">
        <f>SUM(O$7:O$37)</f>
        <v>0</v>
      </c>
      <c r="Q39" s="14">
        <f>$AE$39</f>
        <v>0</v>
      </c>
      <c r="S39" s="14">
        <f>SUM(S$7:S$37)</f>
        <v>0</v>
      </c>
      <c r="T39" s="8"/>
      <c r="U39" s="14">
        <f>SUM(U$7:U$37)</f>
        <v>0</v>
      </c>
      <c r="AE39" s="12">
        <f>SUM(AE7:AE37)</f>
        <v>0</v>
      </c>
    </row>
    <row r="40" spans="1:31" ht="4.5" customHeight="1" x14ac:dyDescent="0.25">
      <c r="T40" s="8"/>
      <c r="V40" s="28"/>
      <c r="Y40" s="28"/>
      <c r="AA40" s="30"/>
      <c r="AB40" s="30"/>
      <c r="AC40" s="30"/>
      <c r="AD40" s="30"/>
      <c r="AE40" s="30"/>
    </row>
    <row r="41" spans="1:31" ht="30" customHeight="1" x14ac:dyDescent="0.25">
      <c r="B41" s="62" t="s">
        <v>47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4"/>
    </row>
    <row r="42" spans="1:31" x14ac:dyDescent="0.25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7"/>
    </row>
  </sheetData>
  <sheetProtection sheet="1" objects="1" scenarios="1" selectLockedCells="1"/>
  <mergeCells count="10">
    <mergeCell ref="AA4:AD4"/>
    <mergeCell ref="B39:D39"/>
    <mergeCell ref="B41:U42"/>
    <mergeCell ref="B2:X2"/>
    <mergeCell ref="W4:X4"/>
    <mergeCell ref="B4:C4"/>
    <mergeCell ref="D4:G4"/>
    <mergeCell ref="E39:F39"/>
    <mergeCell ref="I4:Q4"/>
    <mergeCell ref="S4:U4"/>
  </mergeCells>
  <conditionalFormatting sqref="I7:I37 S7:S37 Q8 O7:O37 B7:G37 K7:K37">
    <cfRule type="expression" dxfId="29" priority="33" stopIfTrue="1">
      <formula>$A7="F"</formula>
    </cfRule>
    <cfRule type="expression" dxfId="28" priority="34" stopIfTrue="1">
      <formula>$A7="D"</formula>
    </cfRule>
  </conditionalFormatting>
  <conditionalFormatting sqref="D10:G11">
    <cfRule type="expression" dxfId="27" priority="31" stopIfTrue="1">
      <formula>$A10="F"</formula>
    </cfRule>
    <cfRule type="expression" dxfId="26" priority="32" stopIfTrue="1">
      <formula>$A10="D"</formula>
    </cfRule>
  </conditionalFormatting>
  <conditionalFormatting sqref="U7:U37">
    <cfRule type="expression" dxfId="25" priority="27" stopIfTrue="1">
      <formula>$A7="F"</formula>
    </cfRule>
    <cfRule type="expression" dxfId="24" priority="28" stopIfTrue="1">
      <formula>$A7="D"</formula>
    </cfRule>
  </conditionalFormatting>
  <conditionalFormatting sqref="Q11:Q37">
    <cfRule type="expression" dxfId="23" priority="25" stopIfTrue="1">
      <formula>$A11="F"</formula>
    </cfRule>
    <cfRule type="expression" dxfId="22" priority="26" stopIfTrue="1">
      <formula>$A11="D"</formula>
    </cfRule>
  </conditionalFormatting>
  <conditionalFormatting sqref="Q9">
    <cfRule type="expression" dxfId="21" priority="37" stopIfTrue="1">
      <formula>$A7="F"</formula>
    </cfRule>
    <cfRule type="expression" dxfId="20" priority="38" stopIfTrue="1">
      <formula>$A7="D"</formula>
    </cfRule>
  </conditionalFormatting>
  <conditionalFormatting sqref="Q10">
    <cfRule type="expression" dxfId="19" priority="23" stopIfTrue="1">
      <formula>$A7="F"</formula>
    </cfRule>
    <cfRule type="expression" dxfId="18" priority="24" stopIfTrue="1">
      <formula>$A7="D"</formula>
    </cfRule>
  </conditionalFormatting>
  <conditionalFormatting sqref="Q7:Q37">
    <cfRule type="expression" dxfId="17" priority="21" stopIfTrue="1">
      <formula>$A7="F"</formula>
    </cfRule>
    <cfRule type="expression" dxfId="16" priority="22" stopIfTrue="1">
      <formula>$A7="D"</formula>
    </cfRule>
  </conditionalFormatting>
  <conditionalFormatting sqref="I39">
    <cfRule type="expression" dxfId="15" priority="19" stopIfTrue="1">
      <formula>$A39="F"</formula>
    </cfRule>
    <cfRule type="expression" dxfId="14" priority="20" stopIfTrue="1">
      <formula>$A39="D"</formula>
    </cfRule>
  </conditionalFormatting>
  <conditionalFormatting sqref="K39">
    <cfRule type="expression" dxfId="13" priority="17" stopIfTrue="1">
      <formula>$A39="F"</formula>
    </cfRule>
    <cfRule type="expression" dxfId="12" priority="18" stopIfTrue="1">
      <formula>$A39="D"</formula>
    </cfRule>
  </conditionalFormatting>
  <conditionalFormatting sqref="O39">
    <cfRule type="expression" dxfId="11" priority="15" stopIfTrue="1">
      <formula>$A39="F"</formula>
    </cfRule>
    <cfRule type="expression" dxfId="10" priority="16" stopIfTrue="1">
      <formula>$A39="D"</formula>
    </cfRule>
  </conditionalFormatting>
  <conditionalFormatting sqref="U39">
    <cfRule type="expression" dxfId="9" priority="9" stopIfTrue="1">
      <formula>$A39="F"</formula>
    </cfRule>
    <cfRule type="expression" dxfId="8" priority="10" stopIfTrue="1">
      <formula>$A39="D"</formula>
    </cfRule>
  </conditionalFormatting>
  <conditionalFormatting sqref="S39">
    <cfRule type="expression" dxfId="7" priority="11" stopIfTrue="1">
      <formula>$A39="F"</formula>
    </cfRule>
    <cfRule type="expression" dxfId="6" priority="12" stopIfTrue="1">
      <formula>$A39="D"</formula>
    </cfRule>
  </conditionalFormatting>
  <conditionalFormatting sqref="M7:M37">
    <cfRule type="expression" dxfId="5" priority="5" stopIfTrue="1">
      <formula>$A7="F"</formula>
    </cfRule>
    <cfRule type="expression" dxfId="4" priority="6" stopIfTrue="1">
      <formula>$A7="D"</formula>
    </cfRule>
  </conditionalFormatting>
  <conditionalFormatting sqref="Q39">
    <cfRule type="expression" dxfId="3" priority="3" stopIfTrue="1">
      <formula>$A39="F"</formula>
    </cfRule>
    <cfRule type="expression" dxfId="2" priority="4" stopIfTrue="1">
      <formula>$A39="D"</formula>
    </cfRule>
  </conditionalFormatting>
  <conditionalFormatting sqref="AE39">
    <cfRule type="expression" dxfId="1" priority="1" stopIfTrue="1">
      <formula>$A39="F"</formula>
    </cfRule>
    <cfRule type="expression" dxfId="0" priority="2" stopIfTrue="1">
      <formula>$A39="D"</formula>
    </cfRule>
  </conditionalFormatting>
  <dataValidations count="4">
    <dataValidation type="list" allowBlank="1" showInputMessage="1" showErrorMessage="1" sqref="IT7:IT37 WVF983037:WVF983067 WLJ983037:WLJ983067 WBN983037:WBN983067 VRR983037:VRR983067 VHV983037:VHV983067 UXZ983037:UXZ983067 UOD983037:UOD983067 UEH983037:UEH983067 TUL983037:TUL983067 TKP983037:TKP983067 TAT983037:TAT983067 SQX983037:SQX983067 SHB983037:SHB983067 RXF983037:RXF983067 RNJ983037:RNJ983067 RDN983037:RDN983067 QTR983037:QTR983067 QJV983037:QJV983067 PZZ983037:PZZ983067 PQD983037:PQD983067 PGH983037:PGH983067 OWL983037:OWL983067 OMP983037:OMP983067 OCT983037:OCT983067 NSX983037:NSX983067 NJB983037:NJB983067 MZF983037:MZF983067 MPJ983037:MPJ983067 MFN983037:MFN983067 LVR983037:LVR983067 LLV983037:LLV983067 LBZ983037:LBZ983067 KSD983037:KSD983067 KIH983037:KIH983067 JYL983037:JYL983067 JOP983037:JOP983067 JET983037:JET983067 IUX983037:IUX983067 ILB983037:ILB983067 IBF983037:IBF983067 HRJ983037:HRJ983067 HHN983037:HHN983067 GXR983037:GXR983067 GNV983037:GNV983067 GDZ983037:GDZ983067 FUD983037:FUD983067 FKH983037:FKH983067 FAL983037:FAL983067 EQP983037:EQP983067 EGT983037:EGT983067 DWX983037:DWX983067 DNB983037:DNB983067 DDF983037:DDF983067 CTJ983037:CTJ983067 CJN983037:CJN983067 BZR983037:BZR983067 BPV983037:BPV983067 BFZ983037:BFZ983067 AWD983037:AWD983067 AMH983037:AMH983067 ACL983037:ACL983067 SP983037:SP983067 IT983037:IT983067 WVF917501:WVF917531 WLJ917501:WLJ917531 WBN917501:WBN917531 VRR917501:VRR917531 VHV917501:VHV917531 UXZ917501:UXZ917531 UOD917501:UOD917531 UEH917501:UEH917531 TUL917501:TUL917531 TKP917501:TKP917531 TAT917501:TAT917531 SQX917501:SQX917531 SHB917501:SHB917531 RXF917501:RXF917531 RNJ917501:RNJ917531 RDN917501:RDN917531 QTR917501:QTR917531 QJV917501:QJV917531 PZZ917501:PZZ917531 PQD917501:PQD917531 PGH917501:PGH917531 OWL917501:OWL917531 OMP917501:OMP917531 OCT917501:OCT917531 NSX917501:NSX917531 NJB917501:NJB917531 MZF917501:MZF917531 MPJ917501:MPJ917531 MFN917501:MFN917531 LVR917501:LVR917531 LLV917501:LLV917531 LBZ917501:LBZ917531 KSD917501:KSD917531 KIH917501:KIH917531 JYL917501:JYL917531 JOP917501:JOP917531 JET917501:JET917531 IUX917501:IUX917531 ILB917501:ILB917531 IBF917501:IBF917531 HRJ917501:HRJ917531 HHN917501:HHN917531 GXR917501:GXR917531 GNV917501:GNV917531 GDZ917501:GDZ917531 FUD917501:FUD917531 FKH917501:FKH917531 FAL917501:FAL917531 EQP917501:EQP917531 EGT917501:EGT917531 DWX917501:DWX917531 DNB917501:DNB917531 DDF917501:DDF917531 CTJ917501:CTJ917531 CJN917501:CJN917531 BZR917501:BZR917531 BPV917501:BPV917531 BFZ917501:BFZ917531 AWD917501:AWD917531 AMH917501:AMH917531 ACL917501:ACL917531 SP917501:SP917531 IT917501:IT917531 WVF851965:WVF851995 WLJ851965:WLJ851995 WBN851965:WBN851995 VRR851965:VRR851995 VHV851965:VHV851995 UXZ851965:UXZ851995 UOD851965:UOD851995 UEH851965:UEH851995 TUL851965:TUL851995 TKP851965:TKP851995 TAT851965:TAT851995 SQX851965:SQX851995 SHB851965:SHB851995 RXF851965:RXF851995 RNJ851965:RNJ851995 RDN851965:RDN851995 QTR851965:QTR851995 QJV851965:QJV851995 PZZ851965:PZZ851995 PQD851965:PQD851995 PGH851965:PGH851995 OWL851965:OWL851995 OMP851965:OMP851995 OCT851965:OCT851995 NSX851965:NSX851995 NJB851965:NJB851995 MZF851965:MZF851995 MPJ851965:MPJ851995 MFN851965:MFN851995 LVR851965:LVR851995 LLV851965:LLV851995 LBZ851965:LBZ851995 KSD851965:KSD851995 KIH851965:KIH851995 JYL851965:JYL851995 JOP851965:JOP851995 JET851965:JET851995 IUX851965:IUX851995 ILB851965:ILB851995 IBF851965:IBF851995 HRJ851965:HRJ851995 HHN851965:HHN851995 GXR851965:GXR851995 GNV851965:GNV851995 GDZ851965:GDZ851995 FUD851965:FUD851995 FKH851965:FKH851995 FAL851965:FAL851995 EQP851965:EQP851995 EGT851965:EGT851995 DWX851965:DWX851995 DNB851965:DNB851995 DDF851965:DDF851995 CTJ851965:CTJ851995 CJN851965:CJN851995 BZR851965:BZR851995 BPV851965:BPV851995 BFZ851965:BFZ851995 AWD851965:AWD851995 AMH851965:AMH851995 ACL851965:ACL851995 SP851965:SP851995 IT851965:IT851995 WVF786429:WVF786459 WLJ786429:WLJ786459 WBN786429:WBN786459 VRR786429:VRR786459 VHV786429:VHV786459 UXZ786429:UXZ786459 UOD786429:UOD786459 UEH786429:UEH786459 TUL786429:TUL786459 TKP786429:TKP786459 TAT786429:TAT786459 SQX786429:SQX786459 SHB786429:SHB786459 RXF786429:RXF786459 RNJ786429:RNJ786459 RDN786429:RDN786459 QTR786429:QTR786459 QJV786429:QJV786459 PZZ786429:PZZ786459 PQD786429:PQD786459 PGH786429:PGH786459 OWL786429:OWL786459 OMP786429:OMP786459 OCT786429:OCT786459 NSX786429:NSX786459 NJB786429:NJB786459 MZF786429:MZF786459 MPJ786429:MPJ786459 MFN786429:MFN786459 LVR786429:LVR786459 LLV786429:LLV786459 LBZ786429:LBZ786459 KSD786429:KSD786459 KIH786429:KIH786459 JYL786429:JYL786459 JOP786429:JOP786459 JET786429:JET786459 IUX786429:IUX786459 ILB786429:ILB786459 IBF786429:IBF786459 HRJ786429:HRJ786459 HHN786429:HHN786459 GXR786429:GXR786459 GNV786429:GNV786459 GDZ786429:GDZ786459 FUD786429:FUD786459 FKH786429:FKH786459 FAL786429:FAL786459 EQP786429:EQP786459 EGT786429:EGT786459 DWX786429:DWX786459 DNB786429:DNB786459 DDF786429:DDF786459 CTJ786429:CTJ786459 CJN786429:CJN786459 BZR786429:BZR786459 BPV786429:BPV786459 BFZ786429:BFZ786459 AWD786429:AWD786459 AMH786429:AMH786459 ACL786429:ACL786459 SP786429:SP786459 IT786429:IT786459 WVF720893:WVF720923 WLJ720893:WLJ720923 WBN720893:WBN720923 VRR720893:VRR720923 VHV720893:VHV720923 UXZ720893:UXZ720923 UOD720893:UOD720923 UEH720893:UEH720923 TUL720893:TUL720923 TKP720893:TKP720923 TAT720893:TAT720923 SQX720893:SQX720923 SHB720893:SHB720923 RXF720893:RXF720923 RNJ720893:RNJ720923 RDN720893:RDN720923 QTR720893:QTR720923 QJV720893:QJV720923 PZZ720893:PZZ720923 PQD720893:PQD720923 PGH720893:PGH720923 OWL720893:OWL720923 OMP720893:OMP720923 OCT720893:OCT720923 NSX720893:NSX720923 NJB720893:NJB720923 MZF720893:MZF720923 MPJ720893:MPJ720923 MFN720893:MFN720923 LVR720893:LVR720923 LLV720893:LLV720923 LBZ720893:LBZ720923 KSD720893:KSD720923 KIH720893:KIH720923 JYL720893:JYL720923 JOP720893:JOP720923 JET720893:JET720923 IUX720893:IUX720923 ILB720893:ILB720923 IBF720893:IBF720923 HRJ720893:HRJ720923 HHN720893:HHN720923 GXR720893:GXR720923 GNV720893:GNV720923 GDZ720893:GDZ720923 FUD720893:FUD720923 FKH720893:FKH720923 FAL720893:FAL720923 EQP720893:EQP720923 EGT720893:EGT720923 DWX720893:DWX720923 DNB720893:DNB720923 DDF720893:DDF720923 CTJ720893:CTJ720923 CJN720893:CJN720923 BZR720893:BZR720923 BPV720893:BPV720923 BFZ720893:BFZ720923 AWD720893:AWD720923 AMH720893:AMH720923 ACL720893:ACL720923 SP720893:SP720923 IT720893:IT720923 WVF655357:WVF655387 WLJ655357:WLJ655387 WBN655357:WBN655387 VRR655357:VRR655387 VHV655357:VHV655387 UXZ655357:UXZ655387 UOD655357:UOD655387 UEH655357:UEH655387 TUL655357:TUL655387 TKP655357:TKP655387 TAT655357:TAT655387 SQX655357:SQX655387 SHB655357:SHB655387 RXF655357:RXF655387 RNJ655357:RNJ655387 RDN655357:RDN655387 QTR655357:QTR655387 QJV655357:QJV655387 PZZ655357:PZZ655387 PQD655357:PQD655387 PGH655357:PGH655387 OWL655357:OWL655387 OMP655357:OMP655387 OCT655357:OCT655387 NSX655357:NSX655387 NJB655357:NJB655387 MZF655357:MZF655387 MPJ655357:MPJ655387 MFN655357:MFN655387 LVR655357:LVR655387 LLV655357:LLV655387 LBZ655357:LBZ655387 KSD655357:KSD655387 KIH655357:KIH655387 JYL655357:JYL655387 JOP655357:JOP655387 JET655357:JET655387 IUX655357:IUX655387 ILB655357:ILB655387 IBF655357:IBF655387 HRJ655357:HRJ655387 HHN655357:HHN655387 GXR655357:GXR655387 GNV655357:GNV655387 GDZ655357:GDZ655387 FUD655357:FUD655387 FKH655357:FKH655387 FAL655357:FAL655387 EQP655357:EQP655387 EGT655357:EGT655387 DWX655357:DWX655387 DNB655357:DNB655387 DDF655357:DDF655387 CTJ655357:CTJ655387 CJN655357:CJN655387 BZR655357:BZR655387 BPV655357:BPV655387 BFZ655357:BFZ655387 AWD655357:AWD655387 AMH655357:AMH655387 ACL655357:ACL655387 SP655357:SP655387 IT655357:IT655387 WVF589821:WVF589851 WLJ589821:WLJ589851 WBN589821:WBN589851 VRR589821:VRR589851 VHV589821:VHV589851 UXZ589821:UXZ589851 UOD589821:UOD589851 UEH589821:UEH589851 TUL589821:TUL589851 TKP589821:TKP589851 TAT589821:TAT589851 SQX589821:SQX589851 SHB589821:SHB589851 RXF589821:RXF589851 RNJ589821:RNJ589851 RDN589821:RDN589851 QTR589821:QTR589851 QJV589821:QJV589851 PZZ589821:PZZ589851 PQD589821:PQD589851 PGH589821:PGH589851 OWL589821:OWL589851 OMP589821:OMP589851 OCT589821:OCT589851 NSX589821:NSX589851 NJB589821:NJB589851 MZF589821:MZF589851 MPJ589821:MPJ589851 MFN589821:MFN589851 LVR589821:LVR589851 LLV589821:LLV589851 LBZ589821:LBZ589851 KSD589821:KSD589851 KIH589821:KIH589851 JYL589821:JYL589851 JOP589821:JOP589851 JET589821:JET589851 IUX589821:IUX589851 ILB589821:ILB589851 IBF589821:IBF589851 HRJ589821:HRJ589851 HHN589821:HHN589851 GXR589821:GXR589851 GNV589821:GNV589851 GDZ589821:GDZ589851 FUD589821:FUD589851 FKH589821:FKH589851 FAL589821:FAL589851 EQP589821:EQP589851 EGT589821:EGT589851 DWX589821:DWX589851 DNB589821:DNB589851 DDF589821:DDF589851 CTJ589821:CTJ589851 CJN589821:CJN589851 BZR589821:BZR589851 BPV589821:BPV589851 BFZ589821:BFZ589851 AWD589821:AWD589851 AMH589821:AMH589851 ACL589821:ACL589851 SP589821:SP589851 IT589821:IT589851 WVF524285:WVF524315 WLJ524285:WLJ524315 WBN524285:WBN524315 VRR524285:VRR524315 VHV524285:VHV524315 UXZ524285:UXZ524315 UOD524285:UOD524315 UEH524285:UEH524315 TUL524285:TUL524315 TKP524285:TKP524315 TAT524285:TAT524315 SQX524285:SQX524315 SHB524285:SHB524315 RXF524285:RXF524315 RNJ524285:RNJ524315 RDN524285:RDN524315 QTR524285:QTR524315 QJV524285:QJV524315 PZZ524285:PZZ524315 PQD524285:PQD524315 PGH524285:PGH524315 OWL524285:OWL524315 OMP524285:OMP524315 OCT524285:OCT524315 NSX524285:NSX524315 NJB524285:NJB524315 MZF524285:MZF524315 MPJ524285:MPJ524315 MFN524285:MFN524315 LVR524285:LVR524315 LLV524285:LLV524315 LBZ524285:LBZ524315 KSD524285:KSD524315 KIH524285:KIH524315 JYL524285:JYL524315 JOP524285:JOP524315 JET524285:JET524315 IUX524285:IUX524315 ILB524285:ILB524315 IBF524285:IBF524315 HRJ524285:HRJ524315 HHN524285:HHN524315 GXR524285:GXR524315 GNV524285:GNV524315 GDZ524285:GDZ524315 FUD524285:FUD524315 FKH524285:FKH524315 FAL524285:FAL524315 EQP524285:EQP524315 EGT524285:EGT524315 DWX524285:DWX524315 DNB524285:DNB524315 DDF524285:DDF524315 CTJ524285:CTJ524315 CJN524285:CJN524315 BZR524285:BZR524315 BPV524285:BPV524315 BFZ524285:BFZ524315 AWD524285:AWD524315 AMH524285:AMH524315 ACL524285:ACL524315 SP524285:SP524315 IT524285:IT524315 WVF458749:WVF458779 WLJ458749:WLJ458779 WBN458749:WBN458779 VRR458749:VRR458779 VHV458749:VHV458779 UXZ458749:UXZ458779 UOD458749:UOD458779 UEH458749:UEH458779 TUL458749:TUL458779 TKP458749:TKP458779 TAT458749:TAT458779 SQX458749:SQX458779 SHB458749:SHB458779 RXF458749:RXF458779 RNJ458749:RNJ458779 RDN458749:RDN458779 QTR458749:QTR458779 QJV458749:QJV458779 PZZ458749:PZZ458779 PQD458749:PQD458779 PGH458749:PGH458779 OWL458749:OWL458779 OMP458749:OMP458779 OCT458749:OCT458779 NSX458749:NSX458779 NJB458749:NJB458779 MZF458749:MZF458779 MPJ458749:MPJ458779 MFN458749:MFN458779 LVR458749:LVR458779 LLV458749:LLV458779 LBZ458749:LBZ458779 KSD458749:KSD458779 KIH458749:KIH458779 JYL458749:JYL458779 JOP458749:JOP458779 JET458749:JET458779 IUX458749:IUX458779 ILB458749:ILB458779 IBF458749:IBF458779 HRJ458749:HRJ458779 HHN458749:HHN458779 GXR458749:GXR458779 GNV458749:GNV458779 GDZ458749:GDZ458779 FUD458749:FUD458779 FKH458749:FKH458779 FAL458749:FAL458779 EQP458749:EQP458779 EGT458749:EGT458779 DWX458749:DWX458779 DNB458749:DNB458779 DDF458749:DDF458779 CTJ458749:CTJ458779 CJN458749:CJN458779 BZR458749:BZR458779 BPV458749:BPV458779 BFZ458749:BFZ458779 AWD458749:AWD458779 AMH458749:AMH458779 ACL458749:ACL458779 SP458749:SP458779 IT458749:IT458779 WVF393213:WVF393243 WLJ393213:WLJ393243 WBN393213:WBN393243 VRR393213:VRR393243 VHV393213:VHV393243 UXZ393213:UXZ393243 UOD393213:UOD393243 UEH393213:UEH393243 TUL393213:TUL393243 TKP393213:TKP393243 TAT393213:TAT393243 SQX393213:SQX393243 SHB393213:SHB393243 RXF393213:RXF393243 RNJ393213:RNJ393243 RDN393213:RDN393243 QTR393213:QTR393243 QJV393213:QJV393243 PZZ393213:PZZ393243 PQD393213:PQD393243 PGH393213:PGH393243 OWL393213:OWL393243 OMP393213:OMP393243 OCT393213:OCT393243 NSX393213:NSX393243 NJB393213:NJB393243 MZF393213:MZF393243 MPJ393213:MPJ393243 MFN393213:MFN393243 LVR393213:LVR393243 LLV393213:LLV393243 LBZ393213:LBZ393243 KSD393213:KSD393243 KIH393213:KIH393243 JYL393213:JYL393243 JOP393213:JOP393243 JET393213:JET393243 IUX393213:IUX393243 ILB393213:ILB393243 IBF393213:IBF393243 HRJ393213:HRJ393243 HHN393213:HHN393243 GXR393213:GXR393243 GNV393213:GNV393243 GDZ393213:GDZ393243 FUD393213:FUD393243 FKH393213:FKH393243 FAL393213:FAL393243 EQP393213:EQP393243 EGT393213:EGT393243 DWX393213:DWX393243 DNB393213:DNB393243 DDF393213:DDF393243 CTJ393213:CTJ393243 CJN393213:CJN393243 BZR393213:BZR393243 BPV393213:BPV393243 BFZ393213:BFZ393243 AWD393213:AWD393243 AMH393213:AMH393243 ACL393213:ACL393243 SP393213:SP393243 IT393213:IT393243 WVF327677:WVF327707 WLJ327677:WLJ327707 WBN327677:WBN327707 VRR327677:VRR327707 VHV327677:VHV327707 UXZ327677:UXZ327707 UOD327677:UOD327707 UEH327677:UEH327707 TUL327677:TUL327707 TKP327677:TKP327707 TAT327677:TAT327707 SQX327677:SQX327707 SHB327677:SHB327707 RXF327677:RXF327707 RNJ327677:RNJ327707 RDN327677:RDN327707 QTR327677:QTR327707 QJV327677:QJV327707 PZZ327677:PZZ327707 PQD327677:PQD327707 PGH327677:PGH327707 OWL327677:OWL327707 OMP327677:OMP327707 OCT327677:OCT327707 NSX327677:NSX327707 NJB327677:NJB327707 MZF327677:MZF327707 MPJ327677:MPJ327707 MFN327677:MFN327707 LVR327677:LVR327707 LLV327677:LLV327707 LBZ327677:LBZ327707 KSD327677:KSD327707 KIH327677:KIH327707 JYL327677:JYL327707 JOP327677:JOP327707 JET327677:JET327707 IUX327677:IUX327707 ILB327677:ILB327707 IBF327677:IBF327707 HRJ327677:HRJ327707 HHN327677:HHN327707 GXR327677:GXR327707 GNV327677:GNV327707 GDZ327677:GDZ327707 FUD327677:FUD327707 FKH327677:FKH327707 FAL327677:FAL327707 EQP327677:EQP327707 EGT327677:EGT327707 DWX327677:DWX327707 DNB327677:DNB327707 DDF327677:DDF327707 CTJ327677:CTJ327707 CJN327677:CJN327707 BZR327677:BZR327707 BPV327677:BPV327707 BFZ327677:BFZ327707 AWD327677:AWD327707 AMH327677:AMH327707 ACL327677:ACL327707 SP327677:SP327707 IT327677:IT327707 WVF262141:WVF262171 WLJ262141:WLJ262171 WBN262141:WBN262171 VRR262141:VRR262171 VHV262141:VHV262171 UXZ262141:UXZ262171 UOD262141:UOD262171 UEH262141:UEH262171 TUL262141:TUL262171 TKP262141:TKP262171 TAT262141:TAT262171 SQX262141:SQX262171 SHB262141:SHB262171 RXF262141:RXF262171 RNJ262141:RNJ262171 RDN262141:RDN262171 QTR262141:QTR262171 QJV262141:QJV262171 PZZ262141:PZZ262171 PQD262141:PQD262171 PGH262141:PGH262171 OWL262141:OWL262171 OMP262141:OMP262171 OCT262141:OCT262171 NSX262141:NSX262171 NJB262141:NJB262171 MZF262141:MZF262171 MPJ262141:MPJ262171 MFN262141:MFN262171 LVR262141:LVR262171 LLV262141:LLV262171 LBZ262141:LBZ262171 KSD262141:KSD262171 KIH262141:KIH262171 JYL262141:JYL262171 JOP262141:JOP262171 JET262141:JET262171 IUX262141:IUX262171 ILB262141:ILB262171 IBF262141:IBF262171 HRJ262141:HRJ262171 HHN262141:HHN262171 GXR262141:GXR262171 GNV262141:GNV262171 GDZ262141:GDZ262171 FUD262141:FUD262171 FKH262141:FKH262171 FAL262141:FAL262171 EQP262141:EQP262171 EGT262141:EGT262171 DWX262141:DWX262171 DNB262141:DNB262171 DDF262141:DDF262171 CTJ262141:CTJ262171 CJN262141:CJN262171 BZR262141:BZR262171 BPV262141:BPV262171 BFZ262141:BFZ262171 AWD262141:AWD262171 AMH262141:AMH262171 ACL262141:ACL262171 SP262141:SP262171 IT262141:IT262171 WVF196605:WVF196635 WLJ196605:WLJ196635 WBN196605:WBN196635 VRR196605:VRR196635 VHV196605:VHV196635 UXZ196605:UXZ196635 UOD196605:UOD196635 UEH196605:UEH196635 TUL196605:TUL196635 TKP196605:TKP196635 TAT196605:TAT196635 SQX196605:SQX196635 SHB196605:SHB196635 RXF196605:RXF196635 RNJ196605:RNJ196635 RDN196605:RDN196635 QTR196605:QTR196635 QJV196605:QJV196635 PZZ196605:PZZ196635 PQD196605:PQD196635 PGH196605:PGH196635 OWL196605:OWL196635 OMP196605:OMP196635 OCT196605:OCT196635 NSX196605:NSX196635 NJB196605:NJB196635 MZF196605:MZF196635 MPJ196605:MPJ196635 MFN196605:MFN196635 LVR196605:LVR196635 LLV196605:LLV196635 LBZ196605:LBZ196635 KSD196605:KSD196635 KIH196605:KIH196635 JYL196605:JYL196635 JOP196605:JOP196635 JET196605:JET196635 IUX196605:IUX196635 ILB196605:ILB196635 IBF196605:IBF196635 HRJ196605:HRJ196635 HHN196605:HHN196635 GXR196605:GXR196635 GNV196605:GNV196635 GDZ196605:GDZ196635 FUD196605:FUD196635 FKH196605:FKH196635 FAL196605:FAL196635 EQP196605:EQP196635 EGT196605:EGT196635 DWX196605:DWX196635 DNB196605:DNB196635 DDF196605:DDF196635 CTJ196605:CTJ196635 CJN196605:CJN196635 BZR196605:BZR196635 BPV196605:BPV196635 BFZ196605:BFZ196635 AWD196605:AWD196635 AMH196605:AMH196635 ACL196605:ACL196635 SP196605:SP196635 IT196605:IT196635 WVF131069:WVF131099 WLJ131069:WLJ131099 WBN131069:WBN131099 VRR131069:VRR131099 VHV131069:VHV131099 UXZ131069:UXZ131099 UOD131069:UOD131099 UEH131069:UEH131099 TUL131069:TUL131099 TKP131069:TKP131099 TAT131069:TAT131099 SQX131069:SQX131099 SHB131069:SHB131099 RXF131069:RXF131099 RNJ131069:RNJ131099 RDN131069:RDN131099 QTR131069:QTR131099 QJV131069:QJV131099 PZZ131069:PZZ131099 PQD131069:PQD131099 PGH131069:PGH131099 OWL131069:OWL131099 OMP131069:OMP131099 OCT131069:OCT131099 NSX131069:NSX131099 NJB131069:NJB131099 MZF131069:MZF131099 MPJ131069:MPJ131099 MFN131069:MFN131099 LVR131069:LVR131099 LLV131069:LLV131099 LBZ131069:LBZ131099 KSD131069:KSD131099 KIH131069:KIH131099 JYL131069:JYL131099 JOP131069:JOP131099 JET131069:JET131099 IUX131069:IUX131099 ILB131069:ILB131099 IBF131069:IBF131099 HRJ131069:HRJ131099 HHN131069:HHN131099 GXR131069:GXR131099 GNV131069:GNV131099 GDZ131069:GDZ131099 FUD131069:FUD131099 FKH131069:FKH131099 FAL131069:FAL131099 EQP131069:EQP131099 EGT131069:EGT131099 DWX131069:DWX131099 DNB131069:DNB131099 DDF131069:DDF131099 CTJ131069:CTJ131099 CJN131069:CJN131099 BZR131069:BZR131099 BPV131069:BPV131099 BFZ131069:BFZ131099 AWD131069:AWD131099 AMH131069:AMH131099 ACL131069:ACL131099 SP131069:SP131099 IT131069:IT131099 WVF65533:WVF65563 WLJ65533:WLJ65563 WBN65533:WBN65563 VRR65533:VRR65563 VHV65533:VHV65563 UXZ65533:UXZ65563 UOD65533:UOD65563 UEH65533:UEH65563 TUL65533:TUL65563 TKP65533:TKP65563 TAT65533:TAT65563 SQX65533:SQX65563 SHB65533:SHB65563 RXF65533:RXF65563 RNJ65533:RNJ65563 RDN65533:RDN65563 QTR65533:QTR65563 QJV65533:QJV65563 PZZ65533:PZZ65563 PQD65533:PQD65563 PGH65533:PGH65563 OWL65533:OWL65563 OMP65533:OMP65563 OCT65533:OCT65563 NSX65533:NSX65563 NJB65533:NJB65563 MZF65533:MZF65563 MPJ65533:MPJ65563 MFN65533:MFN65563 LVR65533:LVR65563 LLV65533:LLV65563 LBZ65533:LBZ65563 KSD65533:KSD65563 KIH65533:KIH65563 JYL65533:JYL65563 JOP65533:JOP65563 JET65533:JET65563 IUX65533:IUX65563 ILB65533:ILB65563 IBF65533:IBF65563 HRJ65533:HRJ65563 HHN65533:HHN65563 GXR65533:GXR65563 GNV65533:GNV65563 GDZ65533:GDZ65563 FUD65533:FUD65563 FKH65533:FKH65563 FAL65533:FAL65563 EQP65533:EQP65563 EGT65533:EGT65563 DWX65533:DWX65563 DNB65533:DNB65563 DDF65533:DDF65563 CTJ65533:CTJ65563 CJN65533:CJN65563 BZR65533:BZR65563 BPV65533:BPV65563 BFZ65533:BFZ65563 AWD65533:AWD65563 AMH65533:AMH65563 ACL65533:ACL65563 SP65533:SP65563 IT65533:IT65563 WVF7:WVF37 WLJ7:WLJ37 WBN7:WBN37 VRR7:VRR37 VHV7:VHV37 UXZ7:UXZ37 UOD7:UOD37 UEH7:UEH37 TUL7:TUL37 TKP7:TKP37 TAT7:TAT37 SQX7:SQX37 SHB7:SHB37 RXF7:RXF37 RNJ7:RNJ37 RDN7:RDN37 QTR7:QTR37 QJV7:QJV37 PZZ7:PZZ37 PQD7:PQD37 PGH7:PGH37 OWL7:OWL37 OMP7:OMP37 OCT7:OCT37 NSX7:NSX37 NJB7:NJB37 MZF7:MZF37 MPJ7:MPJ37 MFN7:MFN37 LVR7:LVR37 LLV7:LLV37 LBZ7:LBZ37 KSD7:KSD37 KIH7:KIH37 JYL7:JYL37 JOP7:JOP37 JET7:JET37 IUX7:IUX37 ILB7:ILB37 IBF7:IBF37 HRJ7:HRJ37 HHN7:HHN37 GXR7:GXR37 GNV7:GNV37 GDZ7:GDZ37 FUD7:FUD37 FKH7:FKH37 FAL7:FAL37 EQP7:EQP37 EGT7:EGT37 DWX7:DWX37 DNB7:DNB37 DDF7:DDF37 CTJ7:CTJ37 CJN7:CJN37 BZR7:BZR37 BPV7:BPV37 BFZ7:BFZ37 AWD7:AWD37 AMH7:AMH37 ACL7:ACL37 SP7:SP37">
      <formula1>"s"</formula1>
    </dataValidation>
    <dataValidation type="decimal" allowBlank="1" showErrorMessage="1" errorTitle="ERRO DE HORA" error="Digite um valor entre 0 e 2459 para o horário. Para faltas, suspensões, atestados ou outras informações, utilizar a primeira coluna de entrada. Para horários da meia noite, utilizar valores entre 2400 e 2459." sqref="E7:E37 G7:G37">
      <formula1>0</formula1>
      <formula2>2459</formula2>
    </dataValidation>
    <dataValidation type="list" allowBlank="1" showInputMessage="1" showErrorMessage="1" sqref="M7:M37">
      <formula1>"Sim,Não"</formula1>
    </dataValidation>
    <dataValidation allowBlank="1" showErrorMessage="1" errorTitle="ERRO DE HORA" error="Digite um valor entre 0 e 2459 para o horário. Para faltas, suspensões, atestados ou outras informações, utilizar a primeira coluna de entrada. Para horários da meia noite, utilizar valores entre 2400 e 2459." sqref="F7:F37"/>
  </dataValidations>
  <printOptions horizontalCentered="1"/>
  <pageMargins left="0" right="0" top="0" bottom="0" header="0" footer="0"/>
  <pageSetup paperSize="9" scale="9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ORIENTAÇÕES</vt:lpstr>
      <vt:lpstr>LOG MODIFICAÇÕES</vt:lpstr>
      <vt:lpstr>CAPA</vt:lpstr>
      <vt:lpstr>PREMISSAS</vt:lpstr>
      <vt:lpstr>MODELO</vt:lpstr>
      <vt:lpstr>MODELO!Area_de_impressao</vt:lpstr>
      <vt:lpstr>rngAdicionalNoturno</vt:lpstr>
      <vt:lpstr>rngFeriados</vt:lpstr>
      <vt:lpstr>rngHoraExtra</vt:lpstr>
      <vt:lpstr>rngTolerancia</vt:lpstr>
    </vt:vector>
  </TitlesOfParts>
  <Company>Renan Araujo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Cálculo de Cartão de Ponto</dc:title>
  <dc:creator>RENAN</dc:creator>
  <cp:lastModifiedBy>Renan Araujo da Silva</cp:lastModifiedBy>
  <cp:lastPrinted>2012-08-14T11:48:30Z</cp:lastPrinted>
  <dcterms:created xsi:type="dcterms:W3CDTF">2011-11-10T11:30:43Z</dcterms:created>
  <dcterms:modified xsi:type="dcterms:W3CDTF">2016-06-01T00:45:51Z</dcterms:modified>
  <cp:version>2.1.1</cp:version>
</cp:coreProperties>
</file>