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blocke/Box Sync/Residency Personal Files/Scholarly Work/Locke Research Projects/dx_chat_entropy/"/>
    </mc:Choice>
  </mc:AlternateContent>
  <xr:revisionPtr revIDLastSave="0" documentId="13_ncr:1_{FB869DB8-F973-8945-9736-576BE7E0137F}" xr6:coauthVersionLast="47" xr6:coauthVersionMax="47" xr10:uidLastSave="{00000000-0000-0000-0000-000000000000}"/>
  <bookViews>
    <workbookView xWindow="0" yWindow="780" windowWidth="29040" windowHeight="15720" xr2:uid="{00000000-000D-0000-FFFF-FFFF00000000}"/>
  </bookViews>
  <sheets>
    <sheet name="Updates" sheetId="1" r:id="rId1"/>
    <sheet name="KL and Entropy" sheetId="2" r:id="rId2"/>
  </sheets>
  <definedNames>
    <definedName name="_xlchart.v1.0" hidden="1">'KL and Entropy'!$D$1</definedName>
    <definedName name="_xlchart.v1.1" hidden="1">'KL and Entropy'!$D$2:$D$7</definedName>
    <definedName name="_xlchart.v1.2" hidden="1">'KL and Entropy'!$E$1</definedName>
    <definedName name="_xlchart.v1.3" hidden="1">'KL and Entropy'!$E$2:$E$7</definedName>
    <definedName name="_xlchart.v2.4" hidden="1">'KL and Entropy'!$D$1</definedName>
    <definedName name="_xlchart.v2.5" hidden="1">'KL and Entropy'!$D$2:$D$7</definedName>
    <definedName name="_xlchart.v2.6" hidden="1">'KL and Entropy'!$E$1</definedName>
    <definedName name="_xlchart.v2.7" hidden="1">'KL and Entropy'!$E$2:$E$7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M60" i="1"/>
  <c r="K60" i="1"/>
  <c r="J60" i="1"/>
  <c r="I60" i="1"/>
  <c r="G53" i="1"/>
  <c r="K53" i="1" s="1"/>
  <c r="G54" i="1"/>
  <c r="K54" i="1" s="1"/>
  <c r="G55" i="1"/>
  <c r="K55" i="1" s="1"/>
  <c r="G56" i="1"/>
  <c r="H56" i="1" s="1"/>
  <c r="G57" i="1"/>
  <c r="K57" i="1" s="1"/>
  <c r="G58" i="1"/>
  <c r="K58" i="1" s="1"/>
  <c r="G59" i="1"/>
  <c r="K59" i="1" s="1"/>
  <c r="G52" i="1"/>
  <c r="F59" i="1"/>
  <c r="F58" i="1"/>
  <c r="F57" i="1"/>
  <c r="F56" i="1"/>
  <c r="F55" i="1"/>
  <c r="F54" i="1"/>
  <c r="F53" i="1"/>
  <c r="F52" i="1"/>
  <c r="E53" i="1"/>
  <c r="E54" i="1"/>
  <c r="E55" i="1"/>
  <c r="E56" i="1"/>
  <c r="E57" i="1"/>
  <c r="E58" i="1"/>
  <c r="E59" i="1"/>
  <c r="E52" i="1"/>
  <c r="C54" i="1"/>
  <c r="C55" i="1"/>
  <c r="C56" i="1"/>
  <c r="C57" i="1"/>
  <c r="J57" i="1" s="1"/>
  <c r="C58" i="1"/>
  <c r="C59" i="1"/>
  <c r="C53" i="1"/>
  <c r="J53" i="1" s="1"/>
  <c r="C52" i="1"/>
  <c r="H52" i="1" s="1"/>
  <c r="M50" i="1"/>
  <c r="K50" i="1"/>
  <c r="J50" i="1"/>
  <c r="I50" i="1"/>
  <c r="G44" i="1"/>
  <c r="G45" i="1"/>
  <c r="G46" i="1"/>
  <c r="G47" i="1"/>
  <c r="K47" i="1" s="1"/>
  <c r="G48" i="1"/>
  <c r="H48" i="1" s="1"/>
  <c r="G49" i="1"/>
  <c r="H49" i="1" s="1"/>
  <c r="G43" i="1"/>
  <c r="G42" i="1"/>
  <c r="K42" i="1" s="1"/>
  <c r="F49" i="1"/>
  <c r="F48" i="1"/>
  <c r="F47" i="1"/>
  <c r="F46" i="1"/>
  <c r="F45" i="1"/>
  <c r="F44" i="1"/>
  <c r="F43" i="1"/>
  <c r="F42" i="1"/>
  <c r="E43" i="1"/>
  <c r="E44" i="1"/>
  <c r="E45" i="1"/>
  <c r="E46" i="1"/>
  <c r="E47" i="1"/>
  <c r="E48" i="1"/>
  <c r="E49" i="1"/>
  <c r="E42" i="1"/>
  <c r="C44" i="1"/>
  <c r="C45" i="1"/>
  <c r="C46" i="1"/>
  <c r="J46" i="1" s="1"/>
  <c r="C47" i="1"/>
  <c r="J47" i="1" s="1"/>
  <c r="C48" i="1"/>
  <c r="C49" i="1"/>
  <c r="C43" i="1"/>
  <c r="C42" i="1"/>
  <c r="E3" i="1"/>
  <c r="E4" i="1"/>
  <c r="E5" i="1"/>
  <c r="E6" i="1"/>
  <c r="E7" i="1"/>
  <c r="E8" i="1"/>
  <c r="E9" i="1"/>
  <c r="E2" i="1"/>
  <c r="J9" i="1"/>
  <c r="J2" i="1"/>
  <c r="J3" i="1"/>
  <c r="J4" i="1"/>
  <c r="J5" i="1"/>
  <c r="J6" i="1"/>
  <c r="J7" i="1"/>
  <c r="J8" i="1"/>
  <c r="J42" i="1"/>
  <c r="J43" i="1"/>
  <c r="K43" i="1"/>
  <c r="J44" i="1"/>
  <c r="K44" i="1"/>
  <c r="J45" i="1"/>
  <c r="K45" i="1"/>
  <c r="K46" i="1"/>
  <c r="J48" i="1"/>
  <c r="J49" i="1"/>
  <c r="K52" i="1"/>
  <c r="J54" i="1"/>
  <c r="J55" i="1"/>
  <c r="J56" i="1"/>
  <c r="J58" i="1"/>
  <c r="H42" i="1"/>
  <c r="H43" i="1"/>
  <c r="H44" i="1"/>
  <c r="H45" i="1"/>
  <c r="H46" i="1"/>
  <c r="H58" i="1" l="1"/>
  <c r="K56" i="1"/>
  <c r="H59" i="1"/>
  <c r="H53" i="1"/>
  <c r="H55" i="1"/>
  <c r="H54" i="1"/>
  <c r="H57" i="1"/>
  <c r="J59" i="1"/>
  <c r="L59" i="1" s="1"/>
  <c r="J52" i="1"/>
  <c r="K49" i="1"/>
  <c r="K48" i="1"/>
  <c r="H47" i="1"/>
  <c r="F9" i="1"/>
  <c r="G9" i="1" s="1"/>
  <c r="F3" i="1"/>
  <c r="G3" i="1" s="1"/>
  <c r="F2" i="1"/>
  <c r="G2" i="1" s="1"/>
  <c r="F4" i="1"/>
  <c r="G4" i="1" s="1"/>
  <c r="F6" i="1"/>
  <c r="G6" i="1" s="1"/>
  <c r="F5" i="1"/>
  <c r="G5" i="1" s="1"/>
  <c r="F7" i="1"/>
  <c r="G7" i="1" s="1"/>
  <c r="F8" i="1"/>
  <c r="G8" i="1" s="1"/>
  <c r="L56" i="1"/>
  <c r="J10" i="1"/>
  <c r="L54" i="1"/>
  <c r="L49" i="1"/>
  <c r="L48" i="1"/>
  <c r="L53" i="1"/>
  <c r="L55" i="1"/>
  <c r="L47" i="1"/>
  <c r="L46" i="1"/>
  <c r="L43" i="1"/>
  <c r="L52" i="1"/>
  <c r="L58" i="1"/>
  <c r="L57" i="1"/>
  <c r="L44" i="1"/>
  <c r="L45" i="1"/>
  <c r="L42" i="1"/>
  <c r="H7" i="1" l="1"/>
  <c r="C17" i="1"/>
  <c r="K7" i="1"/>
  <c r="L7" i="1" s="1"/>
  <c r="K5" i="1"/>
  <c r="L5" i="1" s="1"/>
  <c r="H5" i="1"/>
  <c r="C15" i="1"/>
  <c r="K6" i="1"/>
  <c r="L6" i="1" s="1"/>
  <c r="H6" i="1"/>
  <c r="C16" i="1"/>
  <c r="C12" i="1"/>
  <c r="H2" i="1"/>
  <c r="K2" i="1"/>
  <c r="K9" i="1"/>
  <c r="L9" i="1" s="1"/>
  <c r="C19" i="1"/>
  <c r="H9" i="1"/>
  <c r="K8" i="1"/>
  <c r="L8" i="1" s="1"/>
  <c r="H8" i="1"/>
  <c r="C18" i="1"/>
  <c r="K4" i="1"/>
  <c r="L4" i="1" s="1"/>
  <c r="H4" i="1"/>
  <c r="C14" i="1"/>
  <c r="H3" i="1"/>
  <c r="C13" i="1"/>
  <c r="K3" i="1"/>
  <c r="L3" i="1" s="1"/>
  <c r="J19" i="1" l="1"/>
  <c r="E19" i="1"/>
  <c r="J13" i="1"/>
  <c r="E13" i="1"/>
  <c r="E15" i="1"/>
  <c r="J15" i="1"/>
  <c r="E14" i="1"/>
  <c r="J14" i="1"/>
  <c r="J18" i="1"/>
  <c r="E18" i="1"/>
  <c r="E12" i="1"/>
  <c r="J12" i="1"/>
  <c r="J17" i="1"/>
  <c r="E17" i="1"/>
  <c r="L2" i="1"/>
  <c r="M10" i="1" s="1"/>
  <c r="K10" i="1"/>
  <c r="I10" i="1"/>
  <c r="J16" i="1"/>
  <c r="E16" i="1"/>
  <c r="J20" i="1" l="1"/>
  <c r="F14" i="1"/>
  <c r="G14" i="1" s="1"/>
  <c r="F17" i="1"/>
  <c r="G17" i="1" s="1"/>
  <c r="C27" i="1" s="1"/>
  <c r="E27" i="1" s="1"/>
  <c r="F13" i="1"/>
  <c r="G13" i="1" s="1"/>
  <c r="F15" i="1"/>
  <c r="F12" i="1"/>
  <c r="G12" i="1" s="1"/>
  <c r="F19" i="1"/>
  <c r="F18" i="1"/>
  <c r="G18" i="1" s="1"/>
  <c r="F16" i="1"/>
  <c r="G16" i="1" s="1"/>
  <c r="C22" i="1" l="1"/>
  <c r="K12" i="1"/>
  <c r="L12" i="1" s="1"/>
  <c r="H12" i="1"/>
  <c r="C28" i="1"/>
  <c r="E28" i="1" s="1"/>
  <c r="K18" i="1"/>
  <c r="L18" i="1" s="1"/>
  <c r="H18" i="1"/>
  <c r="C24" i="1"/>
  <c r="K14" i="1"/>
  <c r="L14" i="1" s="1"/>
  <c r="H14" i="1"/>
  <c r="H16" i="1"/>
  <c r="C26" i="1"/>
  <c r="E26" i="1" s="1"/>
  <c r="K16" i="1"/>
  <c r="L16" i="1" s="1"/>
  <c r="K17" i="1"/>
  <c r="L17" i="1" s="1"/>
  <c r="H17" i="1"/>
  <c r="K13" i="1"/>
  <c r="L13" i="1" s="1"/>
  <c r="C23" i="1"/>
  <c r="H13" i="1"/>
  <c r="J27" i="1"/>
  <c r="G19" i="1"/>
  <c r="J26" i="1"/>
  <c r="E24" i="1" l="1"/>
  <c r="J24" i="1"/>
  <c r="J28" i="1"/>
  <c r="E23" i="1"/>
  <c r="J23" i="1"/>
  <c r="E22" i="1"/>
  <c r="J22" i="1"/>
  <c r="H19" i="1"/>
  <c r="K19" i="1"/>
  <c r="C29" i="1"/>
  <c r="E29" i="1" s="1"/>
  <c r="G15" i="1" l="1"/>
  <c r="J29" i="1"/>
  <c r="L19" i="1"/>
  <c r="C25" i="1" l="1"/>
  <c r="K15" i="1"/>
  <c r="H15" i="1"/>
  <c r="I20" i="1" s="1"/>
  <c r="L15" i="1" l="1"/>
  <c r="M20" i="1" s="1"/>
  <c r="K20" i="1"/>
  <c r="E25" i="1"/>
  <c r="J25" i="1"/>
  <c r="J30" i="1" l="1"/>
  <c r="F24" i="1"/>
  <c r="G24" i="1" s="1"/>
  <c r="F25" i="1"/>
  <c r="G25" i="1" s="1"/>
  <c r="F26" i="1"/>
  <c r="G26" i="1" s="1"/>
  <c r="F23" i="1"/>
  <c r="G23" i="1" s="1"/>
  <c r="F22" i="1"/>
  <c r="G22" i="1" s="1"/>
  <c r="F27" i="1"/>
  <c r="G27" i="1" s="1"/>
  <c r="F28" i="1"/>
  <c r="G28" i="1" s="1"/>
  <c r="F29" i="1"/>
  <c r="G29" i="1" s="1"/>
  <c r="C35" i="1" l="1"/>
  <c r="K25" i="1"/>
  <c r="L25" i="1" s="1"/>
  <c r="H25" i="1"/>
  <c r="C33" i="1"/>
  <c r="K23" i="1"/>
  <c r="L23" i="1" s="1"/>
  <c r="H23" i="1"/>
  <c r="K29" i="1"/>
  <c r="L29" i="1" s="1"/>
  <c r="C39" i="1"/>
  <c r="H29" i="1"/>
  <c r="C32" i="1"/>
  <c r="K22" i="1"/>
  <c r="H22" i="1"/>
  <c r="C36" i="1"/>
  <c r="K26" i="1"/>
  <c r="L26" i="1" s="1"/>
  <c r="H26" i="1"/>
  <c r="K24" i="1"/>
  <c r="L24" i="1" s="1"/>
  <c r="C34" i="1"/>
  <c r="H24" i="1"/>
  <c r="C38" i="1"/>
  <c r="K28" i="1"/>
  <c r="L28" i="1" s="1"/>
  <c r="H28" i="1"/>
  <c r="C37" i="1"/>
  <c r="K27" i="1"/>
  <c r="L27" i="1" s="1"/>
  <c r="H27" i="1"/>
  <c r="E39" i="1" l="1"/>
  <c r="J39" i="1"/>
  <c r="J36" i="1"/>
  <c r="E36" i="1"/>
  <c r="K30" i="1"/>
  <c r="L22" i="1"/>
  <c r="M30" i="1" s="1"/>
  <c r="E32" i="1"/>
  <c r="J32" i="1"/>
  <c r="J37" i="1"/>
  <c r="E37" i="1"/>
  <c r="J33" i="1"/>
  <c r="E33" i="1"/>
  <c r="E38" i="1"/>
  <c r="J38" i="1"/>
  <c r="J34" i="1"/>
  <c r="E34" i="1"/>
  <c r="I30" i="1"/>
  <c r="J35" i="1"/>
  <c r="E35" i="1"/>
  <c r="J40" i="1" l="1"/>
  <c r="F35" i="1"/>
  <c r="G35" i="1" s="1"/>
  <c r="F37" i="1"/>
  <c r="G37" i="1" s="1"/>
  <c r="F34" i="1"/>
  <c r="G34" i="1" s="1"/>
  <c r="F36" i="1"/>
  <c r="G36" i="1" s="1"/>
  <c r="F33" i="1"/>
  <c r="G33" i="1" s="1"/>
  <c r="F32" i="1"/>
  <c r="G32" i="1" s="1"/>
  <c r="F39" i="1"/>
  <c r="G39" i="1" s="1"/>
  <c r="F38" i="1"/>
  <c r="G38" i="1" s="1"/>
  <c r="K34" i="1" l="1"/>
  <c r="L34" i="1" s="1"/>
  <c r="H34" i="1"/>
  <c r="K35" i="1"/>
  <c r="L35" i="1" s="1"/>
  <c r="H35" i="1"/>
  <c r="K38" i="1"/>
  <c r="L38" i="1" s="1"/>
  <c r="H38" i="1"/>
  <c r="K39" i="1"/>
  <c r="L39" i="1" s="1"/>
  <c r="H39" i="1"/>
  <c r="K32" i="1"/>
  <c r="H32" i="1"/>
  <c r="K36" i="1"/>
  <c r="L36" i="1" s="1"/>
  <c r="H36" i="1"/>
  <c r="K33" i="1"/>
  <c r="L33" i="1" s="1"/>
  <c r="H33" i="1"/>
  <c r="K37" i="1"/>
  <c r="L37" i="1" s="1"/>
  <c r="H37" i="1"/>
  <c r="I40" i="1" l="1"/>
  <c r="K40" i="1"/>
  <c r="L32" i="1"/>
  <c r="M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tc={1834B21A-444D-B343-9441-452470883587}</author>
    <author>tc={A0228086-67FB-1C42-AEE3-983393205B24}</author>
  </authors>
  <commentList>
    <comment ref="H1" authorId="0" shapeId="0" xr:uid="{1834B21A-444D-B343-9441-452470883587}">
      <text>
        <t>[Threaded comment]
Your version of Excel allows you to read this threaded comment; however, any edits to it will get removed if the file is opened in a newer version of Excel. Learn more: https://go.microsoft.com/fwlink/?linkid=870924
Comment:
     (= conditional on result)</t>
      </text>
    </comment>
    <comment ref="D52" authorId="1" shapeId="0" xr:uid="{A0228086-67FB-1C42-AEE3-983393205B2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correct - that even though the LR is 2.7, it makes the diagnosis less likely because theres a larger linear increase in an alternative psychiatric). Cool</t>
      </text>
    </comment>
  </commentList>
</comments>
</file>

<file path=xl/sharedStrings.xml><?xml version="1.0" encoding="utf-8"?>
<sst xmlns="http://schemas.openxmlformats.org/spreadsheetml/2006/main" count="127" uniqueCount="36">
  <si>
    <t xml:space="preserve">Sample 6 Key Features </t>
  </si>
  <si>
    <t>Diagnostic Grouping</t>
  </si>
  <si>
    <t>Patient Has: food gets stuck</t>
  </si>
  <si>
    <t>A gastroesophageal disorder</t>
  </si>
  <si>
    <t xml:space="preserve">A cardiovascular disorder </t>
  </si>
  <si>
    <t>A dermatologic disorder (shingles)</t>
  </si>
  <si>
    <t>a non-inflammatory muscle or joint disorder (mechanical MSK joint pain)</t>
  </si>
  <si>
    <t>a pulmonary disorder</t>
  </si>
  <si>
    <t>a psychiatric disorder (anxiety)</t>
  </si>
  <si>
    <t>Any systemic inflammatory joint disorder (rheumatoid arthritis, Sarcoidosis, Myasthenia Gravis)</t>
  </si>
  <si>
    <t>No definitive diagnosis</t>
  </si>
  <si>
    <t>Patient Has: Pain relieved with regurgitation</t>
  </si>
  <si>
    <t>Patient Has: Raynauds phenomenon</t>
  </si>
  <si>
    <t>Patient Has: Rash (telangiectasias)</t>
  </si>
  <si>
    <t>Patient Has: Hand pain out of proportion to other joints</t>
  </si>
  <si>
    <t>Patient Has: Current heartburn</t>
  </si>
  <si>
    <t>Key Feature</t>
  </si>
  <si>
    <t>Entropy Before</t>
  </si>
  <si>
    <t>Entropy After</t>
  </si>
  <si>
    <t>Entropy Reduction</t>
  </si>
  <si>
    <t>KL Divergence (bits)</t>
  </si>
  <si>
    <t>Category-Prior Probability (pi)</t>
  </si>
  <si>
    <t>Category Posterior Probability (qi)</t>
  </si>
  <si>
    <t>Entropy reduction per category</t>
  </si>
  <si>
    <t>Pointwise KL Term</t>
  </si>
  <si>
    <t xml:space="preserve">Over all categories: </t>
  </si>
  <si>
    <t>After Finding Entropy (q)</t>
  </si>
  <si>
    <t>Before Finding Entropy (p)</t>
  </si>
  <si>
    <t>Over all categories</t>
  </si>
  <si>
    <t>LR of finding result (generated by GPT; assumes conditional dependence)</t>
  </si>
  <si>
    <t>Un-normalized Post-test prob</t>
  </si>
  <si>
    <t>Normalization constant for Post-test Prob (total prob should equal 1 - it is 1 and only 1 of the categories)</t>
  </si>
  <si>
    <t xml:space="preserve">Overall Entropy Reduction </t>
  </si>
  <si>
    <t>Over all Categories</t>
  </si>
  <si>
    <t>Pointwise KL Change (Divergence)</t>
  </si>
  <si>
    <t>Note: KL will be larger than entropy change whenever post-finding probability shifts toward less-likely categories (entropy essentially just measures how concentrated probability mass is in a few categories). The more skewed the prior (ie if some cats very likely) the difference will also be greater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</si>
</sst>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7" borderId="5" xfId="0" applyFill="1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5" xfId="0" applyFill="1" applyBorder="1"/>
    <xf numFmtId="0" fontId="0" fillId="3" borderId="6" xfId="0" applyFill="1" applyBorder="1"/>
    <xf numFmtId="0" fontId="0" fillId="3" borderId="5" xfId="0" applyFill="1" applyBorder="1"/>
    <xf numFmtId="0" fontId="0" fillId="4" borderId="6" xfId="0" applyFill="1" applyBorder="1"/>
    <xf numFmtId="0" fontId="0" fillId="4" borderId="5" xfId="0" applyFill="1" applyBorder="1"/>
    <xf numFmtId="0" fontId="0" fillId="5" borderId="6" xfId="0" applyFill="1" applyBorder="1"/>
    <xf numFmtId="0" fontId="0" fillId="5" borderId="5" xfId="0" applyFill="1" applyBorder="1"/>
    <xf numFmtId="0" fontId="0" fillId="6" borderId="6" xfId="0" applyFill="1" applyBorder="1"/>
    <xf numFmtId="0" fontId="0" fillId="6" borderId="5" xfId="0" applyFill="1" applyBorder="1"/>
    <xf numFmtId="0" fontId="0" fillId="0" borderId="6" xfId="0" applyBorder="1"/>
    <xf numFmtId="0" fontId="0" fillId="0" borderId="0" xfId="0" applyBorder="1"/>
    <xf numFmtId="0" fontId="0" fillId="8" borderId="5" xfId="0" applyFill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8" borderId="6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'KL and Entropy'!$E$1</c:f>
              <c:strCache>
                <c:ptCount val="1"/>
                <c:pt idx="0">
                  <c:v>KL Divergence (bits)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'KL and Entropy'!$D$2:$D$7</c:f>
              <c:numCache>
                <c:formatCode>General</c:formatCode>
                <c:ptCount val="6"/>
                <c:pt idx="0">
                  <c:v>0.49952114788061597</c:v>
                </c:pt>
                <c:pt idx="1">
                  <c:v>1.0861844343225875</c:v>
                </c:pt>
                <c:pt idx="2">
                  <c:v>9.7489930450125217E-2</c:v>
                </c:pt>
                <c:pt idx="3">
                  <c:v>0.17776528226818095</c:v>
                </c:pt>
                <c:pt idx="4">
                  <c:v>2.18617493690898E-2</c:v>
                </c:pt>
                <c:pt idx="5">
                  <c:v>-4.5357840077603226E-2</c:v>
                </c:pt>
              </c:numCache>
            </c:numRef>
          </c:xVal>
          <c:yVal>
            <c:numRef>
              <c:f>'KL and Entropy'!$E$2:$E$7</c:f>
              <c:numCache>
                <c:formatCode>General</c:formatCode>
                <c:ptCount val="6"/>
                <c:pt idx="0">
                  <c:v>0.6607359766484765</c:v>
                </c:pt>
                <c:pt idx="1">
                  <c:v>0.14550560447012598</c:v>
                </c:pt>
                <c:pt idx="2">
                  <c:v>1.3515083444323133E-2</c:v>
                </c:pt>
                <c:pt idx="3">
                  <c:v>1.0811297795737796E-2</c:v>
                </c:pt>
                <c:pt idx="4">
                  <c:v>1.4686924811002822E-3</c:v>
                </c:pt>
                <c:pt idx="5">
                  <c:v>2.8227908029792533E-3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3-4F4C-9043-C605C2216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60304"/>
        <c:axId val="1860079872"/>
      </c:scatterChart>
      <c:valAx>
        <c:axId val="10262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Entropy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79872"/>
        <c:crosses val="autoZero"/>
        <c:crossBetween val="midCat"/>
      </c:valAx>
      <c:valAx>
        <c:axId val="18600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 Divergence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6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598122</xdr:colOff>
      <xdr:row>12</xdr:row>
      <xdr:rowOff>66188</xdr:rowOff>
    </xdr:from>
    <xdr:to>
      <xdr:col>21</xdr:col>
      <xdr:colOff>299183</xdr:colOff>
      <xdr:row>19</xdr:row>
      <xdr:rowOff>104518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59C180-4043-D1B9-CEFF-B7F04884E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04660" y="2791803"/>
          <a:ext cx="3745523" cy="1474407"/>
        </a:xfrm>
        <a:prstGeom prst="rect">
          <a:avLst/>
        </a:prstGeom>
      </xdr:spPr>
    </xdr:pic>
    <xdr:clientData/>
  </xdr:twoCellAnchor>
  <xdr:twoCellAnchor editAs="oneCell">
    <xdr:from>
      <xdr:col>14</xdr:col>
      <xdr:colOff>238369</xdr:colOff>
      <xdr:row>22</xdr:row>
      <xdr:rowOff>46404</xdr:rowOff>
    </xdr:from>
    <xdr:to>
      <xdr:col>22</xdr:col>
      <xdr:colOff>490399</xdr:colOff>
      <xdr:row>27</xdr:row>
      <xdr:rowOff>183895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8010C0-7A3B-440C-50F7-9E47B42A6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70831" y="4344866"/>
          <a:ext cx="5644645" cy="1163260"/>
        </a:xfrm>
        <a:prstGeom prst="rect">
          <a:avLst/>
        </a:prstGeom>
      </xdr:spPr>
    </xdr:pic>
    <xdr:clientData/>
  </xdr:twoCellAnchor>
  <xdr:twoCellAnchor editAs="oneCell">
    <xdr:from>
      <xdr:col>15</xdr:col>
      <xdr:colOff>137947</xdr:colOff>
      <xdr:row>1</xdr:row>
      <xdr:rowOff>21958</xdr:rowOff>
    </xdr:from>
    <xdr:to>
      <xdr:col>21</xdr:col>
      <xdr:colOff>594354</xdr:colOff>
      <xdr:row>11</xdr:row>
      <xdr:rowOff>435952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0F82AB8-B551-5AD8-5B50-2BC44B970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144485" y="227112"/>
          <a:ext cx="4500869" cy="24557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387350</xdr:colOff>
      <xdr:row>11</xdr:row>
      <xdr:rowOff>101600</xdr:rowOff>
    </xdr:from>
    <xdr:to>
      <xdr:col>3</xdr:col>
      <xdr:colOff>1187450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55BCC-D3FE-626D-19BF-DFB4F29E6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ian Locke" id="{15E88B25-5C0E-814A-8CEB-D3CE427C725C}" userId="0f5bdfad153c6e2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5-07-24T00:38:13.61" personId="{15E88B25-5C0E-814A-8CEB-D3CE427C725C}" id="{1834B21A-444D-B343-9441-452470883587}">
    <text xml:space="preserve"> (= conditional on result)</text>
  </threadedComment>
  <threadedComment ref="D52" dT="2025-07-24T01:32:54.95" personId="{15E88B25-5C0E-814A-8CEB-D3CE427C725C}" id="{A0228086-67FB-1C42-AEE3-983393205B24}">
    <text>This is correct - that even though the LR is 2.7, it makes the diagnosis less likely because theres a larger linear increase in an alternative psychiatric). Cool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abSelected="1" zoomScale="130" zoomScaleNormal="130" workbookViewId="0">
      <selection activeCell="B13" sqref="B13"/>
    </sheetView>
  </sheetViews>
  <sheetFormatPr baseColWidth="10" defaultColWidth="8.83203125" defaultRowHeight="15" x14ac:dyDescent="0.2"/>
  <cols>
    <col min="1" max="1" width="40.1640625" customWidth="1"/>
    <col min="2" max="2" width="37.5" customWidth="1"/>
    <col min="3" max="3" width="27.6640625" customWidth="1"/>
    <col min="4" max="4" width="25.6640625" customWidth="1"/>
    <col min="5" max="5" width="28.33203125" customWidth="1"/>
    <col min="6" max="6" width="38.1640625" customWidth="1"/>
    <col min="7" max="7" width="36.33203125" customWidth="1"/>
    <col min="8" max="8" width="18.33203125" customWidth="1"/>
    <col min="9" max="9" width="31.5" customWidth="1"/>
    <col min="10" max="10" width="14.33203125" style="2" customWidth="1"/>
    <col min="11" max="11" width="19.83203125" customWidth="1"/>
    <col min="12" max="12" width="28.83203125" customWidth="1"/>
  </cols>
  <sheetData>
    <row r="1" spans="1:16" s="1" customFormat="1" ht="16" thickBot="1" x14ac:dyDescent="0.25">
      <c r="A1" s="3" t="s">
        <v>0</v>
      </c>
      <c r="B1" s="3" t="s">
        <v>1</v>
      </c>
      <c r="C1" s="3" t="s">
        <v>21</v>
      </c>
      <c r="D1" s="3" t="s">
        <v>29</v>
      </c>
      <c r="E1" s="3" t="s">
        <v>30</v>
      </c>
      <c r="F1" s="3" t="s">
        <v>31</v>
      </c>
      <c r="G1" s="3" t="s">
        <v>22</v>
      </c>
      <c r="H1" s="3" t="s">
        <v>24</v>
      </c>
      <c r="I1" s="3" t="s">
        <v>34</v>
      </c>
      <c r="J1" s="3" t="s">
        <v>27</v>
      </c>
      <c r="K1" s="1" t="s">
        <v>26</v>
      </c>
      <c r="L1" s="1" t="s">
        <v>23</v>
      </c>
      <c r="M1" s="1" t="s">
        <v>32</v>
      </c>
    </row>
    <row r="2" spans="1:16" ht="16" thickBot="1" x14ac:dyDescent="0.25">
      <c r="A2" s="5" t="s">
        <v>2</v>
      </c>
      <c r="B2" s="8" t="s">
        <v>3</v>
      </c>
      <c r="C2" s="9">
        <v>0.32</v>
      </c>
      <c r="D2" s="10">
        <v>6</v>
      </c>
      <c r="E2" s="10">
        <f>IF(AND(C2&gt;0,C2&lt;1,D2&gt;0),
     (C2*D2)/(1-C2 + C2*D2),
     ""
   )</f>
        <v>0.7384615384615385</v>
      </c>
      <c r="F2" s="10">
        <f>SUM(E2:E9)</f>
        <v>1.276090326703611</v>
      </c>
      <c r="G2" s="11">
        <f>E2/F2</f>
        <v>0.57869064830945627</v>
      </c>
      <c r="H2">
        <f>IF(AND(C2&gt;0, G2&gt;0), G2*LOG(G2/C2, 2), 0)</f>
        <v>0.49461871692921527</v>
      </c>
      <c r="J2" s="28">
        <f>-C2*LOG(C2, 2)</f>
        <v>0.52603398072791197</v>
      </c>
      <c r="K2" s="28">
        <f>-G2*LOG(G2, 2)</f>
        <v>0.45666548725903272</v>
      </c>
      <c r="L2" s="29">
        <f>J2-K2</f>
        <v>6.9368493468879244E-2</v>
      </c>
    </row>
    <row r="3" spans="1:16" ht="16" thickBot="1" x14ac:dyDescent="0.25">
      <c r="A3" s="6" t="s">
        <v>2</v>
      </c>
      <c r="B3" s="12" t="s">
        <v>4</v>
      </c>
      <c r="C3">
        <v>4.1000000000000002E-2</v>
      </c>
      <c r="D3">
        <v>0.3</v>
      </c>
      <c r="E3" s="10">
        <f t="shared" ref="E3:E9" si="0">IF(AND(C3&gt;0,C3&lt;1,D3&gt;0),
     (C3*D3)/(1-C3 + C3*D3),
     ""
   )</f>
        <v>1.2663440749510965E-2</v>
      </c>
      <c r="F3">
        <f>SUM(E2:E9)</f>
        <v>1.276090326703611</v>
      </c>
      <c r="G3" s="13">
        <f>E3/F3</f>
        <v>9.9236241232414091E-3</v>
      </c>
      <c r="H3">
        <f>C3*LOG(C3/G3)</f>
        <v>2.5260655573153133E-2</v>
      </c>
      <c r="J3" s="28">
        <f>-C3*LOG(C3, 2)</f>
        <v>0.18893752348180415</v>
      </c>
      <c r="K3" s="28">
        <f>-G3*LOG(G3, 2)</f>
        <v>6.604089679766266E-2</v>
      </c>
      <c r="L3" s="29">
        <f>J3-K3</f>
        <v>0.12289662668414149</v>
      </c>
    </row>
    <row r="4" spans="1:16" ht="16" thickBot="1" x14ac:dyDescent="0.25">
      <c r="A4" s="6" t="s">
        <v>2</v>
      </c>
      <c r="B4" s="12" t="s">
        <v>5</v>
      </c>
      <c r="C4">
        <v>0.02</v>
      </c>
      <c r="D4">
        <v>0.6</v>
      </c>
      <c r="E4" s="10">
        <f t="shared" si="0"/>
        <v>1.2096774193548387E-2</v>
      </c>
      <c r="F4">
        <f>SUM(E2:E9)</f>
        <v>1.276090326703611</v>
      </c>
      <c r="G4" s="13">
        <f t="shared" ref="G4:G9" si="1">E4/F4</f>
        <v>9.4795595111176051E-3</v>
      </c>
      <c r="H4">
        <f>C4*LOG(C4/G4)</f>
        <v>6.4848367663822857E-3</v>
      </c>
      <c r="J4" s="28">
        <f>-C4*LOG(C4, 2)</f>
        <v>0.11287712379549449</v>
      </c>
      <c r="K4" s="28">
        <f>-G4*LOG(G4, 2)</f>
        <v>6.3711780693959802E-2</v>
      </c>
      <c r="L4" s="29">
        <f>J4-K4</f>
        <v>4.9165343101534684E-2</v>
      </c>
    </row>
    <row r="5" spans="1:16" ht="16" thickBot="1" x14ac:dyDescent="0.25">
      <c r="A5" s="6" t="s">
        <v>2</v>
      </c>
      <c r="B5" s="12" t="s">
        <v>6</v>
      </c>
      <c r="C5">
        <v>0.315</v>
      </c>
      <c r="D5">
        <v>0.6</v>
      </c>
      <c r="E5" s="10">
        <f t="shared" si="0"/>
        <v>0.21624713958810066</v>
      </c>
      <c r="F5">
        <f>SUM(E2:E9)</f>
        <v>1.276090326703611</v>
      </c>
      <c r="G5" s="13">
        <f t="shared" si="1"/>
        <v>0.16946068398364009</v>
      </c>
      <c r="H5">
        <f>C5*LOG(C5/G5)</f>
        <v>8.48111036217917E-2</v>
      </c>
      <c r="J5" s="28">
        <f>-C5*LOG(C5, 2)</f>
        <v>0.52497152387656465</v>
      </c>
      <c r="K5" s="28">
        <f>-G5*LOG(G5, 2)</f>
        <v>0.43398499841656901</v>
      </c>
      <c r="L5" s="29">
        <f>J5-K5</f>
        <v>9.0986525459995637E-2</v>
      </c>
    </row>
    <row r="6" spans="1:16" ht="16" thickBot="1" x14ac:dyDescent="0.25">
      <c r="A6" s="6" t="s">
        <v>2</v>
      </c>
      <c r="B6" s="12" t="s">
        <v>7</v>
      </c>
      <c r="C6">
        <v>0.05</v>
      </c>
      <c r="D6">
        <v>0.6</v>
      </c>
      <c r="E6" s="10">
        <f t="shared" si="0"/>
        <v>3.0612244897959183E-2</v>
      </c>
      <c r="F6">
        <f>SUM(E2:E9)</f>
        <v>1.276090326703611</v>
      </c>
      <c r="G6" s="13">
        <f t="shared" si="1"/>
        <v>2.398908937507312E-2</v>
      </c>
      <c r="H6">
        <f>C6*LOG(C6/G6)</f>
        <v>1.5947812092871529E-2</v>
      </c>
      <c r="J6" s="28">
        <f>-C6*LOG(C6, 2)</f>
        <v>0.21609640474436814</v>
      </c>
      <c r="K6" s="28">
        <f>-G6*LOG(G6, 2)</f>
        <v>0.12909675181229618</v>
      </c>
      <c r="L6" s="29">
        <f>J6-K6</f>
        <v>8.6999652932071958E-2</v>
      </c>
    </row>
    <row r="7" spans="1:16" ht="16" thickBot="1" x14ac:dyDescent="0.25">
      <c r="A7" s="6" t="s">
        <v>2</v>
      </c>
      <c r="B7" s="12" t="s">
        <v>8</v>
      </c>
      <c r="C7">
        <v>0.1</v>
      </c>
      <c r="D7">
        <v>1.8</v>
      </c>
      <c r="E7" s="10">
        <f t="shared" si="0"/>
        <v>0.16666666666666669</v>
      </c>
      <c r="F7">
        <f>SUM(E2:E9)</f>
        <v>1.276090326703611</v>
      </c>
      <c r="G7" s="13">
        <f t="shared" si="1"/>
        <v>0.13060726437539813</v>
      </c>
      <c r="H7">
        <f>C7*LOG(C7/G7)</f>
        <v>-1.1596733306777714E-2</v>
      </c>
      <c r="J7" s="28">
        <f>-C7*LOG(C7, 2)</f>
        <v>0.33219280948873625</v>
      </c>
      <c r="K7" s="28">
        <f>-G7*LOG(G7, 2)</f>
        <v>0.38355343291233435</v>
      </c>
      <c r="L7" s="29">
        <f>J7-K7</f>
        <v>-5.1360623423598095E-2</v>
      </c>
    </row>
    <row r="8" spans="1:16" ht="16" thickBot="1" x14ac:dyDescent="0.25">
      <c r="A8" s="6" t="s">
        <v>2</v>
      </c>
      <c r="B8" s="12" t="s">
        <v>9</v>
      </c>
      <c r="C8">
        <v>3.0000000000000001E-3</v>
      </c>
      <c r="D8">
        <v>1.2</v>
      </c>
      <c r="E8" s="10">
        <f t="shared" si="0"/>
        <v>3.5978412952228666E-3</v>
      </c>
      <c r="F8">
        <f>SUM(E2:E9)</f>
        <v>1.276090326703611</v>
      </c>
      <c r="G8" s="13">
        <f t="shared" si="1"/>
        <v>2.8194252553553861E-3</v>
      </c>
      <c r="H8">
        <f>C8*LOG(C8/G8)</f>
        <v>8.0882007145034187E-5</v>
      </c>
      <c r="J8" s="28">
        <f>-C8*LOG(C8, 2)</f>
        <v>2.5142465351822792E-2</v>
      </c>
      <c r="K8" s="28">
        <f>-G8*LOG(G8, 2)</f>
        <v>2.3881612282529961E-2</v>
      </c>
      <c r="L8" s="29">
        <f>J8-K8</f>
        <v>1.2608530692928312E-3</v>
      </c>
    </row>
    <row r="9" spans="1:16" ht="16" thickBot="1" x14ac:dyDescent="0.25">
      <c r="A9" s="7" t="s">
        <v>2</v>
      </c>
      <c r="B9" s="14" t="s">
        <v>10</v>
      </c>
      <c r="C9" s="15">
        <v>0.15</v>
      </c>
      <c r="D9" s="15">
        <v>0.6</v>
      </c>
      <c r="E9" s="10">
        <f t="shared" si="0"/>
        <v>9.5744680851063829E-2</v>
      </c>
      <c r="F9" s="15">
        <f>SUM(E2:E9)</f>
        <v>1.276090326703611</v>
      </c>
      <c r="G9" s="13">
        <f t="shared" si="1"/>
        <v>7.5029705066718064E-2</v>
      </c>
      <c r="H9">
        <f>C9*LOG(C9/G9)</f>
        <v>4.5128702964695129E-2</v>
      </c>
      <c r="J9" s="28">
        <f>-C9*LOG(C9, 2)</f>
        <v>0.41054483912493089</v>
      </c>
      <c r="K9" s="28">
        <f>-G9*LOG(G9, 2)</f>
        <v>0.2803405625366327</v>
      </c>
      <c r="L9" s="29">
        <f>J9-K9</f>
        <v>0.1302042765882982</v>
      </c>
    </row>
    <row r="10" spans="1:16" x14ac:dyDescent="0.2">
      <c r="A10" s="26"/>
      <c r="B10" s="26"/>
      <c r="C10" s="26"/>
      <c r="D10" s="26"/>
      <c r="E10" s="26"/>
      <c r="F10" s="26"/>
      <c r="G10" s="26" t="s">
        <v>25</v>
      </c>
      <c r="I10">
        <f>SUM(H2:H9)</f>
        <v>0.6607359766484765</v>
      </c>
      <c r="J10" s="28">
        <f>SUM(J2:J9)</f>
        <v>2.3367966705916334</v>
      </c>
      <c r="K10" s="28">
        <f>SUM(K2:K9)</f>
        <v>1.8372755227110174</v>
      </c>
      <c r="L10" s="29"/>
      <c r="M10">
        <f>SUM(L2:L9)</f>
        <v>0.49952114788061597</v>
      </c>
    </row>
    <row r="11" spans="1:16" ht="16" thickBot="1" x14ac:dyDescent="0.25">
      <c r="J11" s="28"/>
      <c r="K11" s="28"/>
      <c r="L11" s="29"/>
      <c r="M11" s="4"/>
      <c r="N11" s="4"/>
      <c r="O11" s="4"/>
      <c r="P11" s="4"/>
    </row>
    <row r="12" spans="1:16" ht="43.5" customHeight="1" thickBot="1" x14ac:dyDescent="0.25">
      <c r="A12" s="5" t="s">
        <v>11</v>
      </c>
      <c r="B12" s="8" t="s">
        <v>3</v>
      </c>
      <c r="C12" s="16">
        <f>G2</f>
        <v>0.57869064830945627</v>
      </c>
      <c r="D12" s="10">
        <v>12</v>
      </c>
      <c r="E12" s="10">
        <f>IF(AND(C12&gt;0,C12&lt;1,D12&gt;0),
     (C12*D12)/(1-C12 + C12*D12),
     ""
   )</f>
        <v>0.94280038071940619</v>
      </c>
      <c r="F12" s="10">
        <f>SUM(E12:E19)</f>
        <v>1.0661796057900015</v>
      </c>
      <c r="G12" s="17">
        <f>E12/F12</f>
        <v>0.88427913608497921</v>
      </c>
      <c r="H12">
        <f>C12*LOG(C12/G12)</f>
        <v>-0.10656178233829161</v>
      </c>
      <c r="J12" s="28">
        <f>-C12*LOG(C12, 2)</f>
        <v>0.45666548725903272</v>
      </c>
      <c r="K12" s="28">
        <f>-G12*LOG(G12, 2)</f>
        <v>0.15689432652825458</v>
      </c>
      <c r="L12" s="29">
        <f t="shared" ref="L12:L59" si="2">J12-K12</f>
        <v>0.29977116073077814</v>
      </c>
    </row>
    <row r="13" spans="1:16" ht="16" thickBot="1" x14ac:dyDescent="0.25">
      <c r="A13" s="6" t="s">
        <v>11</v>
      </c>
      <c r="B13" s="12" t="s">
        <v>4</v>
      </c>
      <c r="C13" s="27">
        <f>G3</f>
        <v>9.9236241232414091E-3</v>
      </c>
      <c r="D13">
        <v>0.3</v>
      </c>
      <c r="E13" s="10">
        <f t="shared" ref="E13:E19" si="3">IF(AND(C13&gt;0,C13&lt;1,D13&gt;0),
     (C13*D13)/(1-C13 + C13*D13),
     ""
   )</f>
        <v>2.9979123456633748E-3</v>
      </c>
      <c r="F13" s="10">
        <f>SUM(E12:E19)</f>
        <v>1.0661796057900015</v>
      </c>
      <c r="G13" s="30">
        <f t="shared" ref="G13:G19" si="4">E13/F13</f>
        <v>2.811826759190378E-3</v>
      </c>
      <c r="H13">
        <f>C13*LOG(C13/G13)</f>
        <v>5.4349877915157224E-3</v>
      </c>
      <c r="J13" s="28">
        <f>-C13*LOG(C13, 2)</f>
        <v>6.604089679766266E-2</v>
      </c>
      <c r="K13" s="28">
        <f>-G13*LOG(G13, 2)</f>
        <v>2.3828197635809106E-2</v>
      </c>
      <c r="L13" s="29">
        <f t="shared" si="2"/>
        <v>4.2212699161853551E-2</v>
      </c>
    </row>
    <row r="14" spans="1:16" ht="16" thickBot="1" x14ac:dyDescent="0.25">
      <c r="A14" s="6" t="s">
        <v>11</v>
      </c>
      <c r="B14" s="12" t="s">
        <v>5</v>
      </c>
      <c r="C14" s="27">
        <f t="shared" ref="C14:C18" si="5">G4</f>
        <v>9.4795595111176051E-3</v>
      </c>
      <c r="D14">
        <v>0.2</v>
      </c>
      <c r="E14" s="10">
        <f t="shared" si="3"/>
        <v>1.9103997003430597E-3</v>
      </c>
      <c r="F14" s="10">
        <f>SUM(E12:E19)</f>
        <v>1.0661796057900015</v>
      </c>
      <c r="G14" s="30">
        <f t="shared" si="4"/>
        <v>1.791817898193167E-3</v>
      </c>
      <c r="H14">
        <f>C14*LOG(C14/G14)</f>
        <v>6.858407149263634E-3</v>
      </c>
      <c r="J14" s="28">
        <f>-C14*LOG(C14, 2)</f>
        <v>6.3711780693959802E-2</v>
      </c>
      <c r="K14" s="28">
        <f>-G14*LOG(G14, 2)</f>
        <v>1.634919202413522E-2</v>
      </c>
      <c r="L14" s="29">
        <f t="shared" si="2"/>
        <v>4.7362588669824582E-2</v>
      </c>
    </row>
    <row r="15" spans="1:16" ht="16" thickBot="1" x14ac:dyDescent="0.25">
      <c r="A15" s="6" t="s">
        <v>11</v>
      </c>
      <c r="B15" s="12" t="s">
        <v>6</v>
      </c>
      <c r="C15" s="27">
        <f t="shared" si="5"/>
        <v>0.16946068398364009</v>
      </c>
      <c r="D15">
        <v>0.15</v>
      </c>
      <c r="E15" s="10">
        <f t="shared" si="3"/>
        <v>2.9696655871097537E-2</v>
      </c>
      <c r="F15" s="10">
        <f>SUM(E12:E19)</f>
        <v>1.0661796057900015</v>
      </c>
      <c r="G15" s="30">
        <f t="shared" si="4"/>
        <v>2.7853333256260666E-2</v>
      </c>
      <c r="H15">
        <f>C15*LOG(C15/G15)</f>
        <v>0.13288967534593754</v>
      </c>
      <c r="J15" s="28">
        <f>-C15*LOG(C15, 2)</f>
        <v>0.43398499841656901</v>
      </c>
      <c r="K15" s="28">
        <f>-G15*LOG(G15, 2)</f>
        <v>0.14389049235052526</v>
      </c>
      <c r="L15" s="29">
        <f t="shared" si="2"/>
        <v>0.29009450606604376</v>
      </c>
    </row>
    <row r="16" spans="1:16" ht="16" thickBot="1" x14ac:dyDescent="0.25">
      <c r="A16" s="6" t="s">
        <v>11</v>
      </c>
      <c r="B16" s="12" t="s">
        <v>7</v>
      </c>
      <c r="C16" s="27">
        <f t="shared" si="5"/>
        <v>2.398908937507312E-2</v>
      </c>
      <c r="D16">
        <v>0.25</v>
      </c>
      <c r="E16" s="10">
        <f t="shared" si="3"/>
        <v>6.1071510887394142E-3</v>
      </c>
      <c r="F16" s="10">
        <f>SUM(E12:E19)</f>
        <v>1.0661796057900015</v>
      </c>
      <c r="G16" s="30">
        <f t="shared" si="4"/>
        <v>5.728069694424731E-3</v>
      </c>
      <c r="H16">
        <f>C16*LOG(C16/G16)</f>
        <v>1.4921344787860483E-2</v>
      </c>
      <c r="J16" s="28">
        <f>-C16*LOG(C16, 2)</f>
        <v>0.12909675181229618</v>
      </c>
      <c r="K16" s="28">
        <f>-G16*LOG(G16, 2)</f>
        <v>4.2661146511352957E-2</v>
      </c>
      <c r="L16" s="29">
        <f t="shared" si="2"/>
        <v>8.6435605300943227E-2</v>
      </c>
    </row>
    <row r="17" spans="1:13" ht="16" thickBot="1" x14ac:dyDescent="0.25">
      <c r="A17" s="6" t="s">
        <v>11</v>
      </c>
      <c r="B17" s="12" t="s">
        <v>8</v>
      </c>
      <c r="C17" s="27">
        <f t="shared" si="5"/>
        <v>0.13060726437539813</v>
      </c>
      <c r="D17">
        <v>0.3</v>
      </c>
      <c r="E17" s="10">
        <f t="shared" si="3"/>
        <v>4.3124874645396473E-2</v>
      </c>
      <c r="F17" s="10">
        <f>SUM(E12:E19)</f>
        <v>1.0661796057900015</v>
      </c>
      <c r="G17" s="30">
        <f t="shared" si="4"/>
        <v>4.0448039346468706E-2</v>
      </c>
      <c r="H17">
        <f>C17*LOG(C17/G17)</f>
        <v>6.6488221573038866E-2</v>
      </c>
      <c r="J17" s="28">
        <f>-C17*LOG(C17, 2)</f>
        <v>0.38355343291233435</v>
      </c>
      <c r="K17" s="28">
        <f>-G17*LOG(G17, 2)</f>
        <v>0.1871848871118825</v>
      </c>
      <c r="L17" s="29">
        <f t="shared" si="2"/>
        <v>0.19636854580045185</v>
      </c>
    </row>
    <row r="18" spans="1:13" ht="16" thickBot="1" x14ac:dyDescent="0.25">
      <c r="A18" s="6" t="s">
        <v>11</v>
      </c>
      <c r="B18" s="12" t="s">
        <v>9</v>
      </c>
      <c r="C18" s="27">
        <f t="shared" si="5"/>
        <v>2.8194252553553861E-3</v>
      </c>
      <c r="D18">
        <v>0.2</v>
      </c>
      <c r="E18" s="10">
        <f t="shared" si="3"/>
        <v>5.6515979170310854E-4</v>
      </c>
      <c r="F18" s="10">
        <f>SUM(E12:E19)</f>
        <v>1.0661796057900015</v>
      </c>
      <c r="G18" s="30">
        <f t="shared" si="4"/>
        <v>5.3007934932721313E-4</v>
      </c>
      <c r="H18">
        <f>C18*LOG(C18/G18)</f>
        <v>2.0463943936626506E-3</v>
      </c>
      <c r="J18" s="28">
        <f>-C18*LOG(C18, 2)</f>
        <v>2.3881612282529961E-2</v>
      </c>
      <c r="K18" s="28">
        <f>-G18*LOG(G18, 2)</f>
        <v>5.7680605822455792E-3</v>
      </c>
      <c r="L18" s="29">
        <f t="shared" si="2"/>
        <v>1.8113551700284381E-2</v>
      </c>
    </row>
    <row r="19" spans="1:13" ht="16" thickBot="1" x14ac:dyDescent="0.25">
      <c r="A19" s="7" t="s">
        <v>11</v>
      </c>
      <c r="B19" s="14" t="s">
        <v>10</v>
      </c>
      <c r="C19" s="27">
        <f>G9</f>
        <v>7.5029705066718064E-2</v>
      </c>
      <c r="D19" s="15">
        <v>0.5</v>
      </c>
      <c r="E19" s="10">
        <f t="shared" si="3"/>
        <v>3.8977071627652585E-2</v>
      </c>
      <c r="F19" s="10">
        <f>SUM(E12:E19)</f>
        <v>1.0661796057900015</v>
      </c>
      <c r="G19" s="30">
        <f t="shared" si="4"/>
        <v>3.6557697611156188E-2</v>
      </c>
      <c r="H19">
        <f>C19*LOG(C19/G19)</f>
        <v>2.3428355767138684E-2</v>
      </c>
      <c r="J19" s="28">
        <f>-C19*LOG(C19, 2)</f>
        <v>0.2803405625366327</v>
      </c>
      <c r="K19" s="28">
        <f>-G19*LOG(G19, 2)</f>
        <v>0.17451478564422468</v>
      </c>
      <c r="L19" s="29">
        <f>J19-K19</f>
        <v>0.10582577689240802</v>
      </c>
    </row>
    <row r="20" spans="1:13" x14ac:dyDescent="0.2">
      <c r="A20" s="6"/>
      <c r="B20" s="12"/>
      <c r="C20" s="27"/>
      <c r="G20" s="26" t="s">
        <v>25</v>
      </c>
      <c r="I20">
        <f>SUM(H12:H19)</f>
        <v>0.14550560447012598</v>
      </c>
      <c r="J20" s="28">
        <f>SUM(J12:J19)</f>
        <v>1.8372755227110174</v>
      </c>
      <c r="K20" s="28">
        <f>SUM(K12:K19)</f>
        <v>0.75109108838842986</v>
      </c>
      <c r="L20" s="29"/>
      <c r="M20">
        <f>SUM(L12:L19)</f>
        <v>1.0861844343225875</v>
      </c>
    </row>
    <row r="21" spans="1:13" ht="16" thickBot="1" x14ac:dyDescent="0.25">
      <c r="J21" s="28"/>
      <c r="K21" s="29"/>
      <c r="L21" s="29"/>
    </row>
    <row r="22" spans="1:13" ht="16" thickBot="1" x14ac:dyDescent="0.25">
      <c r="A22" s="5" t="s">
        <v>12</v>
      </c>
      <c r="B22" s="8" t="s">
        <v>3</v>
      </c>
      <c r="C22" s="18">
        <f>G12</f>
        <v>0.88427913608497921</v>
      </c>
      <c r="D22" s="10">
        <v>1.8</v>
      </c>
      <c r="E22" s="10">
        <f>IF(AND(C22&gt;0,C22&lt;1,D22&gt;0),
     (C22*D22)/(1-C22 + C22*D22),
     ""
   )</f>
        <v>0.93222485407456257</v>
      </c>
      <c r="F22" s="10">
        <f>SUM(E22:E29)</f>
        <v>1.0376533087809958</v>
      </c>
      <c r="G22" s="19">
        <f>E22/F22</f>
        <v>0.89839722591904281</v>
      </c>
      <c r="H22">
        <f>C22*LOG(C22/G22)</f>
        <v>-6.0829773632194257E-3</v>
      </c>
      <c r="J22" s="28">
        <f>-C22*LOG(C22, 2)</f>
        <v>0.15689432652825458</v>
      </c>
      <c r="K22" s="28">
        <f>-G22*LOG(G22, 2)</f>
        <v>0.13886941152302903</v>
      </c>
      <c r="L22" s="29">
        <f t="shared" si="2"/>
        <v>1.8024915005225545E-2</v>
      </c>
    </row>
    <row r="23" spans="1:13" ht="16" thickBot="1" x14ac:dyDescent="0.25">
      <c r="A23" s="6" t="s">
        <v>12</v>
      </c>
      <c r="B23" s="12" t="s">
        <v>4</v>
      </c>
      <c r="C23">
        <f>G13</f>
        <v>2.811826759190378E-3</v>
      </c>
      <c r="D23">
        <v>0.8</v>
      </c>
      <c r="E23" s="10">
        <f t="shared" ref="E23:E29" si="6">IF(AND(C23&gt;0,C23&lt;1,D23&gt;0),
     (C23*D23)/(1-C23 + C23*D23),
     ""
   )</f>
        <v>2.2507271383113304E-3</v>
      </c>
      <c r="F23">
        <f>SUM(E22:E29)</f>
        <v>1.0376533087809958</v>
      </c>
      <c r="G23" s="13">
        <f>E23/F23</f>
        <v>2.1690550391589053E-3</v>
      </c>
      <c r="H23">
        <f>C23*LOG(C23/G23)</f>
        <v>3.169434531915054E-4</v>
      </c>
      <c r="J23" s="28">
        <f>-C23*LOG(C23, 2)</f>
        <v>2.3828197635809106E-2</v>
      </c>
      <c r="K23" s="28">
        <f>-G23*LOG(G23, 2)</f>
        <v>1.9193355550714181E-2</v>
      </c>
      <c r="L23" s="29">
        <f t="shared" si="2"/>
        <v>4.6348420850949243E-3</v>
      </c>
    </row>
    <row r="24" spans="1:13" ht="16" thickBot="1" x14ac:dyDescent="0.25">
      <c r="A24" s="6" t="s">
        <v>12</v>
      </c>
      <c r="B24" s="12" t="s">
        <v>5</v>
      </c>
      <c r="C24">
        <f t="shared" ref="C24:C28" si="7">G14</f>
        <v>1.791817898193167E-3</v>
      </c>
      <c r="D24">
        <v>0.8</v>
      </c>
      <c r="E24" s="10">
        <f t="shared" si="6"/>
        <v>1.4339682005319642E-3</v>
      </c>
      <c r="F24">
        <f>SUM(E22:E29)</f>
        <v>1.0376533087809958</v>
      </c>
      <c r="G24" s="13">
        <f t="shared" ref="G24:G29" si="8">E24/F24</f>
        <v>1.3819338197037577E-3</v>
      </c>
      <c r="H24">
        <f>C24*LOG(C24/G24)</f>
        <v>2.0212892978521585E-4</v>
      </c>
      <c r="J24" s="28">
        <f>-C24*LOG(C24, 2)</f>
        <v>1.634919202413522E-2</v>
      </c>
      <c r="K24" s="28">
        <f>-G24*LOG(G24, 2)</f>
        <v>1.3127121683769534E-2</v>
      </c>
      <c r="L24" s="29">
        <f t="shared" si="2"/>
        <v>3.2220703403656858E-3</v>
      </c>
    </row>
    <row r="25" spans="1:13" ht="16" thickBot="1" x14ac:dyDescent="0.25">
      <c r="A25" s="6" t="s">
        <v>12</v>
      </c>
      <c r="B25" s="12" t="s">
        <v>6</v>
      </c>
      <c r="C25">
        <f t="shared" si="7"/>
        <v>2.7853333256260666E-2</v>
      </c>
      <c r="D25">
        <v>0.15</v>
      </c>
      <c r="E25" s="10">
        <f t="shared" si="6"/>
        <v>4.2793141777551667E-3</v>
      </c>
      <c r="F25">
        <f>SUM(E22:E29)</f>
        <v>1.0376533087809958</v>
      </c>
      <c r="G25" s="13">
        <f t="shared" si="8"/>
        <v>4.1240307736139514E-3</v>
      </c>
      <c r="H25">
        <f>C25*LOG(C25/G25)</f>
        <v>2.3105879613953668E-2</v>
      </c>
      <c r="J25" s="28">
        <f>-C25*LOG(C25, 2)</f>
        <v>0.14389049235052526</v>
      </c>
      <c r="K25" s="28">
        <f>-G25*LOG(G25, 2)</f>
        <v>3.2669454945328039E-2</v>
      </c>
      <c r="L25" s="29">
        <f t="shared" si="2"/>
        <v>0.11122103740519722</v>
      </c>
    </row>
    <row r="26" spans="1:13" ht="16" thickBot="1" x14ac:dyDescent="0.25">
      <c r="A26" s="6" t="s">
        <v>12</v>
      </c>
      <c r="B26" s="12" t="s">
        <v>7</v>
      </c>
      <c r="C26">
        <f t="shared" si="7"/>
        <v>5.728069694424731E-3</v>
      </c>
      <c r="D26">
        <v>1.4</v>
      </c>
      <c r="E26" s="10">
        <f t="shared" si="6"/>
        <v>8.0009655369073854E-3</v>
      </c>
      <c r="F26">
        <f>SUM(E22:E29)</f>
        <v>1.0376533087809958</v>
      </c>
      <c r="G26" s="13">
        <f t="shared" si="8"/>
        <v>7.7106346302761577E-3</v>
      </c>
      <c r="H26">
        <f>C26*LOG(C26/G26)</f>
        <v>-7.3938972440263067E-4</v>
      </c>
      <c r="J26" s="28">
        <f>-C26*LOG(C26, 2)</f>
        <v>4.2661146511352957E-2</v>
      </c>
      <c r="K26" s="28">
        <f>-G26*LOG(G26, 2)</f>
        <v>5.4120440791243098E-2</v>
      </c>
      <c r="L26" s="29">
        <f t="shared" si="2"/>
        <v>-1.1459294279890141E-2</v>
      </c>
    </row>
    <row r="27" spans="1:13" ht="16" thickBot="1" x14ac:dyDescent="0.25">
      <c r="A27" s="6" t="s">
        <v>12</v>
      </c>
      <c r="B27" s="12" t="s">
        <v>8</v>
      </c>
      <c r="C27">
        <f t="shared" si="7"/>
        <v>4.0448039346468706E-2</v>
      </c>
      <c r="D27">
        <v>1.3</v>
      </c>
      <c r="E27" s="10">
        <f t="shared" si="6"/>
        <v>5.1952043658599574E-2</v>
      </c>
      <c r="F27">
        <f>SUM(E22:E29)</f>
        <v>1.0376533087809958</v>
      </c>
      <c r="G27" s="13">
        <f t="shared" si="8"/>
        <v>5.006686069322256E-2</v>
      </c>
      <c r="H27">
        <f>C27*LOG(C27/G27)</f>
        <v>-3.7476275890537471E-3</v>
      </c>
      <c r="J27" s="28">
        <f>-C27*LOG(C27, 2)</f>
        <v>0.1871848871118825</v>
      </c>
      <c r="K27" s="28">
        <f>-G27*LOG(G27, 2)</f>
        <v>0.21628884779748486</v>
      </c>
      <c r="L27" s="29">
        <f t="shared" si="2"/>
        <v>-2.9103960685602365E-2</v>
      </c>
    </row>
    <row r="28" spans="1:13" ht="16" thickBot="1" x14ac:dyDescent="0.25">
      <c r="A28" s="6" t="s">
        <v>12</v>
      </c>
      <c r="B28" s="12" t="s">
        <v>9</v>
      </c>
      <c r="C28">
        <f t="shared" si="7"/>
        <v>5.3007934932721313E-4</v>
      </c>
      <c r="D28">
        <v>1.8</v>
      </c>
      <c r="E28" s="10">
        <f t="shared" si="6"/>
        <v>9.537383831717197E-4</v>
      </c>
      <c r="F28">
        <f>SUM(E22:E29)</f>
        <v>1.0376533087809958</v>
      </c>
      <c r="G28" s="13">
        <f t="shared" si="8"/>
        <v>9.1913009393488384E-4</v>
      </c>
      <c r="H28">
        <f>C28*LOG(C28/G28)</f>
        <v>-1.2670810059746138E-4</v>
      </c>
      <c r="J28" s="28">
        <f>-C28*LOG(C28, 2)</f>
        <v>5.7680605822455792E-3</v>
      </c>
      <c r="K28" s="28">
        <f>-G28*LOG(G28, 2)</f>
        <v>9.2716727116751198E-3</v>
      </c>
      <c r="L28" s="29">
        <f t="shared" si="2"/>
        <v>-3.5036121294295406E-3</v>
      </c>
    </row>
    <row r="29" spans="1:13" ht="16" thickBot="1" x14ac:dyDescent="0.25">
      <c r="A29" s="7" t="s">
        <v>12</v>
      </c>
      <c r="B29" s="14" t="s">
        <v>10</v>
      </c>
      <c r="C29">
        <f>G19</f>
        <v>3.6557697611156188E-2</v>
      </c>
      <c r="D29" s="15">
        <v>1</v>
      </c>
      <c r="E29" s="10">
        <f t="shared" si="6"/>
        <v>3.6557697611156188E-2</v>
      </c>
      <c r="F29" s="15">
        <f>SUM(E22:E29)</f>
        <v>1.0376533087809958</v>
      </c>
      <c r="G29" s="13">
        <f t="shared" si="8"/>
        <v>3.5231129031047068E-2</v>
      </c>
      <c r="H29">
        <f>C29*LOG(C29/G29)</f>
        <v>5.8683422466600753E-4</v>
      </c>
      <c r="J29" s="28">
        <f>-C29*LOG(C29, 2)</f>
        <v>0.17451478564422468</v>
      </c>
      <c r="K29" s="28">
        <f>-G29*LOG(G29, 2)</f>
        <v>0.17006085293506079</v>
      </c>
      <c r="L29" s="29">
        <f>J29-K29</f>
        <v>4.4539327091638881E-3</v>
      </c>
    </row>
    <row r="30" spans="1:13" x14ac:dyDescent="0.2">
      <c r="A30" s="6"/>
      <c r="B30" s="12"/>
      <c r="G30" s="13" t="s">
        <v>28</v>
      </c>
      <c r="I30">
        <f>SUM(H22:H29)</f>
        <v>1.3515083444323133E-2</v>
      </c>
      <c r="J30" s="28">
        <f>SUM(J22:J29)</f>
        <v>0.75109108838842986</v>
      </c>
      <c r="K30" s="28">
        <f>SUM(K22:K29)</f>
        <v>0.65360115793830476</v>
      </c>
      <c r="L30" s="29"/>
      <c r="M30">
        <f>SUM(L22:L29)</f>
        <v>9.7489930450125217E-2</v>
      </c>
    </row>
    <row r="31" spans="1:13" ht="16" thickBot="1" x14ac:dyDescent="0.25">
      <c r="J31" s="28"/>
      <c r="K31" s="29"/>
      <c r="L31" s="29"/>
    </row>
    <row r="32" spans="1:13" ht="16" thickBot="1" x14ac:dyDescent="0.25">
      <c r="A32" s="5" t="s">
        <v>13</v>
      </c>
      <c r="B32" s="8" t="s">
        <v>3</v>
      </c>
      <c r="C32" s="20">
        <f>G22</f>
        <v>0.89839722591904281</v>
      </c>
      <c r="D32" s="10">
        <v>3</v>
      </c>
      <c r="E32" s="10">
        <f>IF(AND(C32&gt;0,C32&lt;1,D32&gt;0),
     (C32*D32)/(1-C32 + C32*D32),
     ""
   )</f>
        <v>0.96367170493556198</v>
      </c>
      <c r="F32" s="10">
        <f>SUM(E32:E39)</f>
        <v>1.0337496781929227</v>
      </c>
      <c r="G32" s="21">
        <f>E32/F32</f>
        <v>0.93220992012315529</v>
      </c>
      <c r="H32">
        <f>C32*LOG(C32/G32)</f>
        <v>-1.4415069121803127E-2</v>
      </c>
      <c r="J32" s="28">
        <f>-C32*LOG(C32, 2)</f>
        <v>0.13886941152302903</v>
      </c>
      <c r="K32" s="28">
        <f>-G32*LOG(G32, 2)</f>
        <v>9.4407909156769915E-2</v>
      </c>
      <c r="L32" s="29">
        <f t="shared" si="2"/>
        <v>4.446150236625912E-2</v>
      </c>
    </row>
    <row r="33" spans="1:13" ht="16" thickBot="1" x14ac:dyDescent="0.25">
      <c r="A33" s="6" t="s">
        <v>13</v>
      </c>
      <c r="B33" s="12" t="s">
        <v>4</v>
      </c>
      <c r="C33">
        <f>G23</f>
        <v>2.1690550391589053E-3</v>
      </c>
      <c r="D33">
        <v>0.9</v>
      </c>
      <c r="E33" s="10">
        <f t="shared" ref="E33:E39" si="9">IF(AND(C33&gt;0,C33&lt;1,D33&gt;0),
     (C33*D33)/(1-C33 + C33*D33),
     ""
   )</f>
        <v>1.9525730590863285E-3</v>
      </c>
      <c r="F33">
        <f>SUM(E32:E39)</f>
        <v>1.0337496781929227</v>
      </c>
      <c r="G33" s="13">
        <f>E33/F33</f>
        <v>1.8888257962987544E-3</v>
      </c>
      <c r="H33">
        <f>C33*LOG(C33/G33)</f>
        <v>1.3031393506354632E-4</v>
      </c>
      <c r="J33" s="28">
        <f>-C33*LOG(C33, 2)</f>
        <v>1.9193355550714181E-2</v>
      </c>
      <c r="K33" s="28">
        <f>-G33*LOG(G33, 2)</f>
        <v>1.7090652318155552E-2</v>
      </c>
      <c r="L33" s="29">
        <f t="shared" si="2"/>
        <v>2.1027032325586295E-3</v>
      </c>
    </row>
    <row r="34" spans="1:13" ht="16" thickBot="1" x14ac:dyDescent="0.25">
      <c r="A34" s="6" t="s">
        <v>13</v>
      </c>
      <c r="B34" s="12" t="s">
        <v>5</v>
      </c>
      <c r="C34">
        <f>G24</f>
        <v>1.3819338197037577E-3</v>
      </c>
      <c r="D34">
        <v>0.8</v>
      </c>
      <c r="E34" s="10">
        <f t="shared" si="9"/>
        <v>1.1058526988118257E-3</v>
      </c>
      <c r="F34">
        <f>SUM(E32:E39)</f>
        <v>1.0337496781929227</v>
      </c>
      <c r="G34" s="13">
        <f t="shared" ref="G34:G39" si="10">E34/F34</f>
        <v>1.0697490138472834E-3</v>
      </c>
      <c r="H34">
        <f>C34*LOG(C34/G34)</f>
        <v>1.5367843483655362E-4</v>
      </c>
      <c r="J34" s="28">
        <f>-C34*LOG(C34, 2)</f>
        <v>1.3127121683769534E-2</v>
      </c>
      <c r="K34" s="28">
        <f>-G34*LOG(G34, 2)</f>
        <v>1.0556830911306745E-2</v>
      </c>
      <c r="L34" s="29">
        <f t="shared" si="2"/>
        <v>2.5702907724627893E-3</v>
      </c>
    </row>
    <row r="35" spans="1:13" ht="16" thickBot="1" x14ac:dyDescent="0.25">
      <c r="A35" s="6" t="s">
        <v>13</v>
      </c>
      <c r="B35" s="12" t="s">
        <v>6</v>
      </c>
      <c r="C35">
        <f t="shared" ref="C35:C39" si="11">G25</f>
        <v>4.1240307736139514E-3</v>
      </c>
      <c r="D35">
        <v>0.2</v>
      </c>
      <c r="E35" s="10">
        <f t="shared" si="9"/>
        <v>8.2753638313104439E-4</v>
      </c>
      <c r="F35">
        <f>SUM(E32:E39)</f>
        <v>1.0337496781929227</v>
      </c>
      <c r="G35" s="13">
        <f t="shared" si="10"/>
        <v>8.0051912042927481E-4</v>
      </c>
      <c r="H35">
        <f>C35*LOG(C35/G35)</f>
        <v>2.9361044838495595E-3</v>
      </c>
      <c r="J35" s="28">
        <f>-C35*LOG(C35, 2)</f>
        <v>3.2669454945328039E-2</v>
      </c>
      <c r="K35" s="28">
        <f>-G35*LOG(G35, 2)</f>
        <v>8.2347612898985498E-3</v>
      </c>
      <c r="L35" s="29">
        <f t="shared" si="2"/>
        <v>2.4434693655429489E-2</v>
      </c>
    </row>
    <row r="36" spans="1:13" ht="16" thickBot="1" x14ac:dyDescent="0.25">
      <c r="A36" s="6" t="s">
        <v>13</v>
      </c>
      <c r="B36" s="12" t="s">
        <v>7</v>
      </c>
      <c r="C36">
        <f t="shared" si="11"/>
        <v>7.7106346302761577E-3</v>
      </c>
      <c r="D36">
        <v>1.8</v>
      </c>
      <c r="E36" s="10">
        <f t="shared" si="9"/>
        <v>1.3794053608540364E-2</v>
      </c>
      <c r="F36">
        <f>SUM(E32:E39)</f>
        <v>1.0337496781929227</v>
      </c>
      <c r="G36" s="13">
        <f t="shared" si="10"/>
        <v>1.3343707765552562E-2</v>
      </c>
      <c r="H36">
        <f>C36*LOG(C36/G36)</f>
        <v>-1.836568285931708E-3</v>
      </c>
      <c r="J36" s="28">
        <f>-C36*LOG(C36, 2)</f>
        <v>5.4120440791243098E-2</v>
      </c>
      <c r="K36" s="28">
        <f>-G36*LOG(G36, 2)</f>
        <v>8.3100563367348765E-2</v>
      </c>
      <c r="L36" s="29">
        <f t="shared" si="2"/>
        <v>-2.8980122576105667E-2</v>
      </c>
    </row>
    <row r="37" spans="1:13" ht="16" thickBot="1" x14ac:dyDescent="0.25">
      <c r="A37" s="6" t="s">
        <v>13</v>
      </c>
      <c r="B37" s="12" t="s">
        <v>8</v>
      </c>
      <c r="C37">
        <f t="shared" si="11"/>
        <v>5.006686069322256E-2</v>
      </c>
      <c r="D37">
        <v>0.8</v>
      </c>
      <c r="E37" s="10">
        <f t="shared" si="9"/>
        <v>4.0458615730097937E-2</v>
      </c>
      <c r="F37">
        <f>SUM(E32:E39)</f>
        <v>1.0337496781929227</v>
      </c>
      <c r="G37" s="13">
        <f t="shared" si="10"/>
        <v>3.9137729939440306E-2</v>
      </c>
      <c r="H37">
        <f>C37*LOG(C37/G37)</f>
        <v>5.3548875084779542E-3</v>
      </c>
      <c r="J37" s="28">
        <f>-C37*LOG(C37, 2)</f>
        <v>0.21628884779748486</v>
      </c>
      <c r="K37" s="28">
        <f>-G37*LOG(G37, 2)</f>
        <v>0.18298047655410701</v>
      </c>
      <c r="L37" s="29">
        <f t="shared" si="2"/>
        <v>3.3308371243377849E-2</v>
      </c>
    </row>
    <row r="38" spans="1:13" ht="16" thickBot="1" x14ac:dyDescent="0.25">
      <c r="A38" s="6" t="s">
        <v>13</v>
      </c>
      <c r="B38" s="12" t="s">
        <v>9</v>
      </c>
      <c r="C38">
        <f t="shared" si="11"/>
        <v>9.1913009393488384E-4</v>
      </c>
      <c r="D38">
        <v>1.2</v>
      </c>
      <c r="E38" s="10">
        <f t="shared" si="9"/>
        <v>1.1027533979550107E-3</v>
      </c>
      <c r="F38">
        <f>SUM(E32:E39)</f>
        <v>1.0337496781929227</v>
      </c>
      <c r="G38" s="13">
        <f t="shared" si="10"/>
        <v>1.0667508984212812E-3</v>
      </c>
      <c r="H38">
        <f>C38*LOG(C38/G38)</f>
        <v>-5.945487811195874E-5</v>
      </c>
      <c r="J38" s="28">
        <f>-C38*LOG(C38, 2)</f>
        <v>9.2716727116751198E-3</v>
      </c>
      <c r="K38" s="28">
        <f>-G38*LOG(G38, 2)</f>
        <v>1.0531563272817261E-2</v>
      </c>
      <c r="L38" s="29">
        <f t="shared" si="2"/>
        <v>-1.2598905611421411E-3</v>
      </c>
    </row>
    <row r="39" spans="1:13" ht="16" thickBot="1" x14ac:dyDescent="0.25">
      <c r="A39" s="7" t="s">
        <v>13</v>
      </c>
      <c r="B39" s="14" t="s">
        <v>10</v>
      </c>
      <c r="C39">
        <f t="shared" si="11"/>
        <v>3.5231129031047068E-2</v>
      </c>
      <c r="D39" s="15">
        <v>0.3</v>
      </c>
      <c r="E39" s="10">
        <f t="shared" si="9"/>
        <v>1.0836588379738152E-2</v>
      </c>
      <c r="F39" s="15">
        <f>SUM(E32:E39)</f>
        <v>1.0337496781929227</v>
      </c>
      <c r="G39" s="13">
        <f t="shared" si="10"/>
        <v>1.0482797342855165E-2</v>
      </c>
      <c r="H39">
        <f>C39*LOG(C39/G39)</f>
        <v>1.8547405719356976E-2</v>
      </c>
      <c r="J39" s="28">
        <f>-C39*LOG(C39, 2)</f>
        <v>0.17006085293506079</v>
      </c>
      <c r="K39" s="28">
        <f>-G39*LOG(G39, 2)</f>
        <v>6.8933118799719931E-2</v>
      </c>
      <c r="L39" s="29">
        <f>J39-K39</f>
        <v>0.10112773413534086</v>
      </c>
    </row>
    <row r="40" spans="1:13" x14ac:dyDescent="0.2">
      <c r="A40" s="6"/>
      <c r="B40" s="12"/>
      <c r="G40" s="13" t="s">
        <v>28</v>
      </c>
      <c r="I40">
        <f>SUM(H32:H39)</f>
        <v>1.0811297795737796E-2</v>
      </c>
      <c r="J40" s="28">
        <f>SUM(J32:J39)</f>
        <v>0.65360115793830476</v>
      </c>
      <c r="K40" s="28">
        <f>SUM(K32:K39)</f>
        <v>0.4758358756701237</v>
      </c>
      <c r="L40" s="29"/>
      <c r="M40">
        <f>SUM(L32:L39)</f>
        <v>0.17776528226818095</v>
      </c>
    </row>
    <row r="41" spans="1:13" ht="16" thickBot="1" x14ac:dyDescent="0.25"/>
    <row r="42" spans="1:13" ht="16" thickBot="1" x14ac:dyDescent="0.25">
      <c r="A42" s="5" t="s">
        <v>14</v>
      </c>
      <c r="B42" s="8" t="s">
        <v>3</v>
      </c>
      <c r="C42" s="22">
        <f>G32</f>
        <v>0.93220992012315529</v>
      </c>
      <c r="D42" s="10">
        <v>1.2</v>
      </c>
      <c r="E42" s="10">
        <f>IF(AND(C42&gt;0,C42&lt;1,D42&gt;0),
     (C42*D42)/(1-C42 + C42*D42),
     ""
   )</f>
        <v>0.94286270985886034</v>
      </c>
      <c r="F42" s="10">
        <f>SUM(E42:E49)</f>
        <v>1.0102008674777043</v>
      </c>
      <c r="G42" s="23">
        <f>E42/F42</f>
        <v>0.93334181370584679</v>
      </c>
      <c r="H42">
        <f>C42*LOG(C42/G42)</f>
        <v>-4.9127694202125713E-4</v>
      </c>
      <c r="J42" s="28">
        <f>-C42*LOG(C42, 2)</f>
        <v>9.4407909156769915E-2</v>
      </c>
      <c r="K42" s="28">
        <f>-G42*LOG(G42, 2)</f>
        <v>9.2888571433491232E-2</v>
      </c>
      <c r="L42" s="29">
        <f t="shared" si="2"/>
        <v>1.5193377232786826E-3</v>
      </c>
    </row>
    <row r="43" spans="1:13" ht="16" thickBot="1" x14ac:dyDescent="0.25">
      <c r="A43" s="6" t="s">
        <v>14</v>
      </c>
      <c r="B43" s="12" t="s">
        <v>4</v>
      </c>
      <c r="C43">
        <f>G33</f>
        <v>1.8888257962987544E-3</v>
      </c>
      <c r="D43">
        <v>0.9</v>
      </c>
      <c r="E43" s="10">
        <f t="shared" ref="E43:E49" si="12">IF(AND(C43&gt;0,C43&lt;1,D43&gt;0),
     (C43*D43)/(1-C43 + C43*D43),
     ""
   )</f>
        <v>1.7002643669885686E-3</v>
      </c>
      <c r="F43">
        <f>SUM(E42:E49)</f>
        <v>1.0102008674777043</v>
      </c>
      <c r="G43" s="13">
        <f>E43/F43</f>
        <v>1.6830953345286989E-3</v>
      </c>
      <c r="H43">
        <f>C43*LOG(C43/G43)</f>
        <v>9.4598419841910171E-5</v>
      </c>
      <c r="J43" s="28">
        <f>-C43*LOG(C43, 2)</f>
        <v>1.7090652318155552E-2</v>
      </c>
      <c r="K43" s="28">
        <f>-G43*LOG(G43, 2)</f>
        <v>1.5509163689970386E-2</v>
      </c>
      <c r="L43" s="29">
        <f t="shared" si="2"/>
        <v>1.581488628185166E-3</v>
      </c>
    </row>
    <row r="44" spans="1:13" ht="16" thickBot="1" x14ac:dyDescent="0.25">
      <c r="A44" s="6" t="s">
        <v>14</v>
      </c>
      <c r="B44" s="12" t="s">
        <v>5</v>
      </c>
      <c r="C44">
        <f t="shared" ref="C44:C49" si="13">G34</f>
        <v>1.0697490138472834E-3</v>
      </c>
      <c r="D44">
        <v>0.9</v>
      </c>
      <c r="E44" s="10">
        <f t="shared" si="12"/>
        <v>9.6287711614710051E-4</v>
      </c>
      <c r="F44">
        <f>SUM(E42:E49)</f>
        <v>1.0102008674777043</v>
      </c>
      <c r="G44" s="13">
        <f t="shared" ref="G44:G49" si="14">E44/F44</f>
        <v>9.5315411731058703E-4</v>
      </c>
      <c r="H44">
        <f>C44*LOG(C44/G44)</f>
        <v>5.3614501123306038E-5</v>
      </c>
      <c r="J44" s="28">
        <f>-C44*LOG(C44, 2)</f>
        <v>1.0556830911306745E-2</v>
      </c>
      <c r="K44" s="28">
        <f>-G44*LOG(G44, 2)</f>
        <v>9.5649043069914088E-3</v>
      </c>
      <c r="L44" s="29">
        <f t="shared" si="2"/>
        <v>9.9192660431533623E-4</v>
      </c>
    </row>
    <row r="45" spans="1:13" ht="16" thickBot="1" x14ac:dyDescent="0.25">
      <c r="A45" s="6" t="s">
        <v>14</v>
      </c>
      <c r="B45" s="12" t="s">
        <v>6</v>
      </c>
      <c r="C45">
        <f t="shared" si="13"/>
        <v>8.0051912042927481E-4</v>
      </c>
      <c r="D45">
        <v>0.4</v>
      </c>
      <c r="E45" s="10">
        <f t="shared" si="12"/>
        <v>3.203615214857494E-4</v>
      </c>
      <c r="F45">
        <f>SUM(E42:E49)</f>
        <v>1.0102008674777043</v>
      </c>
      <c r="G45" s="13">
        <f t="shared" si="14"/>
        <v>3.1712655551923683E-4</v>
      </c>
      <c r="H45">
        <f>C45*LOG(C45/G45)</f>
        <v>3.2192003786277927E-4</v>
      </c>
      <c r="J45" s="28">
        <f>-C45*LOG(C45, 2)</f>
        <v>8.2347612898985498E-3</v>
      </c>
      <c r="K45" s="28">
        <f>-G45*LOG(G45, 2)</f>
        <v>3.6858521303101627E-3</v>
      </c>
      <c r="L45" s="29">
        <f t="shared" si="2"/>
        <v>4.5489091595883871E-3</v>
      </c>
    </row>
    <row r="46" spans="1:13" ht="16" thickBot="1" x14ac:dyDescent="0.25">
      <c r="A46" s="6" t="s">
        <v>14</v>
      </c>
      <c r="B46" s="12" t="s">
        <v>7</v>
      </c>
      <c r="C46">
        <f t="shared" si="13"/>
        <v>1.3343707765552562E-2</v>
      </c>
      <c r="D46">
        <v>0.6</v>
      </c>
      <c r="E46" s="10">
        <f t="shared" si="12"/>
        <v>8.0491870592792527E-3</v>
      </c>
      <c r="F46">
        <f>SUM(E42:E49)</f>
        <v>1.0102008674777043</v>
      </c>
      <c r="G46" s="13">
        <f t="shared" si="14"/>
        <v>7.9679074908900749E-3</v>
      </c>
      <c r="H46">
        <f>C46*LOG(C46/G46)</f>
        <v>2.9880863554300769E-3</v>
      </c>
      <c r="J46" s="28">
        <f>-C46*LOG(C46, 2)</f>
        <v>8.3100563367348765E-2</v>
      </c>
      <c r="K46" s="28">
        <f>-G46*LOG(G46, 2)</f>
        <v>5.5548931493891521E-2</v>
      </c>
      <c r="L46" s="29">
        <f t="shared" si="2"/>
        <v>2.7551631873457244E-2</v>
      </c>
    </row>
    <row r="47" spans="1:13" ht="16" thickBot="1" x14ac:dyDescent="0.25">
      <c r="A47" s="6" t="s">
        <v>14</v>
      </c>
      <c r="B47" s="12" t="s">
        <v>8</v>
      </c>
      <c r="C47">
        <f t="shared" si="13"/>
        <v>3.9137729939440306E-2</v>
      </c>
      <c r="D47">
        <v>1.2</v>
      </c>
      <c r="E47" s="10">
        <f t="shared" si="12"/>
        <v>4.6600508305508048E-2</v>
      </c>
      <c r="F47">
        <f>SUM(E42:E49)</f>
        <v>1.0102008674777043</v>
      </c>
      <c r="G47" s="13">
        <f t="shared" si="14"/>
        <v>4.6129942871521584E-2</v>
      </c>
      <c r="H47">
        <f>C47*LOG(C47/G47)</f>
        <v>-2.7939362656405563E-3</v>
      </c>
      <c r="J47" s="28">
        <f>-C47*LOG(C47, 2)</f>
        <v>0.18298047655410701</v>
      </c>
      <c r="K47" s="28">
        <f>-G47*LOG(G47, 2)</f>
        <v>0.20473172976984516</v>
      </c>
      <c r="L47" s="29">
        <f t="shared" si="2"/>
        <v>-2.1751253215738148E-2</v>
      </c>
    </row>
    <row r="48" spans="1:13" ht="16" thickBot="1" x14ac:dyDescent="0.25">
      <c r="A48" s="6" t="s">
        <v>14</v>
      </c>
      <c r="B48" s="12" t="s">
        <v>9</v>
      </c>
      <c r="C48">
        <f t="shared" si="13"/>
        <v>1.0667508984212812E-3</v>
      </c>
      <c r="D48">
        <v>2.2000000000000002</v>
      </c>
      <c r="E48" s="10">
        <f t="shared" si="12"/>
        <v>2.3438516095545085E-3</v>
      </c>
      <c r="F48">
        <f>SUM(E42:E49)</f>
        <v>1.0102008674777043</v>
      </c>
      <c r="G48" s="13">
        <f t="shared" si="14"/>
        <v>2.3201837228735487E-3</v>
      </c>
      <c r="H48">
        <f>C48*LOG(C48/G48)</f>
        <v>-3.5998507375554145E-4</v>
      </c>
      <c r="J48" s="28">
        <f>-C48*LOG(C48, 2)</f>
        <v>1.0531563272817261E-2</v>
      </c>
      <c r="K48" s="28">
        <f>-G48*LOG(G48, 2)</f>
        <v>2.030519280545199E-2</v>
      </c>
      <c r="L48" s="29">
        <f t="shared" si="2"/>
        <v>-9.7736295326347287E-3</v>
      </c>
    </row>
    <row r="49" spans="1:13" ht="16" thickBot="1" x14ac:dyDescent="0.25">
      <c r="A49" s="7" t="s">
        <v>14</v>
      </c>
      <c r="B49" s="14" t="s">
        <v>10</v>
      </c>
      <c r="C49">
        <f t="shared" si="13"/>
        <v>1.0482797342855165E-2</v>
      </c>
      <c r="D49" s="15">
        <v>0.7</v>
      </c>
      <c r="E49" s="10">
        <f t="shared" si="12"/>
        <v>7.3611076398809594E-3</v>
      </c>
      <c r="F49" s="15">
        <f>SUM(E42:E49)</f>
        <v>1.0102008674777043</v>
      </c>
      <c r="G49" s="13">
        <f t="shared" si="14"/>
        <v>7.2867762015096692E-3</v>
      </c>
      <c r="H49">
        <f>C49*LOG(C49/G49)</f>
        <v>1.6556714482595645E-3</v>
      </c>
      <c r="J49" s="28">
        <f>-C49*LOG(C49, 2)</f>
        <v>6.8933118799719931E-2</v>
      </c>
      <c r="K49" s="28">
        <f>-G49*LOG(G49, 2)</f>
        <v>5.1739780671082071E-2</v>
      </c>
      <c r="L49" s="29">
        <f>J49-K49</f>
        <v>1.719333812863786E-2</v>
      </c>
    </row>
    <row r="50" spans="1:13" x14ac:dyDescent="0.2">
      <c r="A50" s="6"/>
      <c r="B50" s="12"/>
      <c r="G50" s="13" t="s">
        <v>33</v>
      </c>
      <c r="I50">
        <f>SUM(H42:H49)</f>
        <v>1.4686924811002822E-3</v>
      </c>
      <c r="J50" s="28">
        <f>SUM(J42:J49)</f>
        <v>0.4758358756701237</v>
      </c>
      <c r="K50" s="28">
        <f>SUM(K42:K49)</f>
        <v>0.45397412630103401</v>
      </c>
      <c r="L50" s="29"/>
      <c r="M50">
        <f>SUM(L42:L49)</f>
        <v>2.18617493690898E-2</v>
      </c>
    </row>
    <row r="51" spans="1:13" ht="16" thickBot="1" x14ac:dyDescent="0.25"/>
    <row r="52" spans="1:13" ht="16" thickBot="1" x14ac:dyDescent="0.25">
      <c r="A52" s="5" t="s">
        <v>15</v>
      </c>
      <c r="B52" s="8" t="s">
        <v>3</v>
      </c>
      <c r="C52" s="24">
        <f>G42</f>
        <v>0.93334181370584679</v>
      </c>
      <c r="D52" s="10">
        <v>2.7</v>
      </c>
      <c r="E52" s="10">
        <f>IF(AND(C52&gt;0,C52&lt;1,D52&gt;0),
     (C52*D52)/(1-C52 + C52*D52),
     ""
   )</f>
        <v>0.97423022624454558</v>
      </c>
      <c r="F52" s="10">
        <f>SUM(E52:E59)</f>
        <v>1.0619745839298727</v>
      </c>
      <c r="G52" s="25">
        <f>E52/F52</f>
        <v>0.9173762168952988</v>
      </c>
      <c r="H52">
        <f>C52*LOG(C52/G52)</f>
        <v>6.9937596776526497E-3</v>
      </c>
      <c r="J52" s="28">
        <f>-C52*LOG(C52, 2)</f>
        <v>9.2888571433491232E-2</v>
      </c>
      <c r="K52" s="28">
        <f>-G52*LOG(G52, 2)</f>
        <v>0.11413498502945041</v>
      </c>
      <c r="L52" s="29">
        <f t="shared" si="2"/>
        <v>-2.1246413595959177E-2</v>
      </c>
    </row>
    <row r="53" spans="1:13" ht="16" thickBot="1" x14ac:dyDescent="0.25">
      <c r="A53" s="6" t="s">
        <v>15</v>
      </c>
      <c r="B53" s="12" t="s">
        <v>4</v>
      </c>
      <c r="C53">
        <f>G43</f>
        <v>1.6830953345286989E-3</v>
      </c>
      <c r="D53">
        <v>0.5</v>
      </c>
      <c r="E53" s="10">
        <f t="shared" ref="E53:E59" si="15">IF(AND(C53&gt;0,C53&lt;1,D53&gt;0),
     (C53*D53)/(1-C53 + C53*D53),
     ""
   )</f>
        <v>8.4225646622874267E-4</v>
      </c>
      <c r="F53">
        <f>SUM(E52:E59)</f>
        <v>1.0619745839298727</v>
      </c>
      <c r="G53" s="25">
        <f t="shared" ref="G53:G59" si="16">E53/F53</f>
        <v>7.9310416555539805E-4</v>
      </c>
      <c r="H53">
        <f>C53*LOG(C53/G53)</f>
        <v>5.4999934395504318E-4</v>
      </c>
      <c r="J53" s="28">
        <f>-C53*LOG(C53, 2)</f>
        <v>1.5509163689970386E-2</v>
      </c>
      <c r="K53" s="28">
        <f>-G53*LOG(G53, 2)</f>
        <v>8.1691331273038206E-3</v>
      </c>
      <c r="L53" s="29">
        <f t="shared" si="2"/>
        <v>7.3400305626665652E-3</v>
      </c>
    </row>
    <row r="54" spans="1:13" ht="16" thickBot="1" x14ac:dyDescent="0.25">
      <c r="A54" s="6" t="s">
        <v>15</v>
      </c>
      <c r="B54" s="12" t="s">
        <v>5</v>
      </c>
      <c r="C54">
        <f t="shared" ref="C54:C59" si="17">G44</f>
        <v>9.5315411731058703E-4</v>
      </c>
      <c r="D54">
        <v>1</v>
      </c>
      <c r="E54" s="10">
        <f t="shared" si="15"/>
        <v>9.5315411731058703E-4</v>
      </c>
      <c r="F54">
        <f>SUM(E52:E59)</f>
        <v>1.0619745839298727</v>
      </c>
      <c r="G54" s="25">
        <f t="shared" si="16"/>
        <v>8.9753006496954776E-4</v>
      </c>
      <c r="H54">
        <f>C54*LOG(C54/G54)</f>
        <v>2.4890783827406048E-5</v>
      </c>
      <c r="J54" s="28">
        <f>-C54*LOG(C54, 2)</f>
        <v>9.5649043069914088E-3</v>
      </c>
      <c r="K54" s="28">
        <f>-G54*LOG(G54, 2)</f>
        <v>9.0845768317639082E-3</v>
      </c>
      <c r="L54" s="29">
        <f t="shared" si="2"/>
        <v>4.8032747522750059E-4</v>
      </c>
    </row>
    <row r="55" spans="1:13" ht="16" thickBot="1" x14ac:dyDescent="0.25">
      <c r="A55" s="6" t="s">
        <v>15</v>
      </c>
      <c r="B55" s="12" t="s">
        <v>6</v>
      </c>
      <c r="C55">
        <f t="shared" si="17"/>
        <v>3.1712655551923683E-4</v>
      </c>
      <c r="D55">
        <v>1.2</v>
      </c>
      <c r="E55" s="10">
        <f t="shared" si="15"/>
        <v>3.8052773153332808E-4</v>
      </c>
      <c r="F55">
        <f>SUM(E52:E59)</f>
        <v>1.0619745839298727</v>
      </c>
      <c r="G55" s="25">
        <f t="shared" si="16"/>
        <v>3.5832094034225602E-4</v>
      </c>
      <c r="H55">
        <f>C55*LOG(C55/G55)</f>
        <v>-1.6820258896141509E-5</v>
      </c>
      <c r="J55" s="28">
        <f>-C55*LOG(C55, 2)</f>
        <v>3.6858521303101627E-3</v>
      </c>
      <c r="K55" s="28">
        <f>-G55*LOG(G55, 2)</f>
        <v>4.1015063187344152E-3</v>
      </c>
      <c r="L55" s="29">
        <f t="shared" si="2"/>
        <v>-4.1565418842425244E-4</v>
      </c>
    </row>
    <row r="56" spans="1:13" ht="16" thickBot="1" x14ac:dyDescent="0.25">
      <c r="A56" s="6" t="s">
        <v>15</v>
      </c>
      <c r="B56" s="12" t="s">
        <v>7</v>
      </c>
      <c r="C56">
        <f t="shared" si="17"/>
        <v>7.9679074908900749E-3</v>
      </c>
      <c r="D56">
        <v>0.8</v>
      </c>
      <c r="E56" s="10">
        <f t="shared" si="15"/>
        <v>6.384500214128409E-3</v>
      </c>
      <c r="F56">
        <f>SUM(E52:E59)</f>
        <v>1.0619745839298727</v>
      </c>
      <c r="G56" s="25">
        <f t="shared" si="16"/>
        <v>6.0119143252019757E-3</v>
      </c>
      <c r="H56">
        <f>C56*LOG(C56/G56)</f>
        <v>9.747260775568935E-4</v>
      </c>
      <c r="J56" s="28">
        <f>-C56*LOG(C56, 2)</f>
        <v>5.5548931493891521E-2</v>
      </c>
      <c r="K56" s="28">
        <f>-G56*LOG(G56, 2)</f>
        <v>4.435566242202002E-2</v>
      </c>
      <c r="L56" s="29">
        <f t="shared" si="2"/>
        <v>1.1193269071871501E-2</v>
      </c>
    </row>
    <row r="57" spans="1:13" ht="16" thickBot="1" x14ac:dyDescent="0.25">
      <c r="A57" s="6" t="s">
        <v>15</v>
      </c>
      <c r="B57" s="12" t="s">
        <v>8</v>
      </c>
      <c r="C57">
        <f t="shared" si="17"/>
        <v>4.6129942871521584E-2</v>
      </c>
      <c r="D57">
        <v>1.6</v>
      </c>
      <c r="E57" s="10">
        <f t="shared" si="15"/>
        <v>7.1820075019818949E-2</v>
      </c>
      <c r="F57">
        <f>SUM(E52:E59)</f>
        <v>1.0619745839298727</v>
      </c>
      <c r="G57" s="25">
        <f t="shared" si="16"/>
        <v>6.7628807795047555E-2</v>
      </c>
      <c r="H57">
        <f>C57*LOG(C57/G57)</f>
        <v>-7.6644353301718532E-3</v>
      </c>
      <c r="J57" s="28">
        <f>-C57*LOG(C57, 2)</f>
        <v>0.20473172976984516</v>
      </c>
      <c r="K57" s="28">
        <f>-G57*LOG(G57, 2)</f>
        <v>0.26282030833428666</v>
      </c>
      <c r="L57" s="29">
        <f t="shared" si="2"/>
        <v>-5.8088578564441495E-2</v>
      </c>
    </row>
    <row r="58" spans="1:13" ht="16" thickBot="1" x14ac:dyDescent="0.25">
      <c r="A58" s="6" t="s">
        <v>15</v>
      </c>
      <c r="B58" s="12" t="s">
        <v>9</v>
      </c>
      <c r="C58">
        <f t="shared" si="17"/>
        <v>2.3201837228735487E-3</v>
      </c>
      <c r="D58">
        <v>1.6</v>
      </c>
      <c r="E58" s="10">
        <f t="shared" si="15"/>
        <v>3.7071332185064161E-3</v>
      </c>
      <c r="F58">
        <f>SUM(E52:E59)</f>
        <v>1.0619745839298727</v>
      </c>
      <c r="G58" s="25">
        <f t="shared" si="16"/>
        <v>3.4907927878914439E-3</v>
      </c>
      <c r="H58">
        <f>C58*LOG(C58/G58)</f>
        <v>-4.1160452359367117E-4</v>
      </c>
      <c r="J58" s="28">
        <f>-C58*LOG(C58, 2)</f>
        <v>2.030519280545199E-2</v>
      </c>
      <c r="K58" s="28">
        <f>-G58*LOG(G58, 2)</f>
        <v>2.8492652091805598E-2</v>
      </c>
      <c r="L58" s="29">
        <f t="shared" si="2"/>
        <v>-8.1874592863536086E-3</v>
      </c>
    </row>
    <row r="59" spans="1:13" ht="16" thickBot="1" x14ac:dyDescent="0.25">
      <c r="A59" s="7" t="s">
        <v>15</v>
      </c>
      <c r="B59" s="14" t="s">
        <v>10</v>
      </c>
      <c r="C59">
        <f t="shared" si="17"/>
        <v>7.2867762015096692E-3</v>
      </c>
      <c r="D59" s="15">
        <v>0.5</v>
      </c>
      <c r="E59" s="10">
        <f t="shared" si="15"/>
        <v>3.6567109178006498E-3</v>
      </c>
      <c r="F59" s="15">
        <f>SUM(E52:E59)</f>
        <v>1.0619745839298727</v>
      </c>
      <c r="G59" s="25">
        <f t="shared" si="16"/>
        <v>3.4433130256930145E-3</v>
      </c>
      <c r="H59">
        <f>C59*LOG(C59/G59)</f>
        <v>2.3722750326489266E-3</v>
      </c>
      <c r="J59" s="28">
        <f>-C59*LOG(C59, 2)</f>
        <v>5.1739780671082071E-2</v>
      </c>
      <c r="K59" s="28">
        <f>-G59*LOG(G59, 2)</f>
        <v>2.8173142223272319E-2</v>
      </c>
      <c r="L59" s="29">
        <f t="shared" si="2"/>
        <v>2.3566638447809752E-2</v>
      </c>
    </row>
    <row r="60" spans="1:13" x14ac:dyDescent="0.2">
      <c r="G60" s="31" t="s">
        <v>28</v>
      </c>
      <c r="I60">
        <f>SUM(H52:H59)</f>
        <v>2.8227908029792533E-3</v>
      </c>
      <c r="J60" s="28">
        <f>SUM(J52:J59)</f>
        <v>0.45397412630103401</v>
      </c>
      <c r="K60" s="28">
        <f>SUM(K52:K59)</f>
        <v>0.49933196637863714</v>
      </c>
      <c r="M60">
        <f>SUM(L52:L59)</f>
        <v>-4.5357840077603226E-2</v>
      </c>
    </row>
  </sheetData>
  <pageMargins left="0.75" right="0.75" top="1" bottom="1" header="0.5" footer="0.5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29.5" customWidth="1"/>
    <col min="2" max="2" width="25" customWidth="1"/>
    <col min="3" max="3" width="24.5" customWidth="1"/>
    <col min="4" max="4" width="21.33203125" customWidth="1"/>
    <col min="5" max="5" width="21.5" customWidth="1"/>
  </cols>
  <sheetData>
    <row r="1" spans="1:5" x14ac:dyDescent="0.2">
      <c r="A1" s="1" t="s">
        <v>16</v>
      </c>
      <c r="B1" s="3" t="s">
        <v>17</v>
      </c>
      <c r="C1" s="3" t="s">
        <v>18</v>
      </c>
      <c r="D1" s="3" t="s">
        <v>19</v>
      </c>
      <c r="E1" s="3" t="s">
        <v>20</v>
      </c>
    </row>
    <row r="2" spans="1:5" x14ac:dyDescent="0.2">
      <c r="A2" t="s">
        <v>2</v>
      </c>
      <c r="B2">
        <f>Updates!J10</f>
        <v>2.3367966705916334</v>
      </c>
      <c r="C2">
        <f>Updates!K10</f>
        <v>1.8372755227110174</v>
      </c>
      <c r="D2">
        <f>Updates!M10</f>
        <v>0.49952114788061597</v>
      </c>
      <c r="E2">
        <f>Updates!I10</f>
        <v>0.6607359766484765</v>
      </c>
    </row>
    <row r="3" spans="1:5" x14ac:dyDescent="0.2">
      <c r="A3" t="s">
        <v>11</v>
      </c>
      <c r="B3">
        <f>Updates!J20</f>
        <v>1.8372755227110174</v>
      </c>
      <c r="C3">
        <f>Updates!K20</f>
        <v>0.75109108838842986</v>
      </c>
      <c r="D3">
        <f>Updates!M20</f>
        <v>1.0861844343225875</v>
      </c>
      <c r="E3">
        <f>Updates!I20</f>
        <v>0.14550560447012598</v>
      </c>
    </row>
    <row r="4" spans="1:5" x14ac:dyDescent="0.2">
      <c r="A4" t="s">
        <v>12</v>
      </c>
      <c r="B4">
        <f>Updates!J30</f>
        <v>0.75109108838842986</v>
      </c>
      <c r="C4">
        <f>Updates!K30</f>
        <v>0.65360115793830476</v>
      </c>
      <c r="D4">
        <f>Updates!M30</f>
        <v>9.7489930450125217E-2</v>
      </c>
      <c r="E4">
        <f>Updates!I30</f>
        <v>1.3515083444323133E-2</v>
      </c>
    </row>
    <row r="5" spans="1:5" x14ac:dyDescent="0.2">
      <c r="A5" t="s">
        <v>13</v>
      </c>
      <c r="B5">
        <f>Updates!J40</f>
        <v>0.65360115793830476</v>
      </c>
      <c r="C5">
        <f>Updates!K40</f>
        <v>0.4758358756701237</v>
      </c>
      <c r="D5">
        <f>Updates!M40</f>
        <v>0.17776528226818095</v>
      </c>
      <c r="E5">
        <f>Updates!I40</f>
        <v>1.0811297795737796E-2</v>
      </c>
    </row>
    <row r="6" spans="1:5" x14ac:dyDescent="0.2">
      <c r="A6" t="s">
        <v>14</v>
      </c>
      <c r="B6">
        <f>Updates!J50</f>
        <v>0.4758358756701237</v>
      </c>
      <c r="C6">
        <f>Updates!K50</f>
        <v>0.45397412630103401</v>
      </c>
      <c r="D6">
        <f>Updates!M50</f>
        <v>2.18617493690898E-2</v>
      </c>
      <c r="E6">
        <f>Updates!I50</f>
        <v>1.4686924811002822E-3</v>
      </c>
    </row>
    <row r="7" spans="1:5" x14ac:dyDescent="0.2">
      <c r="A7" t="s">
        <v>15</v>
      </c>
      <c r="B7">
        <f>Updates!J60</f>
        <v>0.45397412630103401</v>
      </c>
      <c r="C7">
        <f>Updates!K60</f>
        <v>0.49933196637863714</v>
      </c>
      <c r="D7">
        <f>Updates!M60</f>
        <v>-4.5357840077603226E-2</v>
      </c>
      <c r="E7">
        <f>Updates!I60</f>
        <v>2.8227908029792533E-3</v>
      </c>
    </row>
    <row r="10" spans="1:5" x14ac:dyDescent="0.2">
      <c r="C10" t="s">
        <v>35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191bfee-3821-4267-8a0b-0965070efae2">
      <Terms xmlns="http://schemas.microsoft.com/office/infopath/2007/PartnerControls"/>
    </lcf76f155ced4ddcb4097134ff3c332f>
    <TaxCatchAll xmlns="e58bccec-fd6d-4ccd-8558-bf18fb827d2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1A99DD1166D44BBD210E96E418F6AB" ma:contentTypeVersion="12" ma:contentTypeDescription="Create a new document." ma:contentTypeScope="" ma:versionID="7c4ccddfc6d3452998a224084c845aa6">
  <xsd:schema xmlns:xsd="http://www.w3.org/2001/XMLSchema" xmlns:xs="http://www.w3.org/2001/XMLSchema" xmlns:p="http://schemas.microsoft.com/office/2006/metadata/properties" xmlns:ns2="0191bfee-3821-4267-8a0b-0965070efae2" xmlns:ns3="e58bccec-fd6d-4ccd-8558-bf18fb827d2e" targetNamespace="http://schemas.microsoft.com/office/2006/metadata/properties" ma:root="true" ma:fieldsID="8b20ca32e5aaa96e2105f87f4ee56a1e" ns2:_="" ns3:_="">
    <xsd:import namespace="0191bfee-3821-4267-8a0b-0965070efae2"/>
    <xsd:import namespace="e58bccec-fd6d-4ccd-8558-bf18fb827d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1bfee-3821-4267-8a0b-0965070ef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a1d4a69-9812-4340-96bf-3c60240190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bccec-fd6d-4ccd-8558-bf18fb827d2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bb4692-ec23-4cbe-ab6a-d6250ec5b075}" ma:internalName="TaxCatchAll" ma:showField="CatchAllData" ma:web="e58bccec-fd6d-4ccd-8558-bf18fb827d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0AF88C-F735-422D-9329-3AF7DF37F073}">
  <ds:schemaRefs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0191bfee-3821-4267-8a0b-0965070efae2"/>
    <ds:schemaRef ds:uri="http://schemas.microsoft.com/office/infopath/2007/PartnerControls"/>
    <ds:schemaRef ds:uri="e58bccec-fd6d-4ccd-8558-bf18fb827d2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E7C3D1B-2206-42C7-8513-240A66944F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91bfee-3821-4267-8a0b-0965070efae2"/>
    <ds:schemaRef ds:uri="e58bccec-fd6d-4ccd-8558-bf18fb827d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A50D3A-0C3C-432A-9D22-FDD5D82B4E58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4a28940-b464-41c3-ba3b-b4fa6665bc05}" enabled="0" method="" siteId="{84a28940-b464-41c3-ba3b-b4fa6665bc0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Updates</vt:lpstr>
      <vt:lpstr>KL and Entropy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Brian Locke</cp:lastModifiedBy>
  <cp:revision/>
  <dcterms:created xsi:type="dcterms:W3CDTF">2025-07-22T15:00:10Z</dcterms:created>
  <dcterms:modified xsi:type="dcterms:W3CDTF">2025-07-24T02:02:12Z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0x010100861A99DD1166D44BBD210E96E418F6AB</vt:lpwstr>
  </property>
  <property fmtid="{D5CDD505-2E9C-101B-9397-08002B2CF9AE}" pid="3" name="MediaServiceImageTags">
    <vt:lpwstr/>
  </property>
</Properties>
</file>