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lo\Box\Residency Personal Files\Stats\"/>
    </mc:Choice>
  </mc:AlternateContent>
  <xr:revisionPtr revIDLastSave="0" documentId="8_{AE2ADAC4-4401-4D38-99EF-F213A84074AC}" xr6:coauthVersionLast="47" xr6:coauthVersionMax="47" xr10:uidLastSave="{00000000-0000-0000-0000-000000000000}"/>
  <bookViews>
    <workbookView xWindow="0" yWindow="1950" windowWidth="25875" windowHeight="14640" firstSheet="1" activeTab="4" xr2:uid="{0D79930E-4DC9-47DC-806A-198956CF8621}"/>
  </bookViews>
  <sheets>
    <sheet name="ReadMe" sheetId="5" r:id="rId1"/>
    <sheet name="RR fixed" sheetId="1" r:id="rId2"/>
    <sheet name="RR random" sheetId="2" r:id="rId3"/>
    <sheet name="MD fixed" sheetId="3" r:id="rId4"/>
    <sheet name="MD random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I5" i="4" s="1"/>
  <c r="L5" i="4"/>
  <c r="K5" i="4"/>
  <c r="G5" i="4"/>
  <c r="F5" i="4"/>
  <c r="L4" i="4"/>
  <c r="K4" i="4"/>
  <c r="G4" i="4"/>
  <c r="F4" i="4"/>
  <c r="H4" i="4" s="1"/>
  <c r="I4" i="4" s="1"/>
  <c r="C6" i="4" l="1"/>
  <c r="D6" i="4" s="1"/>
  <c r="L6" i="4" s="1"/>
  <c r="L5" i="2"/>
  <c r="L4" i="2"/>
  <c r="K5" i="2"/>
  <c r="K4" i="2"/>
  <c r="B6" i="4" l="1"/>
  <c r="K6" i="4" s="1"/>
  <c r="E5" i="3"/>
  <c r="F5" i="3"/>
  <c r="F4" i="3"/>
  <c r="E4" i="3"/>
  <c r="K5" i="3"/>
  <c r="J5" i="3"/>
  <c r="K4" i="3"/>
  <c r="J4" i="3"/>
  <c r="J5" i="1"/>
  <c r="K5" i="1"/>
  <c r="K4" i="1"/>
  <c r="J4" i="1"/>
  <c r="F5" i="2"/>
  <c r="G5" i="2"/>
  <c r="G4" i="2"/>
  <c r="F5" i="1"/>
  <c r="F4" i="1"/>
  <c r="E4" i="1"/>
  <c r="F4" i="2"/>
  <c r="E5" i="1"/>
  <c r="H5" i="1" s="1"/>
  <c r="M6" i="4" l="1"/>
  <c r="M5" i="4"/>
  <c r="M4" i="4"/>
  <c r="G5" i="3"/>
  <c r="G4" i="3"/>
  <c r="H4" i="3" s="1"/>
  <c r="H5" i="3"/>
  <c r="G5" i="1"/>
  <c r="G4" i="1"/>
  <c r="H4" i="1" s="1"/>
  <c r="C6" i="1" s="1"/>
  <c r="H5" i="2"/>
  <c r="I5" i="2" s="1"/>
  <c r="H4" i="2"/>
  <c r="I4" i="2" s="1"/>
  <c r="C6" i="3" l="1"/>
  <c r="B6" i="3" s="1"/>
  <c r="D6" i="1"/>
  <c r="K6" i="1" s="1"/>
  <c r="C6" i="2"/>
  <c r="B6" i="1"/>
  <c r="J6" i="1" s="1"/>
  <c r="L6" i="3" l="1"/>
  <c r="L5" i="3"/>
  <c r="L4" i="3"/>
  <c r="B6" i="2"/>
  <c r="K6" i="2" s="1"/>
  <c r="D6" i="3"/>
  <c r="K6" i="3" s="1"/>
  <c r="J6" i="3"/>
  <c r="D6" i="2"/>
  <c r="L6" i="2" s="1"/>
</calcChain>
</file>

<file path=xl/sharedStrings.xml><?xml version="1.0" encoding="utf-8"?>
<sst xmlns="http://schemas.openxmlformats.org/spreadsheetml/2006/main" count="74" uniqueCount="28">
  <si>
    <t>This online calculator can be used to calculate an updated meta-analysis summary estimate and produce a simple forest plot for the discussion section of your RCT report. The following steps outline how to do this.</t>
  </si>
  <si>
    <t>1. Choose the appropriate Excel sheet out of 2 options based on the type of outcome (RR or MD) and type of model (fixed or random).</t>
  </si>
  <si>
    <t>2. Input the relevant data into the Table within each sheet: for the previous meta-analysis summary result and new trial result; risk ratio and 95% confidence interval for dichotomous outcomes and mean difference and 95% confidence interval for continuous outcomes.</t>
  </si>
  <si>
    <r>
      <t>3. If you choose the random effects option, then you need to also input the value of tau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reported from the previous meta-analysis. Using the previous value for tau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will provide new estimates based on the previous level of heterogeneity hence it is an approximation only. A more accurate result will be obtained by conducting an updated meta-analysis by incorporating the new trial result to the previous meta-analysis of individual trial results.</t>
    </r>
  </si>
  <si>
    <t>The spreadsheet will calculate the "updated" meta-analysis, and also provide a plot of the results.</t>
  </si>
  <si>
    <t>REFERENCE</t>
  </si>
  <si>
    <t>Paul Glasziou, Mark Jones, Mike Clarke. Setting New Research in the context of Previous Research: some options, BMJ EBM, 2023</t>
  </si>
  <si>
    <t>To calculate the updated meta-analysis results, enter 6 numbers: the estimate and upper &amp; lower confidence intervals for the previous meta-analysis and this new study.</t>
  </si>
  <si>
    <t>Label</t>
  </si>
  <si>
    <t>LCL</t>
  </si>
  <si>
    <t>Risk Ratio</t>
  </si>
  <si>
    <t>UCL</t>
  </si>
  <si>
    <t>Var1</t>
  </si>
  <si>
    <t>Var2</t>
  </si>
  <si>
    <t>Var</t>
  </si>
  <si>
    <t>Weight</t>
  </si>
  <si>
    <t>Position</t>
  </si>
  <si>
    <t>Negative</t>
  </si>
  <si>
    <t>Positive</t>
  </si>
  <si>
    <t>Lab_pos</t>
  </si>
  <si>
    <t>Previous MA</t>
  </si>
  <si>
    <t>New trial</t>
  </si>
  <si>
    <t>Updated MA</t>
  </si>
  <si>
    <t>To calculate the updated meta-analysis results, enter 7 numbers: the estimate and upper &amp; lower confidence intervals for the previous meta-analysis (plus its tau) and this new study.</t>
  </si>
  <si>
    <t>Tau2</t>
  </si>
  <si>
    <t xml:space="preserve"> </t>
  </si>
  <si>
    <t>Overall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</si>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</sst>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'RR fixed'!$I$3</c:f>
              <c:strCache>
                <c:ptCount val="1"/>
                <c:pt idx="0">
                  <c:v>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 cap="rnd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5"/>
              <c:spPr>
                <a:solidFill>
                  <a:schemeClr val="bg2">
                    <a:lumMod val="75000"/>
                  </a:schemeClr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C92-49D8-9DE1-46A0073CAE33}"/>
              </c:ext>
            </c:extLst>
          </c:dPt>
          <c:dPt>
            <c:idx val="2"/>
            <c:marker>
              <c:symbol val="diamond"/>
              <c:size val="15"/>
              <c:spPr>
                <a:solidFill>
                  <a:schemeClr val="tx1"/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92-49D8-9DE1-46A0073CAE33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'RR fixed'!$K$4:$K$6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'RR fixed'!$J$4:$J$6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'RR fixed'!$C$4:$C$6</c:f>
              <c:numCache>
                <c:formatCode>0.00</c:formatCode>
                <c:ptCount val="3"/>
                <c:pt idx="2">
                  <c:v>0</c:v>
                </c:pt>
              </c:numCache>
            </c:numRef>
          </c:xVal>
          <c:yVal>
            <c:numRef>
              <c:f>'RR fixed'!$I$4:$I$6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4-43B8-BEA6-1B237F78ED4E}"/>
            </c:ext>
          </c:extLst>
        </c:ser>
        <c:ser>
          <c:idx val="2"/>
          <c:order val="2"/>
          <c:tx>
            <c:v>Labpos+fixed!$L$2:$L$4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BEEDBF-A88A-48A6-A0C9-CEAAF0DF2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75C-481C-9921-9520B3BD99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081818-742E-4CB2-86E2-DB825BDB1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75C-481C-9921-9520B3BD99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4496F7-5A40-4CC1-B966-0330CB60D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5C-481C-9921-9520B3BD99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'RR fixed'!$L$4:$L$6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xVal>
          <c:yVal>
            <c:numRef>
              <c:f>'RR fixed'!$I$4:$I$6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'RR fixed'!$A$4:$A$6</c15:f>
                <c15:dlblRangeCache>
                  <c:ptCount val="3"/>
                  <c:pt idx="0">
                    <c:v>Previous MA</c:v>
                  </c:pt>
                  <c:pt idx="1">
                    <c:v>New trial</c:v>
                  </c:pt>
                  <c:pt idx="2">
                    <c:v>Updated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5C-481C-9921-9520B3BD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18111"/>
        <c:axId val="1673627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Label+fixed!$A$2:$A$4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'RR fixed'!$A$4:$A$6</c15:sqref>
                        </c15:formulaRef>
                      </c:ext>
                    </c:extLst>
                    <c:strCache>
                      <c:ptCount val="3"/>
                      <c:pt idx="0">
                        <c:v>Previous MA</c:v>
                      </c:pt>
                      <c:pt idx="1">
                        <c:v>New trial</c:v>
                      </c:pt>
                      <c:pt idx="2">
                        <c:v>Updated MA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'RR fixed'!$I$4:$I$6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504-43B8-BEA6-1B237F78ED4E}"/>
                  </c:ext>
                </c:extLst>
              </c15:ser>
            </c15:filteredScatterSeries>
          </c:ext>
        </c:extLst>
      </c:scatterChart>
      <c:valAx>
        <c:axId val="1673618111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Risk ratio and 95% confidence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27711"/>
        <c:crosses val="autoZero"/>
        <c:crossBetween val="midCat"/>
      </c:valAx>
      <c:valAx>
        <c:axId val="16736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18111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'RR random'!$I$3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 cap="rnd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4"/>
              <c:spPr>
                <a:solidFill>
                  <a:schemeClr val="bg2">
                    <a:lumMod val="75000"/>
                  </a:schemeClr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16-42AE-B9BD-0E52279CF46C}"/>
              </c:ext>
            </c:extLst>
          </c:dPt>
          <c:dPt>
            <c:idx val="2"/>
            <c:marker>
              <c:symbol val="diamond"/>
              <c:size val="14"/>
              <c:spPr>
                <a:solidFill>
                  <a:schemeClr val="tx1"/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16-42AE-B9BD-0E52279CF46C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'RR random'!$L$4:$L$6</c:f>
                <c:numCache>
                  <c:formatCode>General</c:formatCode>
                  <c:ptCount val="3"/>
                  <c:pt idx="0">
                    <c:v>0.35999999999999988</c:v>
                  </c:pt>
                  <c:pt idx="1">
                    <c:v>0.30000000000000004</c:v>
                  </c:pt>
                  <c:pt idx="2">
                    <c:v>0.27149498653742787</c:v>
                  </c:pt>
                </c:numCache>
              </c:numRef>
            </c:plus>
            <c:minus>
              <c:numRef>
                <c:f>'RR random'!$K$4:$K$6</c:f>
                <c:numCache>
                  <c:formatCode>General</c:formatCode>
                  <c:ptCount val="3"/>
                  <c:pt idx="0">
                    <c:v>0.27</c:v>
                  </c:pt>
                  <c:pt idx="1">
                    <c:v>0.19</c:v>
                  </c:pt>
                  <c:pt idx="2">
                    <c:v>0.20721571962952445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'RR random'!$C$4:$C$6</c:f>
              <c:numCache>
                <c:formatCode>General</c:formatCode>
                <c:ptCount val="3"/>
                <c:pt idx="0">
                  <c:v>1.02</c:v>
                </c:pt>
                <c:pt idx="1">
                  <c:v>0.5</c:v>
                </c:pt>
                <c:pt idx="2" formatCode="0.00">
                  <c:v>0.87521267303445205</c:v>
                </c:pt>
              </c:numCache>
            </c:numRef>
          </c:xVal>
          <c:yVal>
            <c:numRef>
              <c:f>'RR random'!$J$4:$J$6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1-4381-8A39-420F6C59C7C1}"/>
            </c:ext>
          </c:extLst>
        </c:ser>
        <c:ser>
          <c:idx val="2"/>
          <c:order val="2"/>
          <c:tx>
            <c:v>Labpos+fixed!$L$2:$L$4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531D18-42D7-4C02-A80C-58E8DD396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71-4381-8A39-420F6C59C7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5B36C7-3B77-4D52-8BE3-5593ACD89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71-4381-8A39-420F6C59C7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0BB26D-6C60-4D91-B4B4-8D36A4E1D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71-4381-8A39-420F6C59C7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'RR fixed'!$L$4:$L$6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xVal>
          <c:yVal>
            <c:numRef>
              <c:f>'RR fixed'!$I$4:$I$6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'RR fixed'!$A$4:$A$6</c15:f>
                <c15:dlblRangeCache>
                  <c:ptCount val="3"/>
                  <c:pt idx="0">
                    <c:v>Previous MA</c:v>
                  </c:pt>
                  <c:pt idx="1">
                    <c:v>New trial</c:v>
                  </c:pt>
                  <c:pt idx="2">
                    <c:v>Updated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571-4381-8A39-420F6C59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18111"/>
        <c:axId val="1673627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Label+fixed!$A$2:$A$4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chemeClr val="tx1"/>
                    </a:solidFill>
                    <a:ln w="9525" cap="rnd">
                      <a:solidFill>
                        <a:schemeClr val="tx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15"/>
                    <c:spPr>
                      <a:solidFill>
                        <a:schemeClr val="bg2">
                          <a:lumMod val="75000"/>
                        </a:schemeClr>
                      </a:solidFill>
                      <a:ln w="9525" cap="rnd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5149-4209-B0D4-AF69A0E40BBD}"/>
                    </c:ext>
                  </c:extLst>
                </c:dPt>
                <c:dPt>
                  <c:idx val="2"/>
                  <c:marker>
                    <c:symbol val="diamond"/>
                    <c:size val="15"/>
                    <c:spPr>
                      <a:solidFill>
                        <a:schemeClr val="tx1"/>
                      </a:solidFill>
                      <a:ln w="9525" cap="rnd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5149-4209-B0D4-AF69A0E40BBD}"/>
                    </c:ext>
                  </c:extLst>
                </c:dPt>
                <c:xVal>
                  <c:strRef>
                    <c:extLst>
                      <c:ext uri="{02D57815-91ED-43cb-92C2-25804820EDAC}">
                        <c15:formulaRef>
                          <c15:sqref>'RR fixed'!$A$4:$A$6</c15:sqref>
                        </c15:formulaRef>
                      </c:ext>
                    </c:extLst>
                    <c:strCache>
                      <c:ptCount val="3"/>
                      <c:pt idx="0">
                        <c:v>Previous MA</c:v>
                      </c:pt>
                      <c:pt idx="1">
                        <c:v>New trial</c:v>
                      </c:pt>
                      <c:pt idx="2">
                        <c:v>Updated MA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'RR fixed'!$I$4:$I$6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571-4381-8A39-420F6C59C7C1}"/>
                  </c:ext>
                </c:extLst>
              </c15:ser>
            </c15:filteredScatterSeries>
          </c:ext>
        </c:extLst>
      </c:scatterChart>
      <c:valAx>
        <c:axId val="1673618111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Risk ratio and 95% confidence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27711"/>
        <c:crosses val="autoZero"/>
        <c:crossBetween val="midCat"/>
      </c:valAx>
      <c:valAx>
        <c:axId val="16736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18111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'MD fixed'!$I$3</c:f>
              <c:strCache>
                <c:ptCount val="1"/>
                <c:pt idx="0">
                  <c:v>Position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 cap="rnd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5"/>
              <c:spPr>
                <a:solidFill>
                  <a:schemeClr val="bg2">
                    <a:lumMod val="75000"/>
                  </a:schemeClr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B14-4580-9D4A-7B3CEA156B90}"/>
              </c:ext>
            </c:extLst>
          </c:dPt>
          <c:dPt>
            <c:idx val="2"/>
            <c:marker>
              <c:symbol val="diamond"/>
              <c:size val="15"/>
              <c:spPr>
                <a:solidFill>
                  <a:schemeClr val="tx1"/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B14-4580-9D4A-7B3CEA156B90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'MD fixed'!$K$4:$K$6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0.89442719099991586</c:v>
                  </c:pt>
                </c:numCache>
              </c:numRef>
            </c:plus>
            <c:minus>
              <c:numRef>
                <c:f>'MD fixed'!$J$4:$J$6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'MD fixed'!$C$4:$C$6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'MD fixed'!$I$4:$I$6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4-4580-9D4A-7B3CEA156B90}"/>
            </c:ext>
          </c:extLst>
        </c:ser>
        <c:ser>
          <c:idx val="2"/>
          <c:order val="2"/>
          <c:tx>
            <c:v>Labpos+MD fixed!$L$2:$L$4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6682DB-08BC-4960-8C17-1B2D2786C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B14-4580-9D4A-7B3CEA156B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B2244C-DF9B-4082-AAD5-1CDC6F245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14-4580-9D4A-7B3CEA156B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AC3D95-1A42-4081-81E4-A603D8631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B14-4580-9D4A-7B3CEA156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'MD fixed'!$L$4:$L$6</c:f>
              <c:numCache>
                <c:formatCode>General</c:formatCode>
                <c:ptCount val="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</c:numCache>
            </c:numRef>
          </c:xVal>
          <c:yVal>
            <c:numRef>
              <c:f>'MD fixed'!$I$4:$I$6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'RR fixed'!$A$4:$A$6</c15:f>
                <c15:dlblRangeCache>
                  <c:ptCount val="3"/>
                  <c:pt idx="0">
                    <c:v>Previous MA</c:v>
                  </c:pt>
                  <c:pt idx="1">
                    <c:v>New trial</c:v>
                  </c:pt>
                  <c:pt idx="2">
                    <c:v>Updated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B14-4580-9D4A-7B3CEA15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18111"/>
        <c:axId val="1673627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Label+MD fixed!$A$2:$A$4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'MD fixed'!$A$4:$A$6</c15:sqref>
                        </c15:formulaRef>
                      </c:ext>
                    </c:extLst>
                    <c:strCache>
                      <c:ptCount val="3"/>
                      <c:pt idx="0">
                        <c:v>Previous MA</c:v>
                      </c:pt>
                      <c:pt idx="1">
                        <c:v>New trial</c:v>
                      </c:pt>
                      <c:pt idx="2">
                        <c:v>Updated MA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'MD fixed'!$I$4:$I$6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B14-4580-9D4A-7B3CEA156B90}"/>
                  </c:ext>
                </c:extLst>
              </c15:ser>
            </c15:filteredScatterSeries>
          </c:ext>
        </c:extLst>
      </c:scatterChart>
      <c:valAx>
        <c:axId val="1673618111"/>
        <c:scaling>
          <c:orientation val="minMax"/>
          <c:max val="3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Mean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difference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 and 95% confidence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27711"/>
        <c:crosses val="autoZero"/>
        <c:crossBetween val="midCat"/>
      </c:valAx>
      <c:valAx>
        <c:axId val="16736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18111"/>
        <c:crossesAt val="0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'MD random'!$I$3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 cap="rnd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4"/>
              <c:spPr>
                <a:solidFill>
                  <a:schemeClr val="bg2">
                    <a:lumMod val="75000"/>
                  </a:schemeClr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B86-4EF7-8082-1ECC8A9FFF5E}"/>
              </c:ext>
            </c:extLst>
          </c:dPt>
          <c:dPt>
            <c:idx val="2"/>
            <c:marker>
              <c:symbol val="diamond"/>
              <c:size val="14"/>
              <c:spPr>
                <a:solidFill>
                  <a:schemeClr val="tx1"/>
                </a:solidFill>
                <a:ln w="9525" cap="rnd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B86-4EF7-8082-1ECC8A9FFF5E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'MD random'!$L$4:$L$6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0.90236910786820701</c:v>
                  </c:pt>
                </c:numCache>
              </c:numRef>
            </c:plus>
            <c:minus>
              <c:numRef>
                <c:f>'MD random'!$K$4:$K$6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0.90236910786820701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'MD random'!$C$4:$C$6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</c:numCache>
            </c:numRef>
          </c:xVal>
          <c:yVal>
            <c:numRef>
              <c:f>'MD random'!$J$4:$J$6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E-4675-8C9B-C5044F337BCE}"/>
            </c:ext>
          </c:extLst>
        </c:ser>
        <c:ser>
          <c:idx val="2"/>
          <c:order val="2"/>
          <c:tx>
            <c:v>Labpos+MD fixed!$L$2:$L$4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E5C6CB0-478C-4239-A196-E0D40A098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4EE-4675-8C9B-C5044F337B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EEC6FD-B0A4-4657-BA20-720F6C551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EE-4675-8C9B-C5044F337B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1D8BAB-2B0D-4B98-A8DE-9F6F9652A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EE-4675-8C9B-C5044F337B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'MD fixed'!$L$4:$L$6</c:f>
              <c:numCache>
                <c:formatCode>General</c:formatCode>
                <c:ptCount val="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</c:numCache>
            </c:numRef>
          </c:xVal>
          <c:yVal>
            <c:numRef>
              <c:f>'MD fixed'!$I$4:$I$6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'RR fixed'!$A$4:$A$6</c15:f>
                <c15:dlblRangeCache>
                  <c:ptCount val="3"/>
                  <c:pt idx="0">
                    <c:v>Previous MA</c:v>
                  </c:pt>
                  <c:pt idx="1">
                    <c:v>New trial</c:v>
                  </c:pt>
                  <c:pt idx="2">
                    <c:v>Updated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4EE-4675-8C9B-C5044F33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18111"/>
        <c:axId val="1673627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Label+MD fixed!$A$2:$A$4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10"/>
                  <c:spPr>
                    <a:solidFill>
                      <a:schemeClr val="tx1"/>
                    </a:solidFill>
                    <a:ln w="9525" cap="rnd">
                      <a:solidFill>
                        <a:schemeClr val="tx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15"/>
                    <c:spPr>
                      <a:solidFill>
                        <a:schemeClr val="bg2">
                          <a:lumMod val="75000"/>
                        </a:schemeClr>
                      </a:solidFill>
                      <a:ln w="9525" cap="rnd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FA67-447A-9A24-7571BDA50B2C}"/>
                    </c:ext>
                  </c:extLst>
                </c:dPt>
                <c:dPt>
                  <c:idx val="2"/>
                  <c:marker>
                    <c:symbol val="diamond"/>
                    <c:size val="15"/>
                    <c:spPr>
                      <a:solidFill>
                        <a:schemeClr val="tx1"/>
                      </a:solidFill>
                      <a:ln w="9525" cap="rnd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FA67-447A-9A24-7571BDA50B2C}"/>
                    </c:ext>
                  </c:extLst>
                </c:dPt>
                <c:xVal>
                  <c:strRef>
                    <c:extLst>
                      <c:ext uri="{02D57815-91ED-43cb-92C2-25804820EDAC}">
                        <c15:formulaRef>
                          <c15:sqref>'MD fixed'!$A$4:$A$6</c15:sqref>
                        </c15:formulaRef>
                      </c:ext>
                    </c:extLst>
                    <c:strCache>
                      <c:ptCount val="3"/>
                      <c:pt idx="0">
                        <c:v>Previous MA</c:v>
                      </c:pt>
                      <c:pt idx="1">
                        <c:v>New trial</c:v>
                      </c:pt>
                      <c:pt idx="2">
                        <c:v>Updated MA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'MD fixed'!$I$4:$I$6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4EE-4675-8C9B-C5044F337BCE}"/>
                  </c:ext>
                </c:extLst>
              </c15:ser>
            </c15:filteredScatterSeries>
          </c:ext>
        </c:extLst>
      </c:scatterChart>
      <c:valAx>
        <c:axId val="1673618111"/>
        <c:scaling>
          <c:orientation val="minMax"/>
          <c:max val="3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Mean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difference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 and 95% confidence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27711"/>
        <c:crosses val="autoZero"/>
        <c:crossBetween val="midCat"/>
      </c:valAx>
      <c:valAx>
        <c:axId val="16736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18111"/>
        <c:crossesAt val="0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53975</xdr:rowOff>
    </xdr:from>
    <xdr:to>
      <xdr:col>13</xdr:col>
      <xdr:colOff>31750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6FA4-FE55-0155-E1F7-8563E7C0C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2</xdr:row>
      <xdr:rowOff>3175</xdr:rowOff>
    </xdr:from>
    <xdr:to>
      <xdr:col>14</xdr:col>
      <xdr:colOff>19050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C9C37-9A69-4E89-A84B-1181CBC1E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25400</xdr:rowOff>
    </xdr:from>
    <xdr:to>
      <xdr:col>13</xdr:col>
      <xdr:colOff>41275</xdr:colOff>
      <xdr:row>20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F85B4-10FC-466E-999E-CFA94FF3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25400</xdr:rowOff>
    </xdr:from>
    <xdr:to>
      <xdr:col>14</xdr:col>
      <xdr:colOff>31750</xdr:colOff>
      <xdr:row>20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35CD4-530D-42FE-AAF7-7462C2E3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96AE-5857-4945-8504-A4A0C5C0061B}">
  <dimension ref="A1:A7"/>
  <sheetViews>
    <sheetView topLeftCell="A4" workbookViewId="0">
      <selection activeCell="A16" sqref="A16"/>
    </sheetView>
  </sheetViews>
  <sheetFormatPr defaultRowHeight="15" x14ac:dyDescent="0.25"/>
  <cols>
    <col min="1" max="1" width="112.5703125" customWidth="1"/>
    <col min="2" max="2" width="72.28515625" customWidth="1"/>
  </cols>
  <sheetData>
    <row r="1" spans="1:1" ht="30" x14ac:dyDescent="0.25">
      <c r="A1" s="7" t="s">
        <v>0</v>
      </c>
    </row>
    <row r="2" spans="1:1" ht="30" x14ac:dyDescent="0.25">
      <c r="A2" s="8" t="s">
        <v>1</v>
      </c>
    </row>
    <row r="3" spans="1:1" ht="45" x14ac:dyDescent="0.25">
      <c r="A3" s="8" t="s">
        <v>2</v>
      </c>
    </row>
    <row r="4" spans="1:1" ht="64.5" x14ac:dyDescent="0.25">
      <c r="A4" s="8" t="s">
        <v>3</v>
      </c>
    </row>
    <row r="5" spans="1:1" x14ac:dyDescent="0.25">
      <c r="A5" s="7" t="s">
        <v>4</v>
      </c>
    </row>
    <row r="6" spans="1:1" x14ac:dyDescent="0.25">
      <c r="A6" s="8" t="s">
        <v>5</v>
      </c>
    </row>
    <row r="7" spans="1:1" x14ac:dyDescent="0.25">
      <c r="A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5E75-8359-4748-94B1-7032F3A88850}">
  <dimension ref="A1:L6"/>
  <sheetViews>
    <sheetView workbookViewId="0">
      <selection activeCell="B4" sqref="B4"/>
    </sheetView>
  </sheetViews>
  <sheetFormatPr defaultRowHeight="15" x14ac:dyDescent="0.25"/>
  <cols>
    <col min="1" max="1" width="12.7109375" customWidth="1"/>
    <col min="3" max="3" width="10.140625" customWidth="1"/>
  </cols>
  <sheetData>
    <row r="1" spans="1:12" x14ac:dyDescent="0.25">
      <c r="A1" t="s">
        <v>7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20</v>
      </c>
      <c r="B4" s="4"/>
      <c r="C4" s="4"/>
      <c r="D4" s="4"/>
      <c r="E4" t="e">
        <f>((LN(C4)-LN(B4))/1.96)*((LN(C4)-LN(B4))/1.96)</f>
        <v>#NUM!</v>
      </c>
      <c r="F4" t="e">
        <f>((LN(D4)-LN(C4))/1.96)*((LN(D4)-LN(C4))/1.96)</f>
        <v>#NUM!</v>
      </c>
      <c r="G4" t="e">
        <f>(E4+F4)/2</f>
        <v>#NUM!</v>
      </c>
      <c r="H4" t="e">
        <f>1/G4</f>
        <v>#NUM!</v>
      </c>
      <c r="I4">
        <v>3</v>
      </c>
      <c r="J4" s="1">
        <f>C4-B4</f>
        <v>0</v>
      </c>
      <c r="K4" s="1">
        <f>D4-C4</f>
        <v>0</v>
      </c>
      <c r="L4">
        <v>0.01</v>
      </c>
    </row>
    <row r="5" spans="1:12" x14ac:dyDescent="0.25">
      <c r="A5" t="s">
        <v>21</v>
      </c>
      <c r="B5" s="4"/>
      <c r="C5" s="4"/>
      <c r="D5" s="4"/>
      <c r="E5" t="e">
        <f>((LN(C5)-LN(B5))/1.96)*((LN(C5)-LN(B5))/1.96)</f>
        <v>#NUM!</v>
      </c>
      <c r="F5" t="e">
        <f t="shared" ref="F5" si="0">((LN(D5)-LN(C5))/1.96)*((LN(D5)-LN(C5))/1.96)</f>
        <v>#NUM!</v>
      </c>
      <c r="G5" t="e">
        <f>(E5+F5)/2</f>
        <v>#NUM!</v>
      </c>
      <c r="H5" t="e">
        <f>1/E5</f>
        <v>#NUM!</v>
      </c>
      <c r="I5">
        <v>2</v>
      </c>
      <c r="J5" s="1">
        <f t="shared" ref="J5:J6" si="1">C5-B5</f>
        <v>0</v>
      </c>
      <c r="K5" s="1">
        <f t="shared" ref="K5:K6" si="2">D5-C5</f>
        <v>0</v>
      </c>
      <c r="L5">
        <v>0.01</v>
      </c>
    </row>
    <row r="6" spans="1:12" x14ac:dyDescent="0.25">
      <c r="A6" s="2" t="s">
        <v>22</v>
      </c>
      <c r="B6" s="3" t="e">
        <f>EXP(LN(C6)-1.96/SQRT(H4+H5))</f>
        <v>#NUM!</v>
      </c>
      <c r="C6" s="3" t="e">
        <f>EXP((H4*LN(C4)+H5*LN(C5))/(H4+H5))</f>
        <v>#NUM!</v>
      </c>
      <c r="D6" s="3" t="e">
        <f>EXP(LN(C6)+1.96/SQRT(H4+H5))</f>
        <v>#NUM!</v>
      </c>
      <c r="I6">
        <v>1</v>
      </c>
      <c r="J6" s="1" t="e">
        <f t="shared" si="1"/>
        <v>#NUM!</v>
      </c>
      <c r="K6" s="1" t="e">
        <f t="shared" si="2"/>
        <v>#NUM!</v>
      </c>
      <c r="L6">
        <v>0.01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3585-1245-49CC-B7FA-EEC6591B5EA1}">
  <dimension ref="A1:M6"/>
  <sheetViews>
    <sheetView workbookViewId="0">
      <selection activeCell="S16" sqref="S16"/>
    </sheetView>
  </sheetViews>
  <sheetFormatPr defaultRowHeight="15" x14ac:dyDescent="0.25"/>
  <cols>
    <col min="1" max="1" width="12.85546875" customWidth="1"/>
  </cols>
  <sheetData>
    <row r="1" spans="1:13" x14ac:dyDescent="0.25">
      <c r="A1" t="s">
        <v>23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t="s">
        <v>24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</row>
    <row r="4" spans="1:13" x14ac:dyDescent="0.25">
      <c r="A4" t="s">
        <v>20</v>
      </c>
      <c r="B4" s="5">
        <v>0.75</v>
      </c>
      <c r="C4" s="5">
        <v>1.02</v>
      </c>
      <c r="D4" s="5">
        <v>1.38</v>
      </c>
      <c r="E4" s="5">
        <v>0.03</v>
      </c>
      <c r="F4">
        <f>((LN(C4)-LN(B4))/1.96)*((LN(C4)-LN(B4))/1.96)</f>
        <v>2.4611318351492474E-2</v>
      </c>
      <c r="G4">
        <f>((LN(D4)-LN(C4))/1.96)*((LN(D4)-LN(C4))/1.96)</f>
        <v>2.3785330461334041E-2</v>
      </c>
      <c r="H4">
        <f>(F4+G4)/2</f>
        <v>2.4198324406413257E-2</v>
      </c>
      <c r="I4">
        <f>1/H4</f>
        <v>41.325175380117273</v>
      </c>
      <c r="J4">
        <v>3</v>
      </c>
      <c r="K4" s="1">
        <f>C4-B4</f>
        <v>0.27</v>
      </c>
      <c r="L4" s="1">
        <f>D4-C4</f>
        <v>0.35999999999999988</v>
      </c>
      <c r="M4">
        <v>0.01</v>
      </c>
    </row>
    <row r="5" spans="1:13" x14ac:dyDescent="0.25">
      <c r="A5" t="s">
        <v>21</v>
      </c>
      <c r="B5" s="5">
        <v>0.31</v>
      </c>
      <c r="C5" s="5">
        <v>0.5</v>
      </c>
      <c r="D5" s="5">
        <v>0.8</v>
      </c>
      <c r="E5" t="s">
        <v>25</v>
      </c>
      <c r="F5">
        <f>((LN(C5)-LN(B5))/1.96)*((LN(C5)-LN(B5))/1.96)</f>
        <v>5.9485169456272212E-2</v>
      </c>
      <c r="G5">
        <f>((LN(D5)-LN(C5))/1.96)*((LN(D5)-LN(C5))/1.96)</f>
        <v>5.7502970508164018E-2</v>
      </c>
      <c r="H5">
        <f>((F5+G5)/2)+E4</f>
        <v>8.8494069982218121E-2</v>
      </c>
      <c r="I5">
        <f>1/H5</f>
        <v>11.30019220723986</v>
      </c>
      <c r="J5">
        <v>2</v>
      </c>
      <c r="K5" s="1">
        <f t="shared" ref="K5:K6" si="0">C5-B5</f>
        <v>0.19</v>
      </c>
      <c r="L5" s="1">
        <f t="shared" ref="L5:L6" si="1">D5-C5</f>
        <v>0.30000000000000004</v>
      </c>
      <c r="M5">
        <v>0.01</v>
      </c>
    </row>
    <row r="6" spans="1:13" x14ac:dyDescent="0.25">
      <c r="A6" s="2" t="s">
        <v>26</v>
      </c>
      <c r="B6" s="3">
        <f>EXP(LN(C6)-1.96/SQRT(I4+I5))</f>
        <v>0.6679969534049276</v>
      </c>
      <c r="C6" s="3">
        <f>EXP((I4*LN(C4)+I5*LN(C5))/(I4+I5))</f>
        <v>0.87521267303445205</v>
      </c>
      <c r="D6" s="3">
        <f>EXP(LN(C6)+1.96/SQRT(I4+I5))</f>
        <v>1.1467076595718799</v>
      </c>
      <c r="J6">
        <v>1</v>
      </c>
      <c r="K6" s="1">
        <f t="shared" si="0"/>
        <v>0.20721571962952445</v>
      </c>
      <c r="L6" s="1">
        <f t="shared" si="1"/>
        <v>0.27149498653742787</v>
      </c>
      <c r="M6">
        <v>0.01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10FD-B5DE-4FB0-80A3-221EB794FA6C}">
  <dimension ref="A1:L6"/>
  <sheetViews>
    <sheetView workbookViewId="0">
      <selection activeCell="B4" sqref="B4:D5"/>
    </sheetView>
  </sheetViews>
  <sheetFormatPr defaultRowHeight="15" x14ac:dyDescent="0.25"/>
  <cols>
    <col min="1" max="1" width="12.7109375" customWidth="1"/>
    <col min="2" max="2" width="10" bestFit="1" customWidth="1"/>
    <col min="3" max="3" width="10.140625" customWidth="1"/>
    <col min="4" max="4" width="9.42578125" bestFit="1" customWidth="1"/>
  </cols>
  <sheetData>
    <row r="1" spans="1:12" x14ac:dyDescent="0.25">
      <c r="A1" t="s">
        <v>7</v>
      </c>
    </row>
    <row r="3" spans="1:12" x14ac:dyDescent="0.25">
      <c r="A3" t="s">
        <v>8</v>
      </c>
      <c r="B3" t="s">
        <v>9</v>
      </c>
      <c r="C3" t="s">
        <v>27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20</v>
      </c>
      <c r="B4" s="4">
        <v>-1</v>
      </c>
      <c r="C4" s="4">
        <v>0</v>
      </c>
      <c r="D4" s="4">
        <v>1</v>
      </c>
      <c r="E4">
        <f>(((C4)-(B4))/1.96)*(((C4)-(B4))/1.96)</f>
        <v>0.26030820491461892</v>
      </c>
      <c r="F4">
        <f>(((D4)-(C4))/1.96)*(((D4)-(C4))/1.96)</f>
        <v>0.26030820491461892</v>
      </c>
      <c r="G4">
        <f>(E4+F4)/2</f>
        <v>0.26030820491461892</v>
      </c>
      <c r="H4">
        <f>1/G4</f>
        <v>3.8415999999999997</v>
      </c>
      <c r="I4">
        <v>3</v>
      </c>
      <c r="J4" s="1">
        <f>C4-B4</f>
        <v>1</v>
      </c>
      <c r="K4" s="1">
        <f>D4-C4</f>
        <v>1</v>
      </c>
      <c r="L4">
        <f>MIN(B4:B6)-2</f>
        <v>-4</v>
      </c>
    </row>
    <row r="5" spans="1:12" x14ac:dyDescent="0.25">
      <c r="A5" t="s">
        <v>21</v>
      </c>
      <c r="B5" s="4">
        <v>-2</v>
      </c>
      <c r="C5" s="4">
        <v>0</v>
      </c>
      <c r="D5" s="4">
        <v>2</v>
      </c>
      <c r="E5">
        <f>(((C5)-(B5))/1.96)*(((C5)-(B5))/1.96)</f>
        <v>1.0412328196584757</v>
      </c>
      <c r="F5">
        <f>(((D5)-(C5))/1.96)*(((D5)-(C5))/1.96)</f>
        <v>1.0412328196584757</v>
      </c>
      <c r="G5">
        <f>(E5+F5)/2</f>
        <v>1.0412328196584757</v>
      </c>
      <c r="H5">
        <f>1/E5</f>
        <v>0.96039999999999992</v>
      </c>
      <c r="I5">
        <v>2</v>
      </c>
      <c r="J5" s="1">
        <f t="shared" ref="J5:K6" si="0">C5-B5</f>
        <v>2</v>
      </c>
      <c r="K5" s="1">
        <f t="shared" si="0"/>
        <v>2</v>
      </c>
      <c r="L5">
        <f>MIN(B4:B6)-2</f>
        <v>-4</v>
      </c>
    </row>
    <row r="6" spans="1:12" x14ac:dyDescent="0.25">
      <c r="A6" s="2" t="s">
        <v>22</v>
      </c>
      <c r="B6" s="3">
        <f>C6-1.96/SQRT(H4+H5)</f>
        <v>-0.89442719099991586</v>
      </c>
      <c r="C6" s="3">
        <f>(H4*(C4)+H5*(C5))/(H4+H5)</f>
        <v>0</v>
      </c>
      <c r="D6" s="3">
        <f>(C6)+1.96/SQRT(H4+H5)</f>
        <v>0.89442719099991586</v>
      </c>
      <c r="I6">
        <v>1</v>
      </c>
      <c r="J6" s="1">
        <f t="shared" si="0"/>
        <v>0.89442719099991586</v>
      </c>
      <c r="K6" s="1">
        <f t="shared" si="0"/>
        <v>0.89442719099991586</v>
      </c>
      <c r="L6">
        <f>MIN(B4:B6)-2</f>
        <v>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591A-047E-4193-9D14-0202E81CBCBC}">
  <dimension ref="A1:M6"/>
  <sheetViews>
    <sheetView tabSelected="1" workbookViewId="0"/>
  </sheetViews>
  <sheetFormatPr defaultRowHeight="15" x14ac:dyDescent="0.25"/>
  <cols>
    <col min="1" max="1" width="12.7109375" customWidth="1"/>
    <col min="2" max="2" width="11" bestFit="1" customWidth="1"/>
    <col min="3" max="3" width="10.140625" customWidth="1"/>
    <col min="4" max="4" width="10.42578125" bestFit="1" customWidth="1"/>
  </cols>
  <sheetData>
    <row r="1" spans="1:13" x14ac:dyDescent="0.25">
      <c r="A1" t="s">
        <v>23</v>
      </c>
    </row>
    <row r="3" spans="1:13" x14ac:dyDescent="0.25">
      <c r="A3" t="s">
        <v>8</v>
      </c>
      <c r="B3" t="s">
        <v>9</v>
      </c>
      <c r="C3" t="s">
        <v>27</v>
      </c>
      <c r="D3" t="s">
        <v>11</v>
      </c>
      <c r="E3" t="s">
        <v>24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</row>
    <row r="4" spans="1:13" x14ac:dyDescent="0.25">
      <c r="A4" t="s">
        <v>20</v>
      </c>
      <c r="B4" s="6">
        <v>-1</v>
      </c>
      <c r="C4" s="6">
        <v>0</v>
      </c>
      <c r="D4" s="6">
        <v>1</v>
      </c>
      <c r="E4" s="5">
        <v>0.1</v>
      </c>
      <c r="F4">
        <f>(((C4)-(B4))/1.96)*(((C4)-(B4))/1.96)</f>
        <v>0.26030820491461892</v>
      </c>
      <c r="G4">
        <f>(((D4)-(C4))/1.96)*(((D4)-(C4))/1.96)</f>
        <v>0.26030820491461892</v>
      </c>
      <c r="H4">
        <f>(F4+G4)/2</f>
        <v>0.26030820491461892</v>
      </c>
      <c r="I4">
        <f>1/H4</f>
        <v>3.8415999999999997</v>
      </c>
      <c r="J4">
        <v>3</v>
      </c>
      <c r="K4" s="1">
        <f>C4-B4</f>
        <v>1</v>
      </c>
      <c r="L4" s="1">
        <f>D4-C4</f>
        <v>1</v>
      </c>
      <c r="M4">
        <f>MIN(B4:B6)-2</f>
        <v>-4</v>
      </c>
    </row>
    <row r="5" spans="1:13" x14ac:dyDescent="0.25">
      <c r="A5" t="s">
        <v>21</v>
      </c>
      <c r="B5" s="6">
        <v>-2</v>
      </c>
      <c r="C5" s="6">
        <v>0</v>
      </c>
      <c r="D5" s="6">
        <v>2</v>
      </c>
      <c r="F5">
        <f>(((C5)-(B5))/1.96)*(((C5)-(B5))/1.96)</f>
        <v>1.0412328196584757</v>
      </c>
      <c r="G5">
        <f>(((D5)-(C5))/1.96)*(((D5)-(C5))/1.96)</f>
        <v>1.0412328196584757</v>
      </c>
      <c r="H5">
        <f>(F5+G5)/2 + E4</f>
        <v>1.1412328196584758</v>
      </c>
      <c r="I5">
        <f>1/H5</f>
        <v>0.87624539250392308</v>
      </c>
      <c r="J5">
        <v>2</v>
      </c>
      <c r="K5" s="1">
        <f t="shared" ref="K5:L6" si="0">C5-B5</f>
        <v>2</v>
      </c>
      <c r="L5" s="1">
        <f t="shared" si="0"/>
        <v>2</v>
      </c>
      <c r="M5">
        <f>MIN(B4:B6)-2</f>
        <v>-4</v>
      </c>
    </row>
    <row r="6" spans="1:13" x14ac:dyDescent="0.25">
      <c r="A6" s="2" t="s">
        <v>22</v>
      </c>
      <c r="B6" s="3">
        <f>C6-1.96/SQRT(I4+I5)</f>
        <v>-0.90236910786820701</v>
      </c>
      <c r="C6" s="3">
        <f>(I4*(C4)+I5*(C5))/(I4+I5)</f>
        <v>0</v>
      </c>
      <c r="D6" s="3">
        <f>(C6)+1.96/SQRT(I4+I5)</f>
        <v>0.90236910786820701</v>
      </c>
      <c r="E6" s="1"/>
      <c r="J6">
        <v>1</v>
      </c>
      <c r="K6" s="1">
        <f t="shared" si="0"/>
        <v>0.90236910786820701</v>
      </c>
      <c r="L6" s="1">
        <f t="shared" si="0"/>
        <v>0.90236910786820701</v>
      </c>
      <c r="M6">
        <f>MIN(B4:B6)-2</f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RR fixed</vt:lpstr>
      <vt:lpstr>RR random</vt:lpstr>
      <vt:lpstr>MD fixed</vt:lpstr>
      <vt:lpstr>MD random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Jones</dc:creator>
  <cp:keywords/>
  <dc:description/>
  <cp:lastModifiedBy>BRIAN LOCKE</cp:lastModifiedBy>
  <cp:revision/>
  <dcterms:created xsi:type="dcterms:W3CDTF">2023-05-24T04:00:07Z</dcterms:created>
  <dcterms:modified xsi:type="dcterms:W3CDTF">2024-01-12T02:45:57Z</dcterms:modified>
  <cp:category/>
  <cp:contentStatus/>
</cp:coreProperties>
</file>