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lo\Box\Residency Personal Files\Stats\ICU Glucose\"/>
    </mc:Choice>
  </mc:AlternateContent>
  <xr:revisionPtr revIDLastSave="0" documentId="8_{229AA9CA-3934-4CA0-B367-37514068F9C9}" xr6:coauthVersionLast="47" xr6:coauthVersionMax="47" xr10:uidLastSave="{00000000-0000-0000-0000-000000000000}"/>
  <bookViews>
    <workbookView xWindow="0" yWindow="2340" windowWidth="18210" windowHeight="14640"/>
  </bookViews>
  <sheets>
    <sheet name="Glu target 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L3" i="1"/>
  <c r="L4" i="1"/>
  <c r="L5" i="1"/>
  <c r="L6" i="1"/>
  <c r="L7" i="1"/>
  <c r="L8" i="1"/>
  <c r="L9" i="1"/>
  <c r="L10" i="1"/>
  <c r="K10" i="1"/>
  <c r="K9" i="1"/>
  <c r="K8" i="1"/>
  <c r="K7" i="1"/>
  <c r="K6" i="1"/>
  <c r="K5" i="1"/>
  <c r="K4" i="1"/>
  <c r="K3" i="1"/>
  <c r="I3" i="1"/>
  <c r="I4" i="1"/>
  <c r="I5" i="1"/>
  <c r="I6" i="1"/>
  <c r="I7" i="1"/>
  <c r="I8" i="1"/>
  <c r="I9" i="1"/>
  <c r="H9" i="1"/>
  <c r="H8" i="1"/>
  <c r="H7" i="1"/>
  <c r="H6" i="1"/>
  <c r="H5" i="1"/>
  <c r="H4" i="1"/>
  <c r="H3" i="1"/>
  <c r="L2" i="1"/>
  <c r="K2" i="1"/>
  <c r="I2" i="1"/>
  <c r="H2" i="1"/>
  <c r="J3" i="1"/>
  <c r="J4" i="1"/>
  <c r="J5" i="1"/>
  <c r="J6" i="1"/>
  <c r="J7" i="1"/>
  <c r="J8" i="1"/>
  <c r="J9" i="1"/>
  <c r="J10" i="1"/>
  <c r="J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<sst xmlns="http://schemas.openxmlformats.org/spreadsheetml/2006/main" count="60" uniqueCount="41">
  <si>
    <t>Name</t>
  </si>
  <si>
    <t>Target</t>
  </si>
  <si>
    <t>Outcome</t>
  </si>
  <si>
    <t>NumPatients</t>
  </si>
  <si>
    <t>Author</t>
  </si>
  <si>
    <t>Year</t>
  </si>
  <si>
    <t>DOI</t>
  </si>
  <si>
    <t>Population</t>
  </si>
  <si>
    <t>NumRandomized</t>
  </si>
  <si>
    <t>Leuven 1</t>
  </si>
  <si>
    <t>van den Berghe</t>
  </si>
  <si>
    <t>Leuven 2</t>
  </si>
  <si>
    <t>VISEP</t>
  </si>
  <si>
    <t>Brunkhorst</t>
  </si>
  <si>
    <t>De La Rosa</t>
  </si>
  <si>
    <t>de la Rosa</t>
  </si>
  <si>
    <t>Arabi</t>
  </si>
  <si>
    <t>Glucocontrol</t>
  </si>
  <si>
    <t>Preiser</t>
  </si>
  <si>
    <t>NICE-SUGAR</t>
  </si>
  <si>
    <t>GLUCO-CABG</t>
  </si>
  <si>
    <t>Umpierrez</t>
  </si>
  <si>
    <t>TGC-Fast</t>
  </si>
  <si>
    <t>NumHighGlu</t>
  </si>
  <si>
    <t>HighGluDied</t>
  </si>
  <si>
    <t>NumLowGlu</t>
  </si>
  <si>
    <t>HighGluAlive</t>
  </si>
  <si>
    <t>LowGluDied</t>
  </si>
  <si>
    <t>LowGluAlive</t>
  </si>
  <si>
    <t>80-110</t>
  </si>
  <si>
    <t>100-140</t>
  </si>
  <si>
    <t>Death in ICU</t>
  </si>
  <si>
    <t>Death in Hospital</t>
  </si>
  <si>
    <t>Death at 28 days</t>
  </si>
  <si>
    <t>Death at 90 days</t>
  </si>
  <si>
    <t>In-hospital complications</t>
  </si>
  <si>
    <t>Time to discharge alive from ICU</t>
  </si>
  <si>
    <t>SICU</t>
  </si>
  <si>
    <t>MICU</t>
  </si>
  <si>
    <t>ICU</t>
  </si>
  <si>
    <t>S/MICU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</si>
</sst>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charset val="22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0" borderId="0" xfId="1"/>
    <xf numFmtId="0" fontId="3" fillId="0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28575</xdr:rowOff>
    </xdr:from>
    <xdr:to>
      <xdr:col>8</xdr:col>
      <xdr:colOff>0</xdr:colOff>
      <xdr:row>72</xdr:row>
      <xdr:rowOff>0</xdr:rowOff>
    </xdr:to>
    <xdr:pic>
      <xdr:nvPicPr>
        <xdr:cNvPr id="1291" name="Picture 2">
          <a:extLst>
            <a:ext uri="{FF2B5EF4-FFF2-40B4-BE49-F238E27FC236}">
              <a16:creationId xmlns:a16="http://schemas.microsoft.com/office/drawing/2014/main" id="{E7F81D69-4DCF-AA42-BD9E-9669FCB0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6800850" cy="499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H10" sqref="H10"/>
    </sheetView>
  </sheetViews>
  <sheetFormatPr defaultColWidth="8.85546875" defaultRowHeight="12.75"/>
  <cols>
    <col min="1" max="1" width="13.28515625" bestFit="1" customWidth="1"/>
    <col min="2" max="2" width="13.28515625" customWidth="1"/>
    <col min="3" max="3" width="8.85546875" customWidth="1"/>
    <col min="4" max="4" width="13.140625" customWidth="1"/>
    <col min="5" max="5" width="15.7109375" customWidth="1"/>
    <col min="6" max="6" width="14.7109375" customWidth="1"/>
    <col min="7" max="7" width="14.140625" customWidth="1"/>
    <col min="8" max="8" width="8.85546875" customWidth="1"/>
    <col min="9" max="9" width="12.7109375" bestFit="1" customWidth="1"/>
    <col min="10" max="10" width="10.7109375" bestFit="1" customWidth="1"/>
    <col min="11" max="11" width="14.42578125" bestFit="1" customWidth="1"/>
    <col min="12" max="12" width="13.28515625" bestFit="1" customWidth="1"/>
    <col min="13" max="13" width="8.85546875" customWidth="1"/>
    <col min="14" max="14" width="14" bestFit="1" customWidth="1"/>
    <col min="15" max="16" width="9.28515625" bestFit="1" customWidth="1"/>
  </cols>
  <sheetData>
    <row r="1" spans="1:16">
      <c r="A1" s="1" t="s">
        <v>0</v>
      </c>
      <c r="B1" s="3" t="s">
        <v>4</v>
      </c>
      <c r="C1" s="3" t="s">
        <v>5</v>
      </c>
      <c r="D1" s="3" t="s">
        <v>6</v>
      </c>
      <c r="E1" s="3" t="s">
        <v>8</v>
      </c>
      <c r="F1" s="3" t="s">
        <v>3</v>
      </c>
      <c r="G1" s="1" t="s">
        <v>23</v>
      </c>
      <c r="H1" s="1" t="s">
        <v>24</v>
      </c>
      <c r="I1" s="1" t="s">
        <v>26</v>
      </c>
      <c r="J1" s="1" t="s">
        <v>25</v>
      </c>
      <c r="K1" s="1" t="s">
        <v>27</v>
      </c>
      <c r="L1" s="1" t="s">
        <v>28</v>
      </c>
      <c r="M1" s="1" t="s">
        <v>1</v>
      </c>
      <c r="N1" s="1" t="s">
        <v>2</v>
      </c>
      <c r="O1" s="3" t="s">
        <v>7</v>
      </c>
    </row>
    <row r="2" spans="1:16">
      <c r="A2" t="s">
        <v>9</v>
      </c>
      <c r="B2" s="2" t="s">
        <v>10</v>
      </c>
      <c r="C2">
        <v>2001</v>
      </c>
      <c r="D2" s="2"/>
      <c r="E2" s="2">
        <v>1548</v>
      </c>
      <c r="G2">
        <f>E2/2</f>
        <v>774</v>
      </c>
      <c r="H2">
        <f>G2 * 0.08</f>
        <v>61.92</v>
      </c>
      <c r="I2">
        <f>G2 - H2</f>
        <v>712.08</v>
      </c>
      <c r="J2">
        <f>E2/2</f>
        <v>774</v>
      </c>
      <c r="K2">
        <f>J2 * 0.046</f>
        <v>35.603999999999999</v>
      </c>
      <c r="L2">
        <f>J2 - K2</f>
        <v>738.39599999999996</v>
      </c>
      <c r="M2" s="2" t="s">
        <v>29</v>
      </c>
      <c r="N2" s="2" t="s">
        <v>31</v>
      </c>
      <c r="O2" s="2" t="s">
        <v>37</v>
      </c>
      <c r="P2" s="2"/>
    </row>
    <row r="3" spans="1:16">
      <c r="A3" s="2" t="s">
        <v>11</v>
      </c>
      <c r="B3" s="2" t="s">
        <v>10</v>
      </c>
      <c r="C3">
        <v>2006</v>
      </c>
      <c r="D3" s="4"/>
      <c r="E3">
        <v>1200</v>
      </c>
      <c r="G3">
        <f t="shared" ref="G3:G10" si="0">E3/2</f>
        <v>600</v>
      </c>
      <c r="H3">
        <f>G3 * 0.4</f>
        <v>240</v>
      </c>
      <c r="I3">
        <f t="shared" ref="I3:I10" si="1">G3 - H3</f>
        <v>360</v>
      </c>
      <c r="J3">
        <f t="shared" ref="J3:J10" si="2">E3/2</f>
        <v>600</v>
      </c>
      <c r="K3">
        <f>J3 * 0.373</f>
        <v>223.8</v>
      </c>
      <c r="L3">
        <f t="shared" ref="L3:L10" si="3">J3 - K3</f>
        <v>376.2</v>
      </c>
      <c r="M3" s="2" t="s">
        <v>29</v>
      </c>
      <c r="N3" s="2" t="s">
        <v>32</v>
      </c>
      <c r="O3" s="2" t="s">
        <v>38</v>
      </c>
    </row>
    <row r="4" spans="1:16">
      <c r="A4" s="2" t="s">
        <v>12</v>
      </c>
      <c r="B4" s="2" t="s">
        <v>13</v>
      </c>
      <c r="C4">
        <v>2008</v>
      </c>
      <c r="D4" s="4"/>
      <c r="E4">
        <v>537</v>
      </c>
      <c r="G4">
        <f t="shared" si="0"/>
        <v>268.5</v>
      </c>
      <c r="H4">
        <f>G4 * 0.26</f>
        <v>69.81</v>
      </c>
      <c r="I4">
        <f t="shared" si="1"/>
        <v>198.69</v>
      </c>
      <c r="J4">
        <f t="shared" si="2"/>
        <v>268.5</v>
      </c>
      <c r="K4">
        <f>J4 * 0.247</f>
        <v>66.319500000000005</v>
      </c>
      <c r="L4">
        <f t="shared" si="3"/>
        <v>202.18049999999999</v>
      </c>
      <c r="M4" s="2" t="s">
        <v>29</v>
      </c>
      <c r="N4" s="2" t="s">
        <v>33</v>
      </c>
      <c r="O4" s="2" t="s">
        <v>39</v>
      </c>
    </row>
    <row r="5" spans="1:16">
      <c r="A5" s="2" t="s">
        <v>14</v>
      </c>
      <c r="B5" s="2" t="s">
        <v>15</v>
      </c>
      <c r="C5">
        <v>2008</v>
      </c>
      <c r="D5" s="4"/>
      <c r="E5" s="2">
        <v>504</v>
      </c>
      <c r="G5">
        <f t="shared" si="0"/>
        <v>252</v>
      </c>
      <c r="H5">
        <f>G5 * 0.324</f>
        <v>81.647999999999996</v>
      </c>
      <c r="I5">
        <f t="shared" si="1"/>
        <v>170.352</v>
      </c>
      <c r="J5">
        <f t="shared" si="2"/>
        <v>252</v>
      </c>
      <c r="K5">
        <f>J5 * 0.366</f>
        <v>92.231999999999999</v>
      </c>
      <c r="L5">
        <f t="shared" si="3"/>
        <v>159.768</v>
      </c>
      <c r="M5" s="2" t="s">
        <v>29</v>
      </c>
      <c r="N5" s="2" t="s">
        <v>33</v>
      </c>
      <c r="O5" s="2" t="s">
        <v>40</v>
      </c>
    </row>
    <row r="6" spans="1:16">
      <c r="A6" s="2" t="s">
        <v>16</v>
      </c>
      <c r="B6" s="2" t="s">
        <v>16</v>
      </c>
      <c r="C6">
        <v>2008</v>
      </c>
      <c r="D6" s="4"/>
      <c r="E6" s="4">
        <v>523</v>
      </c>
      <c r="G6">
        <f t="shared" si="0"/>
        <v>261.5</v>
      </c>
      <c r="H6">
        <f>G6 * 0.171</f>
        <v>44.716500000000003</v>
      </c>
      <c r="I6">
        <f t="shared" si="1"/>
        <v>216.7835</v>
      </c>
      <c r="J6">
        <f t="shared" si="2"/>
        <v>261.5</v>
      </c>
      <c r="K6">
        <f>J6 * 0.135</f>
        <v>35.302500000000002</v>
      </c>
      <c r="L6">
        <f t="shared" si="3"/>
        <v>226.19749999999999</v>
      </c>
      <c r="M6" s="2" t="s">
        <v>29</v>
      </c>
      <c r="N6" s="2" t="s">
        <v>31</v>
      </c>
      <c r="O6" s="2" t="s">
        <v>40</v>
      </c>
    </row>
    <row r="7" spans="1:16">
      <c r="A7" s="2" t="s">
        <v>17</v>
      </c>
      <c r="B7" s="2" t="s">
        <v>18</v>
      </c>
      <c r="C7">
        <v>2009</v>
      </c>
      <c r="D7" s="2"/>
      <c r="E7">
        <v>1101</v>
      </c>
      <c r="G7">
        <f t="shared" si="0"/>
        <v>550.5</v>
      </c>
      <c r="H7">
        <f>G7 * 0.172</f>
        <v>94.685999999999993</v>
      </c>
      <c r="I7">
        <f t="shared" si="1"/>
        <v>455.81400000000002</v>
      </c>
      <c r="J7">
        <f t="shared" si="2"/>
        <v>550.5</v>
      </c>
      <c r="K7">
        <f>J7 * 0.153</f>
        <v>84.226500000000001</v>
      </c>
      <c r="L7">
        <f t="shared" si="3"/>
        <v>466.27350000000001</v>
      </c>
      <c r="M7" s="2" t="s">
        <v>29</v>
      </c>
      <c r="N7" s="2" t="s">
        <v>31</v>
      </c>
      <c r="O7" s="2" t="s">
        <v>39</v>
      </c>
    </row>
    <row r="8" spans="1:16">
      <c r="A8" s="2" t="s">
        <v>19</v>
      </c>
      <c r="B8" s="2" t="s">
        <v>19</v>
      </c>
      <c r="C8">
        <v>2009</v>
      </c>
      <c r="D8" s="4"/>
      <c r="E8" s="4">
        <v>6104</v>
      </c>
      <c r="G8">
        <f t="shared" si="0"/>
        <v>3052</v>
      </c>
      <c r="H8">
        <f>G8 * 0.249</f>
        <v>759.94799999999998</v>
      </c>
      <c r="I8">
        <f t="shared" si="1"/>
        <v>2292.0520000000001</v>
      </c>
      <c r="J8">
        <f t="shared" si="2"/>
        <v>3052</v>
      </c>
      <c r="K8">
        <f>J8 * 0.275</f>
        <v>839.30000000000007</v>
      </c>
      <c r="L8">
        <f t="shared" si="3"/>
        <v>2212.6999999999998</v>
      </c>
      <c r="M8" s="2" t="s">
        <v>29</v>
      </c>
      <c r="N8" s="2" t="s">
        <v>34</v>
      </c>
      <c r="O8" s="2" t="s">
        <v>39</v>
      </c>
    </row>
    <row r="9" spans="1:16">
      <c r="A9" s="2" t="s">
        <v>20</v>
      </c>
      <c r="B9" s="2" t="s">
        <v>21</v>
      </c>
      <c r="C9">
        <v>2015</v>
      </c>
      <c r="D9" s="4"/>
      <c r="E9" s="5">
        <v>302</v>
      </c>
      <c r="F9" s="6"/>
      <c r="G9">
        <f t="shared" si="0"/>
        <v>151</v>
      </c>
      <c r="H9">
        <f>G9 * 0.52</f>
        <v>78.52</v>
      </c>
      <c r="I9">
        <f t="shared" si="1"/>
        <v>72.48</v>
      </c>
      <c r="J9">
        <f t="shared" si="2"/>
        <v>151</v>
      </c>
      <c r="K9">
        <f>J9 * 0.42</f>
        <v>63.419999999999995</v>
      </c>
      <c r="L9">
        <f t="shared" si="3"/>
        <v>87.580000000000013</v>
      </c>
      <c r="M9" s="2" t="s">
        <v>30</v>
      </c>
      <c r="N9" s="2" t="s">
        <v>35</v>
      </c>
      <c r="O9" s="2" t="s">
        <v>37</v>
      </c>
    </row>
    <row r="10" spans="1:16">
      <c r="A10" s="2" t="s">
        <v>22</v>
      </c>
      <c r="B10" s="2" t="s">
        <v>22</v>
      </c>
      <c r="C10">
        <v>2023</v>
      </c>
      <c r="D10" s="4"/>
      <c r="E10" s="5">
        <v>9230</v>
      </c>
      <c r="G10">
        <f t="shared" si="0"/>
        <v>4615</v>
      </c>
      <c r="H10">
        <f>G10 * 0.053</f>
        <v>244.595</v>
      </c>
      <c r="I10">
        <f t="shared" si="1"/>
        <v>4370.4049999999997</v>
      </c>
      <c r="J10">
        <f t="shared" si="2"/>
        <v>4615</v>
      </c>
      <c r="K10">
        <f>J10 * 0.058</f>
        <v>267.67</v>
      </c>
      <c r="L10">
        <f t="shared" si="3"/>
        <v>4347.33</v>
      </c>
      <c r="M10" s="2" t="s">
        <v>29</v>
      </c>
      <c r="N10" s="2" t="s">
        <v>36</v>
      </c>
      <c r="O10" s="2" t="s">
        <v>40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 target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Ratchadaporn</dc:creator>
  <cp:lastModifiedBy>BRIAN LOCKE</cp:lastModifiedBy>
  <dcterms:created xsi:type="dcterms:W3CDTF">2010-06-18T05:19:34Z</dcterms:created>
  <dcterms:modified xsi:type="dcterms:W3CDTF">2023-09-28T12:56:19Z</dcterms:modified>
</cp:coreProperties>
</file>