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rep2656\"/>
    </mc:Choice>
  </mc:AlternateContent>
  <xr:revisionPtr revIDLastSave="0" documentId="13_ncr:1_{EDA96BF1-51CC-4296-9472-F7337DB7D6B1}" xr6:coauthVersionLast="36" xr6:coauthVersionMax="36" xr10:uidLastSave="{00000000-0000-0000-0000-000000000000}"/>
  <bookViews>
    <workbookView xWindow="0" yWindow="0" windowWidth="21570" windowHeight="10215" activeTab="1" xr2:uid="{DB8B2CAF-8C91-4416-9E06-B443ED0C654D}"/>
  </bookViews>
  <sheets>
    <sheet name="Plot Data" sheetId="1" r:id="rId1"/>
    <sheet name="MOHR" sheetId="2" r:id="rId2"/>
    <sheet name="pq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2" l="1"/>
  <c r="I3" i="2" s="1"/>
  <c r="G4" i="2"/>
  <c r="F4" i="2"/>
  <c r="O3" i="2"/>
  <c r="F3" i="2"/>
  <c r="K3" i="2"/>
  <c r="I3" i="3"/>
  <c r="J3" i="3"/>
  <c r="I4" i="3"/>
  <c r="J4" i="3"/>
  <c r="I5" i="3"/>
  <c r="J5" i="3"/>
  <c r="I6" i="3"/>
  <c r="J6" i="3"/>
  <c r="I7" i="3"/>
  <c r="J7" i="3"/>
  <c r="I8" i="3"/>
  <c r="J8" i="3"/>
  <c r="I9" i="3"/>
  <c r="J9" i="3"/>
  <c r="I10" i="3"/>
  <c r="J10" i="3"/>
  <c r="I11" i="3"/>
  <c r="J11" i="3"/>
  <c r="I12" i="3"/>
  <c r="J12" i="3"/>
  <c r="I13" i="3"/>
  <c r="J13" i="3"/>
  <c r="I14" i="3"/>
  <c r="J14" i="3"/>
  <c r="I15" i="3"/>
  <c r="J15" i="3"/>
  <c r="I16" i="3"/>
  <c r="J16" i="3"/>
  <c r="I17" i="3"/>
  <c r="J17" i="3"/>
  <c r="I18" i="3"/>
  <c r="J18" i="3"/>
  <c r="I19" i="3"/>
  <c r="J19" i="3"/>
  <c r="I20" i="3"/>
  <c r="J20" i="3"/>
  <c r="I21" i="3"/>
  <c r="J21" i="3"/>
  <c r="I22" i="3"/>
  <c r="J22" i="3"/>
  <c r="I23" i="3"/>
  <c r="J23" i="3"/>
  <c r="I24" i="3"/>
  <c r="J24" i="3"/>
  <c r="I25" i="3"/>
  <c r="J25" i="3"/>
  <c r="I26" i="3"/>
  <c r="J26" i="3"/>
  <c r="I27" i="3"/>
  <c r="J27" i="3"/>
  <c r="I28" i="3"/>
  <c r="J28" i="3"/>
  <c r="I29" i="3"/>
  <c r="J29" i="3"/>
  <c r="I30" i="3"/>
  <c r="J30" i="3"/>
  <c r="I31" i="3"/>
  <c r="J31" i="3"/>
  <c r="I32" i="3"/>
  <c r="J32" i="3"/>
  <c r="I33" i="3"/>
  <c r="J33" i="3"/>
  <c r="I34" i="3"/>
  <c r="J34" i="3"/>
  <c r="I35" i="3"/>
  <c r="J35" i="3"/>
  <c r="I36" i="3"/>
  <c r="J36" i="3"/>
  <c r="I37" i="3"/>
  <c r="J37" i="3"/>
  <c r="I38" i="3"/>
  <c r="J38" i="3"/>
  <c r="I39" i="3"/>
  <c r="J39" i="3"/>
  <c r="I40" i="3"/>
  <c r="J40" i="3"/>
  <c r="I41" i="3"/>
  <c r="J41" i="3"/>
  <c r="I42" i="3"/>
  <c r="J42" i="3"/>
  <c r="I43" i="3"/>
  <c r="J43" i="3"/>
  <c r="I44" i="3"/>
  <c r="J44" i="3"/>
  <c r="I45" i="3"/>
  <c r="J45" i="3"/>
  <c r="I46" i="3"/>
  <c r="J46" i="3"/>
  <c r="I47" i="3"/>
  <c r="J47" i="3"/>
  <c r="I48" i="3"/>
  <c r="J48" i="3"/>
  <c r="I49" i="3"/>
  <c r="J49" i="3"/>
  <c r="I50" i="3"/>
  <c r="J50" i="3"/>
  <c r="I51" i="3"/>
  <c r="J51" i="3"/>
  <c r="I52" i="3"/>
  <c r="J52" i="3"/>
  <c r="I53" i="3"/>
  <c r="J53" i="3"/>
  <c r="I54" i="3"/>
  <c r="J54" i="3"/>
  <c r="I55" i="3"/>
  <c r="J55" i="3"/>
  <c r="I56" i="3"/>
  <c r="J56" i="3"/>
  <c r="I57" i="3"/>
  <c r="J57" i="3"/>
  <c r="I58" i="3"/>
  <c r="J58" i="3"/>
  <c r="I59" i="3"/>
  <c r="J59" i="3"/>
  <c r="I60" i="3"/>
  <c r="J60" i="3"/>
  <c r="I61" i="3"/>
  <c r="J61" i="3"/>
  <c r="I62" i="3"/>
  <c r="J62" i="3"/>
  <c r="I63" i="3"/>
  <c r="J63" i="3"/>
  <c r="I64" i="3"/>
  <c r="J64" i="3"/>
  <c r="I65" i="3"/>
  <c r="J65" i="3"/>
  <c r="I66" i="3"/>
  <c r="J66" i="3"/>
  <c r="I67" i="3"/>
  <c r="J67" i="3"/>
  <c r="I68" i="3"/>
  <c r="J68" i="3"/>
  <c r="I69" i="3"/>
  <c r="J69" i="3"/>
  <c r="I70" i="3"/>
  <c r="J70" i="3"/>
  <c r="I71" i="3"/>
  <c r="J71" i="3"/>
  <c r="I72" i="3"/>
  <c r="J72" i="3"/>
  <c r="I73" i="3"/>
  <c r="J73" i="3"/>
  <c r="I74" i="3"/>
  <c r="J74" i="3"/>
  <c r="I75" i="3"/>
  <c r="J75" i="3"/>
  <c r="I76" i="3"/>
  <c r="J76" i="3"/>
  <c r="I77" i="3"/>
  <c r="J77" i="3"/>
  <c r="I78" i="3"/>
  <c r="J78" i="3"/>
  <c r="I79" i="3"/>
  <c r="J79" i="3"/>
  <c r="I80" i="3"/>
  <c r="J80" i="3"/>
  <c r="I81" i="3"/>
  <c r="J81" i="3"/>
  <c r="I82" i="3"/>
  <c r="J82" i="3"/>
  <c r="I83" i="3"/>
  <c r="J83" i="3"/>
  <c r="I84" i="3"/>
  <c r="J84" i="3"/>
  <c r="I85" i="3"/>
  <c r="J85" i="3"/>
  <c r="I86" i="3"/>
  <c r="J86" i="3"/>
  <c r="I87" i="3"/>
  <c r="J87" i="3"/>
  <c r="I88" i="3"/>
  <c r="J88" i="3"/>
  <c r="I89" i="3"/>
  <c r="J89" i="3"/>
  <c r="I90" i="3"/>
  <c r="J90" i="3"/>
  <c r="I91" i="3"/>
  <c r="J91" i="3"/>
  <c r="I92" i="3"/>
  <c r="J92" i="3"/>
  <c r="I93" i="3"/>
  <c r="J93" i="3"/>
  <c r="I94" i="3"/>
  <c r="J94" i="3"/>
  <c r="I95" i="3"/>
  <c r="J95" i="3"/>
  <c r="I96" i="3"/>
  <c r="J96" i="3"/>
  <c r="I97" i="3"/>
  <c r="J97" i="3"/>
  <c r="I98" i="3"/>
  <c r="J98" i="3"/>
  <c r="I99" i="3"/>
  <c r="J99" i="3"/>
  <c r="I100" i="3"/>
  <c r="J100" i="3"/>
  <c r="I101" i="3"/>
  <c r="J101" i="3"/>
  <c r="J2" i="3"/>
  <c r="I2" i="3"/>
  <c r="F3" i="3"/>
  <c r="G3" i="3"/>
  <c r="F4" i="3"/>
  <c r="G4" i="3"/>
  <c r="F5" i="3"/>
  <c r="G5" i="3"/>
  <c r="F6" i="3"/>
  <c r="G6" i="3"/>
  <c r="F7" i="3"/>
  <c r="G7" i="3"/>
  <c r="F8" i="3"/>
  <c r="G8" i="3"/>
  <c r="F9" i="3"/>
  <c r="G9" i="3"/>
  <c r="F10" i="3"/>
  <c r="G10" i="3"/>
  <c r="F11" i="3"/>
  <c r="G11" i="3"/>
  <c r="F12" i="3"/>
  <c r="G12" i="3"/>
  <c r="F13" i="3"/>
  <c r="G13" i="3"/>
  <c r="F14" i="3"/>
  <c r="G14" i="3"/>
  <c r="F15" i="3"/>
  <c r="G15" i="3"/>
  <c r="F16" i="3"/>
  <c r="G16" i="3"/>
  <c r="F17" i="3"/>
  <c r="G17" i="3"/>
  <c r="F18" i="3"/>
  <c r="G18" i="3"/>
  <c r="F19" i="3"/>
  <c r="G19" i="3"/>
  <c r="F20" i="3"/>
  <c r="G20" i="3"/>
  <c r="F21" i="3"/>
  <c r="G21" i="3"/>
  <c r="F22" i="3"/>
  <c r="G22" i="3"/>
  <c r="F23" i="3"/>
  <c r="G23" i="3"/>
  <c r="F24" i="3"/>
  <c r="G24" i="3"/>
  <c r="F25" i="3"/>
  <c r="G25" i="3"/>
  <c r="F26" i="3"/>
  <c r="G26" i="3"/>
  <c r="F27" i="3"/>
  <c r="G27" i="3"/>
  <c r="F28" i="3"/>
  <c r="G28" i="3"/>
  <c r="F29" i="3"/>
  <c r="G29" i="3"/>
  <c r="F30" i="3"/>
  <c r="G30" i="3"/>
  <c r="F31" i="3"/>
  <c r="G31" i="3"/>
  <c r="F32" i="3"/>
  <c r="G32" i="3"/>
  <c r="F33" i="3"/>
  <c r="G33" i="3"/>
  <c r="F34" i="3"/>
  <c r="G34" i="3"/>
  <c r="F35" i="3"/>
  <c r="G35" i="3"/>
  <c r="F36" i="3"/>
  <c r="G36" i="3"/>
  <c r="F37" i="3"/>
  <c r="G37" i="3"/>
  <c r="F38" i="3"/>
  <c r="G38" i="3"/>
  <c r="F39" i="3"/>
  <c r="G39" i="3"/>
  <c r="F40" i="3"/>
  <c r="G40" i="3"/>
  <c r="F41" i="3"/>
  <c r="G41" i="3"/>
  <c r="F42" i="3"/>
  <c r="G42" i="3"/>
  <c r="F43" i="3"/>
  <c r="G43" i="3"/>
  <c r="F44" i="3"/>
  <c r="G44" i="3"/>
  <c r="F45" i="3"/>
  <c r="G45" i="3"/>
  <c r="F46" i="3"/>
  <c r="G46" i="3"/>
  <c r="F47" i="3"/>
  <c r="G47" i="3"/>
  <c r="F48" i="3"/>
  <c r="G48" i="3"/>
  <c r="F49" i="3"/>
  <c r="G49" i="3"/>
  <c r="F50" i="3"/>
  <c r="G50" i="3"/>
  <c r="F51" i="3"/>
  <c r="G51" i="3"/>
  <c r="F52" i="3"/>
  <c r="G52" i="3"/>
  <c r="F53" i="3"/>
  <c r="G53" i="3"/>
  <c r="F54" i="3"/>
  <c r="G54" i="3"/>
  <c r="F55" i="3"/>
  <c r="G55" i="3"/>
  <c r="F56" i="3"/>
  <c r="G56" i="3"/>
  <c r="F57" i="3"/>
  <c r="G57" i="3"/>
  <c r="F58" i="3"/>
  <c r="G58" i="3"/>
  <c r="F59" i="3"/>
  <c r="G59" i="3"/>
  <c r="F60" i="3"/>
  <c r="G60" i="3"/>
  <c r="F61" i="3"/>
  <c r="G61" i="3"/>
  <c r="F62" i="3"/>
  <c r="G62" i="3"/>
  <c r="F63" i="3"/>
  <c r="G63" i="3"/>
  <c r="F64" i="3"/>
  <c r="G64" i="3"/>
  <c r="F65" i="3"/>
  <c r="G65" i="3"/>
  <c r="F66" i="3"/>
  <c r="G66" i="3"/>
  <c r="F67" i="3"/>
  <c r="G67" i="3"/>
  <c r="F68" i="3"/>
  <c r="G68" i="3"/>
  <c r="F69" i="3"/>
  <c r="G69" i="3"/>
  <c r="F70" i="3"/>
  <c r="G70" i="3"/>
  <c r="F71" i="3"/>
  <c r="G71" i="3"/>
  <c r="F72" i="3"/>
  <c r="G72" i="3"/>
  <c r="F73" i="3"/>
  <c r="G73" i="3"/>
  <c r="F74" i="3"/>
  <c r="G74" i="3"/>
  <c r="F75" i="3"/>
  <c r="G75" i="3"/>
  <c r="F76" i="3"/>
  <c r="G76" i="3"/>
  <c r="F77" i="3"/>
  <c r="G77" i="3"/>
  <c r="F78" i="3"/>
  <c r="G78" i="3"/>
  <c r="F79" i="3"/>
  <c r="G79" i="3"/>
  <c r="F80" i="3"/>
  <c r="G80" i="3"/>
  <c r="F81" i="3"/>
  <c r="G81" i="3"/>
  <c r="F82" i="3"/>
  <c r="G82" i="3"/>
  <c r="F83" i="3"/>
  <c r="G83" i="3"/>
  <c r="F84" i="3"/>
  <c r="G84" i="3"/>
  <c r="F85" i="3"/>
  <c r="G85" i="3"/>
  <c r="F86" i="3"/>
  <c r="G86" i="3"/>
  <c r="F87" i="3"/>
  <c r="G87" i="3"/>
  <c r="F88" i="3"/>
  <c r="G88" i="3"/>
  <c r="F89" i="3"/>
  <c r="G89" i="3"/>
  <c r="F90" i="3"/>
  <c r="G90" i="3"/>
  <c r="F91" i="3"/>
  <c r="G91" i="3"/>
  <c r="F92" i="3"/>
  <c r="G92" i="3"/>
  <c r="F93" i="3"/>
  <c r="G93" i="3"/>
  <c r="F94" i="3"/>
  <c r="G94" i="3"/>
  <c r="F95" i="3"/>
  <c r="G95" i="3"/>
  <c r="F96" i="3"/>
  <c r="G96" i="3"/>
  <c r="F97" i="3"/>
  <c r="G97" i="3"/>
  <c r="F98" i="3"/>
  <c r="G98" i="3"/>
  <c r="F99" i="3"/>
  <c r="G99" i="3"/>
  <c r="F100" i="3"/>
  <c r="G100" i="3"/>
  <c r="F101" i="3"/>
  <c r="G101" i="3"/>
  <c r="G2" i="3"/>
  <c r="F2" i="3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H3" i="2" l="1"/>
  <c r="H4" i="2"/>
  <c r="P3" i="2" s="1"/>
  <c r="K4" i="2"/>
  <c r="L3" i="2"/>
  <c r="M3" i="2" s="1"/>
  <c r="O4" i="2"/>
  <c r="I4" i="2"/>
  <c r="K5" i="2" l="1"/>
  <c r="L4" i="2"/>
  <c r="M4" i="2" s="1"/>
  <c r="O5" i="2"/>
  <c r="P4" i="2"/>
  <c r="Q4" i="2" s="1"/>
  <c r="Q3" i="2"/>
  <c r="K6" i="2" l="1"/>
  <c r="L5" i="2"/>
  <c r="M5" i="2" s="1"/>
  <c r="O6" i="2"/>
  <c r="P5" i="2"/>
  <c r="Q5" i="2" s="1"/>
  <c r="K7" i="2" l="1"/>
  <c r="L6" i="2"/>
  <c r="M6" i="2" s="1"/>
  <c r="O7" i="2"/>
  <c r="P6" i="2"/>
  <c r="Q6" i="2" s="1"/>
  <c r="K8" i="2" l="1"/>
  <c r="L7" i="2"/>
  <c r="M7" i="2" s="1"/>
  <c r="P7" i="2"/>
  <c r="Q7" i="2" s="1"/>
  <c r="O8" i="2"/>
  <c r="K9" i="2" l="1"/>
  <c r="L8" i="2"/>
  <c r="M8" i="2" s="1"/>
  <c r="P8" i="2"/>
  <c r="Q8" i="2" s="1"/>
  <c r="O9" i="2"/>
  <c r="K10" i="2" l="1"/>
  <c r="L9" i="2"/>
  <c r="M9" i="2" s="1"/>
  <c r="O10" i="2"/>
  <c r="P9" i="2"/>
  <c r="Q9" i="2" s="1"/>
  <c r="K11" i="2" l="1"/>
  <c r="L10" i="2"/>
  <c r="M10" i="2" s="1"/>
  <c r="P10" i="2"/>
  <c r="Q10" i="2" s="1"/>
  <c r="O11" i="2"/>
  <c r="K12" i="2" l="1"/>
  <c r="L11" i="2"/>
  <c r="M11" i="2" s="1"/>
  <c r="O12" i="2"/>
  <c r="P11" i="2"/>
  <c r="Q11" i="2" s="1"/>
  <c r="K13" i="2" l="1"/>
  <c r="L12" i="2"/>
  <c r="M12" i="2" s="1"/>
  <c r="O13" i="2"/>
  <c r="P12" i="2"/>
  <c r="Q12" i="2" s="1"/>
  <c r="K14" i="2" l="1"/>
  <c r="L13" i="2"/>
  <c r="M13" i="2" s="1"/>
  <c r="O14" i="2"/>
  <c r="P13" i="2"/>
  <c r="Q13" i="2" s="1"/>
  <c r="K15" i="2" l="1"/>
  <c r="L14" i="2"/>
  <c r="M14" i="2" s="1"/>
  <c r="O15" i="2"/>
  <c r="P14" i="2"/>
  <c r="Q14" i="2" s="1"/>
  <c r="K16" i="2" l="1"/>
  <c r="L15" i="2"/>
  <c r="M15" i="2" s="1"/>
  <c r="O16" i="2"/>
  <c r="P15" i="2"/>
  <c r="Q15" i="2" s="1"/>
  <c r="K17" i="2" l="1"/>
  <c r="L16" i="2"/>
  <c r="M16" i="2" s="1"/>
  <c r="P16" i="2"/>
  <c r="Q16" i="2" s="1"/>
  <c r="O17" i="2"/>
  <c r="K18" i="2" l="1"/>
  <c r="L17" i="2"/>
  <c r="M17" i="2" s="1"/>
  <c r="P17" i="2"/>
  <c r="Q17" i="2" s="1"/>
  <c r="O18" i="2"/>
  <c r="K19" i="2" l="1"/>
  <c r="L18" i="2"/>
  <c r="M18" i="2" s="1"/>
  <c r="O19" i="2"/>
  <c r="P18" i="2"/>
  <c r="Q18" i="2" s="1"/>
  <c r="K20" i="2" l="1"/>
  <c r="L19" i="2"/>
  <c r="M19" i="2" s="1"/>
  <c r="O20" i="2"/>
  <c r="P19" i="2"/>
  <c r="Q19" i="2" s="1"/>
  <c r="K21" i="2" l="1"/>
  <c r="L20" i="2"/>
  <c r="M20" i="2" s="1"/>
  <c r="O21" i="2"/>
  <c r="P20" i="2"/>
  <c r="Q20" i="2" s="1"/>
  <c r="K22" i="2" l="1"/>
  <c r="L21" i="2"/>
  <c r="M21" i="2" s="1"/>
  <c r="O22" i="2"/>
  <c r="P21" i="2"/>
  <c r="Q21" i="2" s="1"/>
  <c r="K23" i="2" l="1"/>
  <c r="L22" i="2"/>
  <c r="M22" i="2" s="1"/>
  <c r="P22" i="2"/>
  <c r="Q22" i="2" s="1"/>
  <c r="O23" i="2"/>
  <c r="K24" i="2" l="1"/>
  <c r="L23" i="2"/>
  <c r="M23" i="2" s="1"/>
  <c r="P23" i="2"/>
  <c r="Q23" i="2" s="1"/>
  <c r="O24" i="2"/>
  <c r="K25" i="2" l="1"/>
  <c r="L24" i="2"/>
  <c r="M24" i="2" s="1"/>
  <c r="O25" i="2"/>
  <c r="P24" i="2"/>
  <c r="Q24" i="2" s="1"/>
  <c r="K26" i="2" l="1"/>
  <c r="L25" i="2"/>
  <c r="M25" i="2" s="1"/>
  <c r="P25" i="2"/>
  <c r="Q25" i="2" s="1"/>
  <c r="O26" i="2"/>
  <c r="K27" i="2" l="1"/>
  <c r="L26" i="2"/>
  <c r="M26" i="2" s="1"/>
  <c r="O27" i="2"/>
  <c r="P26" i="2"/>
  <c r="Q26" i="2" s="1"/>
  <c r="K28" i="2" l="1"/>
  <c r="L27" i="2"/>
  <c r="M27" i="2" s="1"/>
  <c r="O28" i="2"/>
  <c r="P27" i="2"/>
  <c r="Q27" i="2" s="1"/>
  <c r="K29" i="2" l="1"/>
  <c r="L28" i="2"/>
  <c r="M28" i="2" s="1"/>
  <c r="P28" i="2"/>
  <c r="Q28" i="2" s="1"/>
  <c r="O29" i="2"/>
  <c r="K30" i="2" l="1"/>
  <c r="L29" i="2"/>
  <c r="M29" i="2" s="1"/>
  <c r="P29" i="2"/>
  <c r="Q29" i="2" s="1"/>
  <c r="O30" i="2"/>
  <c r="K31" i="2" l="1"/>
  <c r="L30" i="2"/>
  <c r="M30" i="2" s="1"/>
  <c r="O31" i="2"/>
  <c r="P30" i="2"/>
  <c r="Q30" i="2" s="1"/>
  <c r="K32" i="2" l="1"/>
  <c r="L31" i="2"/>
  <c r="M31" i="2" s="1"/>
  <c r="O32" i="2"/>
  <c r="P31" i="2"/>
  <c r="Q31" i="2" s="1"/>
  <c r="K33" i="2" l="1"/>
  <c r="L32" i="2"/>
  <c r="M32" i="2" s="1"/>
  <c r="P32" i="2"/>
  <c r="Q32" i="2" s="1"/>
  <c r="O33" i="2"/>
  <c r="K34" i="2" l="1"/>
  <c r="L33" i="2"/>
  <c r="M33" i="2" s="1"/>
  <c r="O34" i="2"/>
  <c r="P33" i="2"/>
  <c r="Q33" i="2" s="1"/>
  <c r="K35" i="2" l="1"/>
  <c r="L34" i="2"/>
  <c r="M34" i="2" s="1"/>
  <c r="P34" i="2"/>
  <c r="Q34" i="2" s="1"/>
  <c r="O35" i="2"/>
  <c r="K36" i="2" l="1"/>
  <c r="L35" i="2"/>
  <c r="M35" i="2" s="1"/>
  <c r="P35" i="2"/>
  <c r="Q35" i="2" s="1"/>
  <c r="O36" i="2"/>
  <c r="K37" i="2" l="1"/>
  <c r="L36" i="2"/>
  <c r="M36" i="2" s="1"/>
  <c r="O37" i="2"/>
  <c r="P36" i="2"/>
  <c r="Q36" i="2" s="1"/>
  <c r="K38" i="2" l="1"/>
  <c r="L37" i="2"/>
  <c r="M37" i="2" s="1"/>
  <c r="O38" i="2"/>
  <c r="P37" i="2"/>
  <c r="Q37" i="2" s="1"/>
  <c r="K39" i="2" l="1"/>
  <c r="L38" i="2"/>
  <c r="M38" i="2" s="1"/>
  <c r="O39" i="2"/>
  <c r="P38" i="2"/>
  <c r="Q38" i="2" s="1"/>
  <c r="K40" i="2" l="1"/>
  <c r="L39" i="2"/>
  <c r="M39" i="2" s="1"/>
  <c r="P39" i="2"/>
  <c r="Q39" i="2" s="1"/>
  <c r="O40" i="2"/>
  <c r="K41" i="2" l="1"/>
  <c r="L40" i="2"/>
  <c r="M40" i="2" s="1"/>
  <c r="O41" i="2"/>
  <c r="P40" i="2"/>
  <c r="Q40" i="2" s="1"/>
  <c r="K42" i="2" l="1"/>
  <c r="L41" i="2"/>
  <c r="M41" i="2" s="1"/>
  <c r="P41" i="2"/>
  <c r="Q41" i="2" s="1"/>
  <c r="O42" i="2"/>
  <c r="K43" i="2" l="1"/>
  <c r="L42" i="2"/>
  <c r="M42" i="2" s="1"/>
  <c r="O43" i="2"/>
  <c r="P42" i="2"/>
  <c r="Q42" i="2" s="1"/>
  <c r="K44" i="2" l="1"/>
  <c r="L43" i="2"/>
  <c r="M43" i="2" s="1"/>
  <c r="P43" i="2"/>
  <c r="Q43" i="2" s="1"/>
  <c r="O44" i="2"/>
  <c r="K45" i="2" l="1"/>
  <c r="L44" i="2"/>
  <c r="M44" i="2" s="1"/>
  <c r="P44" i="2"/>
  <c r="Q44" i="2" s="1"/>
  <c r="O45" i="2"/>
  <c r="K46" i="2" l="1"/>
  <c r="L45" i="2"/>
  <c r="M45" i="2" s="1"/>
  <c r="O46" i="2"/>
  <c r="P45" i="2"/>
  <c r="Q45" i="2" s="1"/>
  <c r="K47" i="2" l="1"/>
  <c r="L46" i="2"/>
  <c r="M46" i="2" s="1"/>
  <c r="P46" i="2"/>
  <c r="Q46" i="2" s="1"/>
  <c r="O47" i="2"/>
  <c r="K48" i="2" l="1"/>
  <c r="L47" i="2"/>
  <c r="M47" i="2" s="1"/>
  <c r="P47" i="2"/>
  <c r="Q47" i="2" s="1"/>
  <c r="O48" i="2"/>
  <c r="K49" i="2" l="1"/>
  <c r="L48" i="2"/>
  <c r="M48" i="2" s="1"/>
  <c r="P48" i="2"/>
  <c r="Q48" i="2" s="1"/>
  <c r="O49" i="2"/>
  <c r="K50" i="2" l="1"/>
  <c r="L49" i="2"/>
  <c r="M49" i="2" s="1"/>
  <c r="P49" i="2"/>
  <c r="Q49" i="2" s="1"/>
  <c r="O50" i="2"/>
  <c r="K51" i="2" l="1"/>
  <c r="L50" i="2"/>
  <c r="M50" i="2" s="1"/>
  <c r="P50" i="2"/>
  <c r="Q50" i="2" s="1"/>
  <c r="O51" i="2"/>
  <c r="K52" i="2" l="1"/>
  <c r="L51" i="2"/>
  <c r="M51" i="2" s="1"/>
  <c r="P51" i="2"/>
  <c r="Q51" i="2" s="1"/>
  <c r="O52" i="2"/>
  <c r="K53" i="2" l="1"/>
  <c r="L52" i="2"/>
  <c r="M52" i="2" s="1"/>
  <c r="O53" i="2"/>
  <c r="P52" i="2"/>
  <c r="Q52" i="2" s="1"/>
  <c r="K54" i="2" l="1"/>
  <c r="L53" i="2"/>
  <c r="M53" i="2" s="1"/>
  <c r="P53" i="2"/>
  <c r="Q53" i="2" s="1"/>
  <c r="O54" i="2"/>
  <c r="K55" i="2" l="1"/>
  <c r="L54" i="2"/>
  <c r="M54" i="2" s="1"/>
  <c r="O55" i="2"/>
  <c r="P54" i="2"/>
  <c r="Q54" i="2" s="1"/>
  <c r="K56" i="2" l="1"/>
  <c r="L55" i="2"/>
  <c r="M55" i="2" s="1"/>
  <c r="O56" i="2"/>
  <c r="P55" i="2"/>
  <c r="Q55" i="2" s="1"/>
  <c r="K57" i="2" l="1"/>
  <c r="L56" i="2"/>
  <c r="M56" i="2" s="1"/>
  <c r="P56" i="2"/>
  <c r="Q56" i="2" s="1"/>
  <c r="O57" i="2"/>
  <c r="K58" i="2" l="1"/>
  <c r="L57" i="2"/>
  <c r="M57" i="2" s="1"/>
  <c r="O58" i="2"/>
  <c r="P57" i="2"/>
  <c r="Q57" i="2" s="1"/>
  <c r="K59" i="2" l="1"/>
  <c r="L58" i="2"/>
  <c r="M58" i="2" s="1"/>
  <c r="P58" i="2"/>
  <c r="Q58" i="2" s="1"/>
  <c r="O59" i="2"/>
  <c r="K60" i="2" l="1"/>
  <c r="L59" i="2"/>
  <c r="M59" i="2" s="1"/>
  <c r="O60" i="2"/>
  <c r="P59" i="2"/>
  <c r="Q59" i="2" s="1"/>
  <c r="K61" i="2" l="1"/>
  <c r="L60" i="2"/>
  <c r="M60" i="2" s="1"/>
  <c r="O61" i="2"/>
  <c r="P60" i="2"/>
  <c r="Q60" i="2" s="1"/>
  <c r="K62" i="2" l="1"/>
  <c r="L61" i="2"/>
  <c r="M61" i="2" s="1"/>
  <c r="O62" i="2"/>
  <c r="P61" i="2"/>
  <c r="Q61" i="2" s="1"/>
  <c r="K63" i="2" l="1"/>
  <c r="L62" i="2"/>
  <c r="M62" i="2" s="1"/>
  <c r="O63" i="2"/>
  <c r="P62" i="2"/>
  <c r="Q62" i="2" s="1"/>
  <c r="K64" i="2" l="1"/>
  <c r="L63" i="2"/>
  <c r="M63" i="2" s="1"/>
  <c r="P63" i="2"/>
  <c r="Q63" i="2" s="1"/>
  <c r="O64" i="2"/>
  <c r="K65" i="2" l="1"/>
  <c r="L64" i="2"/>
  <c r="M64" i="2" s="1"/>
  <c r="P64" i="2"/>
  <c r="Q64" i="2" s="1"/>
  <c r="O65" i="2"/>
  <c r="K66" i="2" l="1"/>
  <c r="L65" i="2"/>
  <c r="M65" i="2" s="1"/>
  <c r="O66" i="2"/>
  <c r="P65" i="2"/>
  <c r="Q65" i="2" s="1"/>
  <c r="K67" i="2" l="1"/>
  <c r="L66" i="2"/>
  <c r="M66" i="2" s="1"/>
  <c r="P66" i="2"/>
  <c r="Q66" i="2" s="1"/>
  <c r="O67" i="2"/>
  <c r="K68" i="2" l="1"/>
  <c r="L67" i="2"/>
  <c r="M67" i="2" s="1"/>
  <c r="O68" i="2"/>
  <c r="P67" i="2"/>
  <c r="Q67" i="2" s="1"/>
  <c r="K69" i="2" l="1"/>
  <c r="L68" i="2"/>
  <c r="M68" i="2" s="1"/>
  <c r="O69" i="2"/>
  <c r="P68" i="2"/>
  <c r="Q68" i="2" s="1"/>
  <c r="K70" i="2" l="1"/>
  <c r="L69" i="2"/>
  <c r="M69" i="2" s="1"/>
  <c r="O70" i="2"/>
  <c r="P69" i="2"/>
  <c r="Q69" i="2" s="1"/>
  <c r="K71" i="2" l="1"/>
  <c r="L70" i="2"/>
  <c r="M70" i="2" s="1"/>
  <c r="O71" i="2"/>
  <c r="P70" i="2"/>
  <c r="Q70" i="2" s="1"/>
  <c r="K72" i="2" l="1"/>
  <c r="L71" i="2"/>
  <c r="M71" i="2" s="1"/>
  <c r="P71" i="2"/>
  <c r="Q71" i="2" s="1"/>
  <c r="O72" i="2"/>
  <c r="K73" i="2" l="1"/>
  <c r="L72" i="2"/>
  <c r="M72" i="2" s="1"/>
  <c r="O73" i="2"/>
  <c r="P72" i="2"/>
  <c r="Q72" i="2" s="1"/>
  <c r="K74" i="2" l="1"/>
  <c r="L73" i="2"/>
  <c r="M73" i="2" s="1"/>
  <c r="P73" i="2"/>
  <c r="Q73" i="2" s="1"/>
  <c r="O74" i="2"/>
  <c r="K75" i="2" l="1"/>
  <c r="L74" i="2"/>
  <c r="M74" i="2" s="1"/>
  <c r="P74" i="2"/>
  <c r="Q74" i="2" s="1"/>
  <c r="O75" i="2"/>
  <c r="K76" i="2" l="1"/>
  <c r="L75" i="2"/>
  <c r="M75" i="2" s="1"/>
  <c r="P75" i="2"/>
  <c r="Q75" i="2" s="1"/>
  <c r="O76" i="2"/>
  <c r="K77" i="2" l="1"/>
  <c r="L76" i="2"/>
  <c r="M76" i="2" s="1"/>
  <c r="P76" i="2"/>
  <c r="Q76" i="2" s="1"/>
  <c r="O77" i="2"/>
  <c r="K78" i="2" l="1"/>
  <c r="L77" i="2"/>
  <c r="M77" i="2" s="1"/>
  <c r="O78" i="2"/>
  <c r="P77" i="2"/>
  <c r="Q77" i="2" s="1"/>
  <c r="K79" i="2" l="1"/>
  <c r="L78" i="2"/>
  <c r="M78" i="2" s="1"/>
  <c r="O79" i="2"/>
  <c r="P78" i="2"/>
  <c r="Q78" i="2" s="1"/>
  <c r="K80" i="2" l="1"/>
  <c r="L79" i="2"/>
  <c r="M79" i="2" s="1"/>
  <c r="P79" i="2"/>
  <c r="Q79" i="2" s="1"/>
  <c r="O80" i="2"/>
  <c r="K81" i="2" l="1"/>
  <c r="L80" i="2"/>
  <c r="M80" i="2" s="1"/>
  <c r="P80" i="2"/>
  <c r="Q80" i="2" s="1"/>
  <c r="O81" i="2"/>
  <c r="K82" i="2" l="1"/>
  <c r="L81" i="2"/>
  <c r="M81" i="2" s="1"/>
  <c r="P81" i="2"/>
  <c r="Q81" i="2" s="1"/>
  <c r="O82" i="2"/>
  <c r="K83" i="2" l="1"/>
  <c r="L82" i="2"/>
  <c r="M82" i="2" s="1"/>
  <c r="O83" i="2"/>
  <c r="P82" i="2"/>
  <c r="Q82" i="2" s="1"/>
  <c r="K84" i="2" l="1"/>
  <c r="L83" i="2"/>
  <c r="M83" i="2" s="1"/>
  <c r="P83" i="2"/>
  <c r="Q83" i="2" s="1"/>
  <c r="O84" i="2"/>
  <c r="K85" i="2" l="1"/>
  <c r="L84" i="2"/>
  <c r="M84" i="2" s="1"/>
  <c r="O85" i="2"/>
  <c r="P84" i="2"/>
  <c r="Q84" i="2" s="1"/>
  <c r="K86" i="2" l="1"/>
  <c r="L85" i="2"/>
  <c r="M85" i="2" s="1"/>
  <c r="O86" i="2"/>
  <c r="P85" i="2"/>
  <c r="Q85" i="2" s="1"/>
  <c r="K87" i="2" l="1"/>
  <c r="L86" i="2"/>
  <c r="M86" i="2" s="1"/>
  <c r="P86" i="2"/>
  <c r="Q86" i="2" s="1"/>
  <c r="O87" i="2"/>
  <c r="K88" i="2" l="1"/>
  <c r="L87" i="2"/>
  <c r="M87" i="2" s="1"/>
  <c r="O88" i="2"/>
  <c r="P87" i="2"/>
  <c r="Q87" i="2" s="1"/>
  <c r="K89" i="2" l="1"/>
  <c r="L88" i="2"/>
  <c r="M88" i="2" s="1"/>
  <c r="O89" i="2"/>
  <c r="P88" i="2"/>
  <c r="Q88" i="2" s="1"/>
  <c r="K90" i="2" l="1"/>
  <c r="L89" i="2"/>
  <c r="M89" i="2" s="1"/>
  <c r="P89" i="2"/>
  <c r="Q89" i="2" s="1"/>
  <c r="O90" i="2"/>
  <c r="K91" i="2" l="1"/>
  <c r="L90" i="2"/>
  <c r="M90" i="2" s="1"/>
  <c r="O91" i="2"/>
  <c r="P90" i="2"/>
  <c r="Q90" i="2" s="1"/>
  <c r="K92" i="2" l="1"/>
  <c r="L91" i="2"/>
  <c r="M91" i="2" s="1"/>
  <c r="O92" i="2"/>
  <c r="P91" i="2"/>
  <c r="Q91" i="2" s="1"/>
  <c r="K93" i="2" l="1"/>
  <c r="L92" i="2"/>
  <c r="M92" i="2" s="1"/>
  <c r="P92" i="2"/>
  <c r="Q92" i="2" s="1"/>
  <c r="O93" i="2"/>
  <c r="K94" i="2" l="1"/>
  <c r="L93" i="2"/>
  <c r="M93" i="2" s="1"/>
  <c r="O94" i="2"/>
  <c r="P93" i="2"/>
  <c r="Q93" i="2" s="1"/>
  <c r="K95" i="2" l="1"/>
  <c r="L94" i="2"/>
  <c r="M94" i="2" s="1"/>
  <c r="P94" i="2"/>
  <c r="Q94" i="2" s="1"/>
  <c r="O95" i="2"/>
  <c r="K96" i="2" l="1"/>
  <c r="L95" i="2"/>
  <c r="M95" i="2" s="1"/>
  <c r="P95" i="2"/>
  <c r="Q95" i="2" s="1"/>
  <c r="O96" i="2"/>
  <c r="K97" i="2" l="1"/>
  <c r="L96" i="2"/>
  <c r="M96" i="2" s="1"/>
  <c r="P96" i="2"/>
  <c r="Q96" i="2" s="1"/>
  <c r="O97" i="2"/>
  <c r="K98" i="2" l="1"/>
  <c r="L97" i="2"/>
  <c r="M97" i="2" s="1"/>
  <c r="P97" i="2"/>
  <c r="Q97" i="2" s="1"/>
  <c r="O98" i="2"/>
  <c r="K99" i="2" l="1"/>
  <c r="L98" i="2"/>
  <c r="M98" i="2" s="1"/>
  <c r="P98" i="2"/>
  <c r="Q98" i="2" s="1"/>
  <c r="O99" i="2"/>
  <c r="K100" i="2" l="1"/>
  <c r="L99" i="2"/>
  <c r="M99" i="2" s="1"/>
  <c r="P99" i="2"/>
  <c r="Q99" i="2" s="1"/>
  <c r="O100" i="2"/>
  <c r="K101" i="2" l="1"/>
  <c r="L100" i="2"/>
  <c r="M100" i="2" s="1"/>
  <c r="O101" i="2"/>
  <c r="P100" i="2"/>
  <c r="Q100" i="2" s="1"/>
  <c r="K102" i="2" l="1"/>
  <c r="L101" i="2"/>
  <c r="M101" i="2" s="1"/>
  <c r="O102" i="2"/>
  <c r="P101" i="2"/>
  <c r="Q101" i="2" s="1"/>
  <c r="K103" i="2" l="1"/>
  <c r="L103" i="2" s="1"/>
  <c r="L102" i="2"/>
  <c r="M102" i="2" s="1"/>
  <c r="O103" i="2"/>
  <c r="P103" i="2" s="1"/>
  <c r="Q103" i="2" s="1"/>
  <c r="P102" i="2"/>
  <c r="Q102" i="2" s="1"/>
</calcChain>
</file>

<file path=xl/sharedStrings.xml><?xml version="1.0" encoding="utf-8"?>
<sst xmlns="http://schemas.openxmlformats.org/spreadsheetml/2006/main" count="32" uniqueCount="25">
  <si>
    <t>Z:\rep2656\Production1_biot_0p9.sr3</t>
  </si>
  <si>
    <t>Time (day)</t>
  </si>
  <si>
    <t>Date</t>
  </si>
  <si>
    <t>{11, 11, 7}/{2, 2, 1}-Pressure (psi)</t>
  </si>
  <si>
    <t>{11, 11, 7}/{2, 2, 1}-Total Normal Stress I (psi)</t>
  </si>
  <si>
    <t>{11, 11, 7}/{2, 2, 1}-Total Normal Stress K (psi)</t>
  </si>
  <si>
    <t>Pp</t>
  </si>
  <si>
    <t>MOHR 1</t>
  </si>
  <si>
    <t>S_min</t>
  </si>
  <si>
    <t>S_v</t>
  </si>
  <si>
    <t>Sig_min</t>
  </si>
  <si>
    <t>Sig_max</t>
  </si>
  <si>
    <t>X</t>
  </si>
  <si>
    <t>X_c</t>
  </si>
  <si>
    <t>DX</t>
  </si>
  <si>
    <t>R</t>
  </si>
  <si>
    <t>Initial</t>
  </si>
  <si>
    <t>Final</t>
  </si>
  <si>
    <t>S3</t>
  </si>
  <si>
    <t>S1</t>
  </si>
  <si>
    <t>Sig3</t>
  </si>
  <si>
    <t>Sig1</t>
  </si>
  <si>
    <t>q</t>
  </si>
  <si>
    <t>p</t>
  </si>
  <si>
    <t>biot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</si>
</sst>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1">
    <dxf>
      <numFmt numFmtId="164" formatCode="yyyy\-mmm\-dd\ hh:mm:ss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'Plot Data'!$B$4:$B$103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'Plot Data'!$C$4:$C$103</c:f>
              <c:numCache>
                <c:formatCode>General</c:formatCode>
                <c:ptCount val="100"/>
                <c:pt idx="0">
                  <c:v>478.81628418000003</c:v>
                </c:pt>
                <c:pt idx="1">
                  <c:v>475.03018187999999</c:v>
                </c:pt>
                <c:pt idx="2">
                  <c:v>471.13110352000001</c:v>
                </c:pt>
                <c:pt idx="3">
                  <c:v>467.23196410999998</c:v>
                </c:pt>
                <c:pt idx="4">
                  <c:v>463.33288573999999</c:v>
                </c:pt>
                <c:pt idx="5">
                  <c:v>459.43383789000001</c:v>
                </c:pt>
                <c:pt idx="6">
                  <c:v>455.53472900000003</c:v>
                </c:pt>
                <c:pt idx="7">
                  <c:v>451.63565062999999</c:v>
                </c:pt>
                <c:pt idx="8">
                  <c:v>447.73651123000002</c:v>
                </c:pt>
                <c:pt idx="9">
                  <c:v>443.83734131</c:v>
                </c:pt>
                <c:pt idx="10">
                  <c:v>439.93814086999998</c:v>
                </c:pt>
                <c:pt idx="11">
                  <c:v>436.03894043000003</c:v>
                </c:pt>
                <c:pt idx="12">
                  <c:v>432.13973999000001</c:v>
                </c:pt>
                <c:pt idx="13">
                  <c:v>428.24050903</c:v>
                </c:pt>
                <c:pt idx="14">
                  <c:v>424.34127808</c:v>
                </c:pt>
                <c:pt idx="15">
                  <c:v>420.44201659999999</c:v>
                </c:pt>
                <c:pt idx="16">
                  <c:v>416.54275512999999</c:v>
                </c:pt>
                <c:pt idx="17">
                  <c:v>412.64349364999998</c:v>
                </c:pt>
                <c:pt idx="18">
                  <c:v>408.74420165999999</c:v>
                </c:pt>
                <c:pt idx="19">
                  <c:v>404.84490966999999</c:v>
                </c:pt>
                <c:pt idx="20">
                  <c:v>400.94561768</c:v>
                </c:pt>
                <c:pt idx="21">
                  <c:v>397.04632568</c:v>
                </c:pt>
                <c:pt idx="22">
                  <c:v>393.14697266000002</c:v>
                </c:pt>
                <c:pt idx="23">
                  <c:v>389.24761962999997</c:v>
                </c:pt>
                <c:pt idx="24">
                  <c:v>385.34826659999999</c:v>
                </c:pt>
                <c:pt idx="25">
                  <c:v>381.44891357</c:v>
                </c:pt>
                <c:pt idx="26">
                  <c:v>377.54953003000003</c:v>
                </c:pt>
                <c:pt idx="27">
                  <c:v>373.65014647999999</c:v>
                </c:pt>
                <c:pt idx="28">
                  <c:v>369.75073242000002</c:v>
                </c:pt>
                <c:pt idx="29">
                  <c:v>365.85125732</c:v>
                </c:pt>
                <c:pt idx="30">
                  <c:v>361.95172119</c:v>
                </c:pt>
                <c:pt idx="31">
                  <c:v>358.05227660999998</c:v>
                </c:pt>
                <c:pt idx="32">
                  <c:v>354.15280151000002</c:v>
                </c:pt>
                <c:pt idx="33">
                  <c:v>350.25335693</c:v>
                </c:pt>
                <c:pt idx="34">
                  <c:v>346.35388183999999</c:v>
                </c:pt>
                <c:pt idx="35">
                  <c:v>342.45440674000002</c:v>
                </c:pt>
                <c:pt idx="36">
                  <c:v>338.55493164000001</c:v>
                </c:pt>
                <c:pt idx="37">
                  <c:v>334.65542603</c:v>
                </c:pt>
                <c:pt idx="38">
                  <c:v>330.75592040999999</c:v>
                </c:pt>
                <c:pt idx="39">
                  <c:v>326.85641478999997</c:v>
                </c:pt>
                <c:pt idx="40">
                  <c:v>322.95684813999998</c:v>
                </c:pt>
                <c:pt idx="41">
                  <c:v>319.05734253000003</c:v>
                </c:pt>
                <c:pt idx="42">
                  <c:v>315.15777587999997</c:v>
                </c:pt>
                <c:pt idx="43">
                  <c:v>311.25820922999998</c:v>
                </c:pt>
                <c:pt idx="44">
                  <c:v>307.35861205999998</c:v>
                </c:pt>
                <c:pt idx="45">
                  <c:v>303.45904540999999</c:v>
                </c:pt>
                <c:pt idx="46">
                  <c:v>299.55953978999997</c:v>
                </c:pt>
                <c:pt idx="47">
                  <c:v>295.65997313999998</c:v>
                </c:pt>
                <c:pt idx="48">
                  <c:v>291.76040648999998</c:v>
                </c:pt>
                <c:pt idx="49">
                  <c:v>287.86080933</c:v>
                </c:pt>
                <c:pt idx="50">
                  <c:v>283.96121216</c:v>
                </c:pt>
                <c:pt idx="51">
                  <c:v>280.06155396000003</c:v>
                </c:pt>
                <c:pt idx="52">
                  <c:v>276.16186522999999</c:v>
                </c:pt>
                <c:pt idx="53">
                  <c:v>272.26220703000001</c:v>
                </c:pt>
                <c:pt idx="54">
                  <c:v>268.36251830999998</c:v>
                </c:pt>
                <c:pt idx="55">
                  <c:v>264.46282959000001</c:v>
                </c:pt>
                <c:pt idx="56">
                  <c:v>260.56311034999999</c:v>
                </c:pt>
                <c:pt idx="57">
                  <c:v>256.66339111000002</c:v>
                </c:pt>
                <c:pt idx="58">
                  <c:v>252.76364136000001</c:v>
                </c:pt>
                <c:pt idx="59">
                  <c:v>249.43348693999999</c:v>
                </c:pt>
                <c:pt idx="60">
                  <c:v>248.04527282999999</c:v>
                </c:pt>
                <c:pt idx="61">
                  <c:v>247.03497314000001</c:v>
                </c:pt>
                <c:pt idx="62">
                  <c:v>246.29969788</c:v>
                </c:pt>
                <c:pt idx="63">
                  <c:v>245.76455687999999</c:v>
                </c:pt>
                <c:pt idx="64">
                  <c:v>245.37509155000001</c:v>
                </c:pt>
                <c:pt idx="65">
                  <c:v>245.09161377000001</c:v>
                </c:pt>
                <c:pt idx="66">
                  <c:v>244.88534546</c:v>
                </c:pt>
                <c:pt idx="67">
                  <c:v>244.73519897</c:v>
                </c:pt>
                <c:pt idx="68">
                  <c:v>244.62593079000001</c:v>
                </c:pt>
                <c:pt idx="69">
                  <c:v>244.54640198000001</c:v>
                </c:pt>
                <c:pt idx="70">
                  <c:v>244.48852539000001</c:v>
                </c:pt>
                <c:pt idx="71">
                  <c:v>244.44641113</c:v>
                </c:pt>
                <c:pt idx="72">
                  <c:v>244.41574097</c:v>
                </c:pt>
                <c:pt idx="73">
                  <c:v>244.39343262</c:v>
                </c:pt>
                <c:pt idx="74">
                  <c:v>244.37719727000001</c:v>
                </c:pt>
                <c:pt idx="75">
                  <c:v>244.3653717</c:v>
                </c:pt>
                <c:pt idx="76">
                  <c:v>244.35678100999999</c:v>
                </c:pt>
                <c:pt idx="77">
                  <c:v>244.35050964000001</c:v>
                </c:pt>
                <c:pt idx="78">
                  <c:v>244.34596252</c:v>
                </c:pt>
                <c:pt idx="79">
                  <c:v>244.34263611</c:v>
                </c:pt>
                <c:pt idx="80">
                  <c:v>244.34022522000001</c:v>
                </c:pt>
                <c:pt idx="81">
                  <c:v>244.33847046</c:v>
                </c:pt>
                <c:pt idx="82">
                  <c:v>244.33718872</c:v>
                </c:pt>
                <c:pt idx="83">
                  <c:v>244.33625792999999</c:v>
                </c:pt>
                <c:pt idx="84">
                  <c:v>244.33558654999999</c:v>
                </c:pt>
                <c:pt idx="85">
                  <c:v>244.33509827</c:v>
                </c:pt>
                <c:pt idx="86">
                  <c:v>244.33474731000001</c:v>
                </c:pt>
                <c:pt idx="87">
                  <c:v>244.33447265999999</c:v>
                </c:pt>
                <c:pt idx="88">
                  <c:v>244.33430480999999</c:v>
                </c:pt>
                <c:pt idx="89">
                  <c:v>244.33415221999999</c:v>
                </c:pt>
                <c:pt idx="90">
                  <c:v>244.33404540999999</c:v>
                </c:pt>
                <c:pt idx="91">
                  <c:v>244.33395386000001</c:v>
                </c:pt>
                <c:pt idx="92">
                  <c:v>244.33392334000001</c:v>
                </c:pt>
                <c:pt idx="93">
                  <c:v>244.33387755999999</c:v>
                </c:pt>
                <c:pt idx="94">
                  <c:v>244.33386229999999</c:v>
                </c:pt>
                <c:pt idx="95">
                  <c:v>244.33383179</c:v>
                </c:pt>
                <c:pt idx="96">
                  <c:v>244.33381653000001</c:v>
                </c:pt>
                <c:pt idx="97">
                  <c:v>244.33380127000001</c:v>
                </c:pt>
                <c:pt idx="98">
                  <c:v>244.33380127000001</c:v>
                </c:pt>
                <c:pt idx="99">
                  <c:v>244.33378601000001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B3-4E91-A74D-EE32CEFD4CB2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'Plot Data'!$B$4:$B$103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'Plot Data'!$D$4:$D$103</c:f>
              <c:numCache>
                <c:formatCode>General</c:formatCode>
                <c:ptCount val="100"/>
                <c:pt idx="0">
                  <c:v>763.25817871000004</c:v>
                </c:pt>
                <c:pt idx="1">
                  <c:v>761.31097411999997</c:v>
                </c:pt>
                <c:pt idx="2">
                  <c:v>759.30572510000002</c:v>
                </c:pt>
                <c:pt idx="3">
                  <c:v>757.30047606999995</c:v>
                </c:pt>
                <c:pt idx="4">
                  <c:v>755.29522704999999</c:v>
                </c:pt>
                <c:pt idx="5">
                  <c:v>753.28997803000004</c:v>
                </c:pt>
                <c:pt idx="6">
                  <c:v>751.28472899999997</c:v>
                </c:pt>
                <c:pt idx="7">
                  <c:v>749.27947998000002</c:v>
                </c:pt>
                <c:pt idx="8">
                  <c:v>747.27423095999995</c:v>
                </c:pt>
                <c:pt idx="9">
                  <c:v>745.26892090000001</c:v>
                </c:pt>
                <c:pt idx="10">
                  <c:v>743.26361083999996</c:v>
                </c:pt>
                <c:pt idx="11">
                  <c:v>741.25830078000001</c:v>
                </c:pt>
                <c:pt idx="12">
                  <c:v>739.25299071999996</c:v>
                </c:pt>
                <c:pt idx="13">
                  <c:v>737.24768066000001</c:v>
                </c:pt>
                <c:pt idx="14">
                  <c:v>735.24237060999997</c:v>
                </c:pt>
                <c:pt idx="15">
                  <c:v>733.23706055000002</c:v>
                </c:pt>
                <c:pt idx="16">
                  <c:v>731.23175048999997</c:v>
                </c:pt>
                <c:pt idx="17">
                  <c:v>729.22637939000003</c:v>
                </c:pt>
                <c:pt idx="18">
                  <c:v>727.22100829999999</c:v>
                </c:pt>
                <c:pt idx="19">
                  <c:v>725.21563720999995</c:v>
                </c:pt>
                <c:pt idx="20">
                  <c:v>723.21026611000002</c:v>
                </c:pt>
                <c:pt idx="21">
                  <c:v>721.20495604999996</c:v>
                </c:pt>
                <c:pt idx="22">
                  <c:v>719.19958496000004</c:v>
                </c:pt>
                <c:pt idx="23">
                  <c:v>717.19421387</c:v>
                </c:pt>
                <c:pt idx="24">
                  <c:v>715.18878173999997</c:v>
                </c:pt>
                <c:pt idx="25">
                  <c:v>713.18334961000005</c:v>
                </c:pt>
                <c:pt idx="26">
                  <c:v>711.17803954999999</c:v>
                </c:pt>
                <c:pt idx="27">
                  <c:v>709.17260741999996</c:v>
                </c:pt>
                <c:pt idx="28">
                  <c:v>707.16723633000004</c:v>
                </c:pt>
                <c:pt idx="29">
                  <c:v>705.16174316000001</c:v>
                </c:pt>
                <c:pt idx="30">
                  <c:v>703.15625</c:v>
                </c:pt>
                <c:pt idx="31">
                  <c:v>701.15081786999997</c:v>
                </c:pt>
                <c:pt idx="32">
                  <c:v>699.14538574000005</c:v>
                </c:pt>
                <c:pt idx="33">
                  <c:v>697.13989258000004</c:v>
                </c:pt>
                <c:pt idx="34">
                  <c:v>695.13452147999999</c:v>
                </c:pt>
                <c:pt idx="35">
                  <c:v>693.12908935999997</c:v>
                </c:pt>
                <c:pt idx="36">
                  <c:v>691.12365723000005</c:v>
                </c:pt>
                <c:pt idx="37">
                  <c:v>689.11816406000003</c:v>
                </c:pt>
                <c:pt idx="38">
                  <c:v>687.11267090000001</c:v>
                </c:pt>
                <c:pt idx="39">
                  <c:v>685.10723876999998</c:v>
                </c:pt>
                <c:pt idx="40">
                  <c:v>683.10168456999997</c:v>
                </c:pt>
                <c:pt idx="41">
                  <c:v>681.09631348000005</c:v>
                </c:pt>
                <c:pt idx="42">
                  <c:v>679.09082031000003</c:v>
                </c:pt>
                <c:pt idx="43">
                  <c:v>677.08532715000001</c:v>
                </c:pt>
                <c:pt idx="44">
                  <c:v>675.07983397999999</c:v>
                </c:pt>
                <c:pt idx="45">
                  <c:v>673.07434081999997</c:v>
                </c:pt>
                <c:pt idx="46">
                  <c:v>671.06884765999996</c:v>
                </c:pt>
                <c:pt idx="47">
                  <c:v>669.06335449000005</c:v>
                </c:pt>
                <c:pt idx="48">
                  <c:v>667.05786133000004</c:v>
                </c:pt>
                <c:pt idx="49">
                  <c:v>665.05236816000001</c:v>
                </c:pt>
                <c:pt idx="50">
                  <c:v>663.046875</c:v>
                </c:pt>
                <c:pt idx="51">
                  <c:v>661.04132079999999</c:v>
                </c:pt>
                <c:pt idx="52">
                  <c:v>659.03576659999999</c:v>
                </c:pt>
                <c:pt idx="53">
                  <c:v>657.03021239999998</c:v>
                </c:pt>
                <c:pt idx="54">
                  <c:v>655.02465819999998</c:v>
                </c:pt>
                <c:pt idx="55">
                  <c:v>653.01910399999997</c:v>
                </c:pt>
                <c:pt idx="56">
                  <c:v>651.01354979999996</c:v>
                </c:pt>
                <c:pt idx="57">
                  <c:v>649.00793456999997</c:v>
                </c:pt>
                <c:pt idx="58">
                  <c:v>647.00238036999997</c:v>
                </c:pt>
                <c:pt idx="59">
                  <c:v>645.36297606999995</c:v>
                </c:pt>
                <c:pt idx="60">
                  <c:v>644.87829590000001</c:v>
                </c:pt>
                <c:pt idx="61">
                  <c:v>644.52667236000002</c:v>
                </c:pt>
                <c:pt idx="62">
                  <c:v>644.26989746000004</c:v>
                </c:pt>
                <c:pt idx="63">
                  <c:v>644.08355713000003</c:v>
                </c:pt>
                <c:pt idx="64">
                  <c:v>643.94812012</c:v>
                </c:pt>
                <c:pt idx="65">
                  <c:v>643.84906006000006</c:v>
                </c:pt>
                <c:pt idx="66">
                  <c:v>643.77740478999999</c:v>
                </c:pt>
                <c:pt idx="67">
                  <c:v>643.72515868999994</c:v>
                </c:pt>
                <c:pt idx="68">
                  <c:v>643.68695068</c:v>
                </c:pt>
                <c:pt idx="69">
                  <c:v>643.65887451000003</c:v>
                </c:pt>
                <c:pt idx="70">
                  <c:v>643.63867187999995</c:v>
                </c:pt>
                <c:pt idx="71">
                  <c:v>643.62396239999998</c:v>
                </c:pt>
                <c:pt idx="72">
                  <c:v>643.61340331999997</c:v>
                </c:pt>
                <c:pt idx="73">
                  <c:v>643.60455321999996</c:v>
                </c:pt>
                <c:pt idx="74">
                  <c:v>643.59918213000003</c:v>
                </c:pt>
                <c:pt idx="75">
                  <c:v>643.59527588000003</c:v>
                </c:pt>
                <c:pt idx="76">
                  <c:v>643.59228515999996</c:v>
                </c:pt>
                <c:pt idx="77">
                  <c:v>643.59027100000003</c:v>
                </c:pt>
                <c:pt idx="78">
                  <c:v>643.58874512</c:v>
                </c:pt>
                <c:pt idx="79">
                  <c:v>643.58764647999999</c:v>
                </c:pt>
                <c:pt idx="80">
                  <c:v>643.58685303000004</c:v>
                </c:pt>
                <c:pt idx="81">
                  <c:v>643.58630371000004</c:v>
                </c:pt>
                <c:pt idx="82">
                  <c:v>643.58587646000001</c:v>
                </c:pt>
                <c:pt idx="83">
                  <c:v>643.58557128999996</c:v>
                </c:pt>
                <c:pt idx="84">
                  <c:v>643.58538818</c:v>
                </c:pt>
                <c:pt idx="85">
                  <c:v>643.58520508000004</c:v>
                </c:pt>
                <c:pt idx="86">
                  <c:v>643.58508300999995</c:v>
                </c:pt>
                <c:pt idx="87">
                  <c:v>643.58502196999996</c:v>
                </c:pt>
                <c:pt idx="88">
                  <c:v>643.58496093999997</c:v>
                </c:pt>
                <c:pt idx="89">
                  <c:v>643.58489989999998</c:v>
                </c:pt>
                <c:pt idx="90">
                  <c:v>643.58489989999998</c:v>
                </c:pt>
                <c:pt idx="91">
                  <c:v>643.58477783000001</c:v>
                </c:pt>
                <c:pt idx="92">
                  <c:v>643.58477783000001</c:v>
                </c:pt>
                <c:pt idx="93">
                  <c:v>643.58477783000001</c:v>
                </c:pt>
                <c:pt idx="94">
                  <c:v>643.58477783000001</c:v>
                </c:pt>
                <c:pt idx="95">
                  <c:v>643.58477783000001</c:v>
                </c:pt>
                <c:pt idx="96">
                  <c:v>643.58477783000001</c:v>
                </c:pt>
                <c:pt idx="97">
                  <c:v>643.58477783000001</c:v>
                </c:pt>
                <c:pt idx="98">
                  <c:v>643.58477783000001</c:v>
                </c:pt>
                <c:pt idx="99">
                  <c:v>643.58477783000001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1B3-4E91-A74D-EE32CEFD4CB2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'Plot Data'!$B$4:$B$103</c:f>
              <c:numCache>
                <c:formatCode>yyyy\-mmm\-dd\ hh:mm:ss</c:formatCode>
                <c:ptCount val="100"/>
                <c:pt idx="0">
                  <c:v>36891.728981481479</c:v>
                </c:pt>
                <c:pt idx="1">
                  <c:v>36892.699988425928</c:v>
                </c:pt>
                <c:pt idx="2">
                  <c:v>36893.699988425928</c:v>
                </c:pt>
                <c:pt idx="3">
                  <c:v>36894.699988425928</c:v>
                </c:pt>
                <c:pt idx="4">
                  <c:v>36895.699988425928</c:v>
                </c:pt>
                <c:pt idx="5">
                  <c:v>36896.699988425928</c:v>
                </c:pt>
                <c:pt idx="6">
                  <c:v>36897.699988425928</c:v>
                </c:pt>
                <c:pt idx="7">
                  <c:v>36898.699988425928</c:v>
                </c:pt>
                <c:pt idx="8">
                  <c:v>36899.699988425928</c:v>
                </c:pt>
                <c:pt idx="9">
                  <c:v>36900.699988425928</c:v>
                </c:pt>
                <c:pt idx="10">
                  <c:v>36901.699988425928</c:v>
                </c:pt>
                <c:pt idx="11">
                  <c:v>36902.699988425928</c:v>
                </c:pt>
                <c:pt idx="12">
                  <c:v>36903.699988425928</c:v>
                </c:pt>
                <c:pt idx="13">
                  <c:v>36904.699988425928</c:v>
                </c:pt>
                <c:pt idx="14">
                  <c:v>36905.699988425928</c:v>
                </c:pt>
                <c:pt idx="15">
                  <c:v>36906.699988425928</c:v>
                </c:pt>
                <c:pt idx="16">
                  <c:v>36907.699988425928</c:v>
                </c:pt>
                <c:pt idx="17">
                  <c:v>36908.699988425928</c:v>
                </c:pt>
                <c:pt idx="18">
                  <c:v>36909.699988425928</c:v>
                </c:pt>
                <c:pt idx="19">
                  <c:v>36910.699988425928</c:v>
                </c:pt>
                <c:pt idx="20">
                  <c:v>36911.699988425928</c:v>
                </c:pt>
                <c:pt idx="21">
                  <c:v>36912.699988425928</c:v>
                </c:pt>
                <c:pt idx="22">
                  <c:v>36913.699988425928</c:v>
                </c:pt>
                <c:pt idx="23">
                  <c:v>36914.699988425928</c:v>
                </c:pt>
                <c:pt idx="24">
                  <c:v>36915.699988425928</c:v>
                </c:pt>
                <c:pt idx="25">
                  <c:v>36916.699988425928</c:v>
                </c:pt>
                <c:pt idx="26">
                  <c:v>36917.699988425928</c:v>
                </c:pt>
                <c:pt idx="27">
                  <c:v>36918.699988425928</c:v>
                </c:pt>
                <c:pt idx="28">
                  <c:v>36919.699988425928</c:v>
                </c:pt>
                <c:pt idx="29">
                  <c:v>36920.699988425928</c:v>
                </c:pt>
                <c:pt idx="30">
                  <c:v>36921.699988425928</c:v>
                </c:pt>
                <c:pt idx="31">
                  <c:v>36922.699988425928</c:v>
                </c:pt>
                <c:pt idx="32">
                  <c:v>36923.699988425928</c:v>
                </c:pt>
                <c:pt idx="33">
                  <c:v>36924.699988425928</c:v>
                </c:pt>
                <c:pt idx="34">
                  <c:v>36925.699988425928</c:v>
                </c:pt>
                <c:pt idx="35">
                  <c:v>36926.699988425928</c:v>
                </c:pt>
                <c:pt idx="36">
                  <c:v>36927.699988425928</c:v>
                </c:pt>
                <c:pt idx="37">
                  <c:v>36928.699988425928</c:v>
                </c:pt>
                <c:pt idx="38">
                  <c:v>36929.699988425928</c:v>
                </c:pt>
                <c:pt idx="39">
                  <c:v>36930.699988425928</c:v>
                </c:pt>
                <c:pt idx="40">
                  <c:v>36931.699988425928</c:v>
                </c:pt>
                <c:pt idx="41">
                  <c:v>36932.699988425928</c:v>
                </c:pt>
                <c:pt idx="42">
                  <c:v>36933.699988425928</c:v>
                </c:pt>
                <c:pt idx="43">
                  <c:v>36934.699988425928</c:v>
                </c:pt>
                <c:pt idx="44">
                  <c:v>36935.699988425928</c:v>
                </c:pt>
                <c:pt idx="45">
                  <c:v>36936.699988425928</c:v>
                </c:pt>
                <c:pt idx="46">
                  <c:v>36937.699988425928</c:v>
                </c:pt>
                <c:pt idx="47">
                  <c:v>36938.699988425928</c:v>
                </c:pt>
                <c:pt idx="48">
                  <c:v>36939.699988425928</c:v>
                </c:pt>
                <c:pt idx="49">
                  <c:v>36940.699988425928</c:v>
                </c:pt>
                <c:pt idx="50">
                  <c:v>36941.699988425928</c:v>
                </c:pt>
                <c:pt idx="51">
                  <c:v>36942.699988425928</c:v>
                </c:pt>
                <c:pt idx="52">
                  <c:v>36943.699988425928</c:v>
                </c:pt>
                <c:pt idx="53">
                  <c:v>36944.699988425928</c:v>
                </c:pt>
                <c:pt idx="54">
                  <c:v>36945.699988425928</c:v>
                </c:pt>
                <c:pt idx="55">
                  <c:v>36946.699988425928</c:v>
                </c:pt>
                <c:pt idx="56">
                  <c:v>36947.699988425928</c:v>
                </c:pt>
                <c:pt idx="57">
                  <c:v>36948.699988425928</c:v>
                </c:pt>
                <c:pt idx="58">
                  <c:v>36949.699988425928</c:v>
                </c:pt>
                <c:pt idx="59">
                  <c:v>36950.699988425928</c:v>
                </c:pt>
                <c:pt idx="60">
                  <c:v>36951.699988425928</c:v>
                </c:pt>
                <c:pt idx="61">
                  <c:v>36952.699988425928</c:v>
                </c:pt>
                <c:pt idx="62">
                  <c:v>36953.699988425928</c:v>
                </c:pt>
                <c:pt idx="63">
                  <c:v>36954.699988425928</c:v>
                </c:pt>
                <c:pt idx="64">
                  <c:v>36955.699988425928</c:v>
                </c:pt>
                <c:pt idx="65">
                  <c:v>36956.699988425928</c:v>
                </c:pt>
                <c:pt idx="66">
                  <c:v>36957.699988425928</c:v>
                </c:pt>
                <c:pt idx="67">
                  <c:v>36958.699988425928</c:v>
                </c:pt>
                <c:pt idx="68">
                  <c:v>36959.699988425928</c:v>
                </c:pt>
                <c:pt idx="69">
                  <c:v>36960.699988425928</c:v>
                </c:pt>
                <c:pt idx="70">
                  <c:v>36961.699988425928</c:v>
                </c:pt>
                <c:pt idx="71">
                  <c:v>36962.699988425928</c:v>
                </c:pt>
                <c:pt idx="72">
                  <c:v>36963.699988425928</c:v>
                </c:pt>
                <c:pt idx="73">
                  <c:v>36964.699988425928</c:v>
                </c:pt>
                <c:pt idx="74">
                  <c:v>36965.699988425928</c:v>
                </c:pt>
                <c:pt idx="75">
                  <c:v>36966.699988425928</c:v>
                </c:pt>
                <c:pt idx="76">
                  <c:v>36967.699988425928</c:v>
                </c:pt>
                <c:pt idx="77">
                  <c:v>36968.699988425928</c:v>
                </c:pt>
                <c:pt idx="78">
                  <c:v>36969.699988425928</c:v>
                </c:pt>
                <c:pt idx="79">
                  <c:v>36970.699988425928</c:v>
                </c:pt>
                <c:pt idx="80">
                  <c:v>36971.699988425928</c:v>
                </c:pt>
                <c:pt idx="81">
                  <c:v>36972.699988425928</c:v>
                </c:pt>
                <c:pt idx="82">
                  <c:v>36973.699988425928</c:v>
                </c:pt>
                <c:pt idx="83">
                  <c:v>36974.699988425928</c:v>
                </c:pt>
                <c:pt idx="84">
                  <c:v>36975.699988425928</c:v>
                </c:pt>
                <c:pt idx="85">
                  <c:v>36976.699988425928</c:v>
                </c:pt>
                <c:pt idx="86">
                  <c:v>36977.699988425928</c:v>
                </c:pt>
                <c:pt idx="87">
                  <c:v>36978.699988425928</c:v>
                </c:pt>
                <c:pt idx="88">
                  <c:v>36979.699988425928</c:v>
                </c:pt>
                <c:pt idx="89">
                  <c:v>36980.699988425928</c:v>
                </c:pt>
                <c:pt idx="90">
                  <c:v>36981.699988425928</c:v>
                </c:pt>
                <c:pt idx="91">
                  <c:v>36982.699988425928</c:v>
                </c:pt>
                <c:pt idx="92">
                  <c:v>36983.699988425928</c:v>
                </c:pt>
                <c:pt idx="93">
                  <c:v>36984.699988425928</c:v>
                </c:pt>
                <c:pt idx="94">
                  <c:v>36985.699988425928</c:v>
                </c:pt>
                <c:pt idx="95">
                  <c:v>36986.699988425928</c:v>
                </c:pt>
                <c:pt idx="96">
                  <c:v>36987.699988425928</c:v>
                </c:pt>
                <c:pt idx="97">
                  <c:v>36988.699988425928</c:v>
                </c:pt>
                <c:pt idx="98">
                  <c:v>36989.699988425928</c:v>
                </c:pt>
                <c:pt idx="99">
                  <c:v>36990.699988425928</c:v>
                </c:pt>
              </c:numCache>
            </c:numRef>
          </c:xVal>
          <c:yVal>
            <c:numRef>
              <c:f>'Plot Data'!$E$4:$E$103</c:f>
              <c:numCache>
                <c:formatCode>General</c:formatCode>
                <c:ptCount val="100"/>
                <c:pt idx="0">
                  <c:v>1204.6585693</c:v>
                </c:pt>
                <c:pt idx="1">
                  <c:v>1204.6585693</c:v>
                </c:pt>
                <c:pt idx="2">
                  <c:v>1204.6585693</c:v>
                </c:pt>
                <c:pt idx="3">
                  <c:v>1204.6585693</c:v>
                </c:pt>
                <c:pt idx="4">
                  <c:v>1204.6585693</c:v>
                </c:pt>
                <c:pt idx="5">
                  <c:v>1204.6585693</c:v>
                </c:pt>
                <c:pt idx="6">
                  <c:v>1204.6585693</c:v>
                </c:pt>
                <c:pt idx="7">
                  <c:v>1204.6585693</c:v>
                </c:pt>
                <c:pt idx="8">
                  <c:v>1204.6585693</c:v>
                </c:pt>
                <c:pt idx="9">
                  <c:v>1204.6585693</c:v>
                </c:pt>
                <c:pt idx="10">
                  <c:v>1204.6585693</c:v>
                </c:pt>
                <c:pt idx="11">
                  <c:v>1204.6585693</c:v>
                </c:pt>
                <c:pt idx="12">
                  <c:v>1204.6585693</c:v>
                </c:pt>
                <c:pt idx="13">
                  <c:v>1204.6585693</c:v>
                </c:pt>
                <c:pt idx="14">
                  <c:v>1204.6584473</c:v>
                </c:pt>
                <c:pt idx="15">
                  <c:v>1204.6584473</c:v>
                </c:pt>
                <c:pt idx="16">
                  <c:v>1204.6584473</c:v>
                </c:pt>
                <c:pt idx="17">
                  <c:v>1204.6584473</c:v>
                </c:pt>
                <c:pt idx="18">
                  <c:v>1204.6584473</c:v>
                </c:pt>
                <c:pt idx="19">
                  <c:v>1204.6584473</c:v>
                </c:pt>
                <c:pt idx="20">
                  <c:v>1204.6584473</c:v>
                </c:pt>
                <c:pt idx="21">
                  <c:v>1204.6584473</c:v>
                </c:pt>
                <c:pt idx="22">
                  <c:v>1204.6584473</c:v>
                </c:pt>
                <c:pt idx="23">
                  <c:v>1204.6584473</c:v>
                </c:pt>
                <c:pt idx="24">
                  <c:v>1204.6584473</c:v>
                </c:pt>
                <c:pt idx="25">
                  <c:v>1204.6584473</c:v>
                </c:pt>
                <c:pt idx="26">
                  <c:v>1204.6584473</c:v>
                </c:pt>
                <c:pt idx="27">
                  <c:v>1204.6584473</c:v>
                </c:pt>
                <c:pt idx="28">
                  <c:v>1204.6584473</c:v>
                </c:pt>
                <c:pt idx="29">
                  <c:v>1204.6584473</c:v>
                </c:pt>
                <c:pt idx="30">
                  <c:v>1204.6584473</c:v>
                </c:pt>
                <c:pt idx="31">
                  <c:v>1204.6584473</c:v>
                </c:pt>
                <c:pt idx="32">
                  <c:v>1204.6583252</c:v>
                </c:pt>
                <c:pt idx="33">
                  <c:v>1204.6583252</c:v>
                </c:pt>
                <c:pt idx="34">
                  <c:v>1204.6583252</c:v>
                </c:pt>
                <c:pt idx="35">
                  <c:v>1204.6583252</c:v>
                </c:pt>
                <c:pt idx="36">
                  <c:v>1204.6583252</c:v>
                </c:pt>
                <c:pt idx="37">
                  <c:v>1204.6583252</c:v>
                </c:pt>
                <c:pt idx="38">
                  <c:v>1204.6583252</c:v>
                </c:pt>
                <c:pt idx="39">
                  <c:v>1204.6583252</c:v>
                </c:pt>
                <c:pt idx="40">
                  <c:v>1204.6583252</c:v>
                </c:pt>
                <c:pt idx="41">
                  <c:v>1204.6583252</c:v>
                </c:pt>
                <c:pt idx="42">
                  <c:v>1204.6583252</c:v>
                </c:pt>
                <c:pt idx="43">
                  <c:v>1204.6583252</c:v>
                </c:pt>
                <c:pt idx="44">
                  <c:v>1204.6583252</c:v>
                </c:pt>
                <c:pt idx="45">
                  <c:v>1204.6583252</c:v>
                </c:pt>
                <c:pt idx="46">
                  <c:v>1204.6583252</c:v>
                </c:pt>
                <c:pt idx="47">
                  <c:v>1204.6583252</c:v>
                </c:pt>
                <c:pt idx="48">
                  <c:v>1204.6583252</c:v>
                </c:pt>
                <c:pt idx="49">
                  <c:v>1204.6583252</c:v>
                </c:pt>
                <c:pt idx="50">
                  <c:v>1204.6582031</c:v>
                </c:pt>
                <c:pt idx="51">
                  <c:v>1204.6582031</c:v>
                </c:pt>
                <c:pt idx="52">
                  <c:v>1204.6582031</c:v>
                </c:pt>
                <c:pt idx="53">
                  <c:v>1204.6582031</c:v>
                </c:pt>
                <c:pt idx="54">
                  <c:v>1204.6582031</c:v>
                </c:pt>
                <c:pt idx="55">
                  <c:v>1204.6582031</c:v>
                </c:pt>
                <c:pt idx="56">
                  <c:v>1204.6582031</c:v>
                </c:pt>
                <c:pt idx="57">
                  <c:v>1204.6582031</c:v>
                </c:pt>
                <c:pt idx="58">
                  <c:v>1204.6582031</c:v>
                </c:pt>
                <c:pt idx="59">
                  <c:v>1204.9621582</c:v>
                </c:pt>
                <c:pt idx="60">
                  <c:v>1205.9241943</c:v>
                </c:pt>
                <c:pt idx="61">
                  <c:v>1206.6237793</c:v>
                </c:pt>
                <c:pt idx="62">
                  <c:v>1207.1331786999999</c:v>
                </c:pt>
                <c:pt idx="63">
                  <c:v>1207.5046387</c:v>
                </c:pt>
                <c:pt idx="64">
                  <c:v>1207.7747803</c:v>
                </c:pt>
                <c:pt idx="65">
                  <c:v>1207.9710693</c:v>
                </c:pt>
                <c:pt idx="66">
                  <c:v>1208.1143798999999</c:v>
                </c:pt>
                <c:pt idx="67">
                  <c:v>1208.2182617000001</c:v>
                </c:pt>
                <c:pt idx="68">
                  <c:v>1208.2941894999999</c:v>
                </c:pt>
                <c:pt idx="69">
                  <c:v>1208.3480225000001</c:v>
                </c:pt>
                <c:pt idx="70">
                  <c:v>1208.3886719</c:v>
                </c:pt>
                <c:pt idx="71">
                  <c:v>1208.4180908000001</c:v>
                </c:pt>
                <c:pt idx="72">
                  <c:v>1208.4395752</c:v>
                </c:pt>
                <c:pt idx="73">
                  <c:v>1208.4523925999999</c:v>
                </c:pt>
                <c:pt idx="74">
                  <c:v>1208.4643555</c:v>
                </c:pt>
                <c:pt idx="75">
                  <c:v>1208.4731445</c:v>
                </c:pt>
                <c:pt idx="76">
                  <c:v>1208.4794922000001</c:v>
                </c:pt>
                <c:pt idx="77">
                  <c:v>1208.484375</c:v>
                </c:pt>
                <c:pt idx="78">
                  <c:v>1208.4879149999999</c:v>
                </c:pt>
                <c:pt idx="79">
                  <c:v>1208.4903564000001</c:v>
                </c:pt>
                <c:pt idx="80">
                  <c:v>1208.4923096</c:v>
                </c:pt>
                <c:pt idx="81">
                  <c:v>1208.4937743999999</c:v>
                </c:pt>
                <c:pt idx="82">
                  <c:v>1208.4945068</c:v>
                </c:pt>
                <c:pt idx="83">
                  <c:v>1208.4953613</c:v>
                </c:pt>
                <c:pt idx="84">
                  <c:v>1208.4958495999999</c:v>
                </c:pt>
                <c:pt idx="85">
                  <c:v>1208.4962158000001</c:v>
                </c:pt>
                <c:pt idx="86">
                  <c:v>1208.496582</c:v>
                </c:pt>
                <c:pt idx="87">
                  <c:v>1208.4967041</c:v>
                </c:pt>
                <c:pt idx="88">
                  <c:v>1208.4969481999999</c:v>
                </c:pt>
                <c:pt idx="89">
                  <c:v>1208.4970702999999</c:v>
                </c:pt>
                <c:pt idx="90">
                  <c:v>1208.4970702999999</c:v>
                </c:pt>
                <c:pt idx="91">
                  <c:v>1208.4973144999999</c:v>
                </c:pt>
                <c:pt idx="92">
                  <c:v>1208.4973144999999</c:v>
                </c:pt>
                <c:pt idx="93">
                  <c:v>1208.4973144999999</c:v>
                </c:pt>
                <c:pt idx="94">
                  <c:v>1208.4973144999999</c:v>
                </c:pt>
                <c:pt idx="95">
                  <c:v>1208.4973144999999</c:v>
                </c:pt>
                <c:pt idx="96">
                  <c:v>1208.4973144999999</c:v>
                </c:pt>
                <c:pt idx="97">
                  <c:v>1208.4973144999999</c:v>
                </c:pt>
                <c:pt idx="98">
                  <c:v>1208.4973144999999</c:v>
                </c:pt>
                <c:pt idx="99">
                  <c:v>1208.4973144999999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1B3-4E91-A74D-EE32CEFD4C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4099967"/>
        <c:axId val="903338799"/>
      </c:scatterChart>
      <c:valAx>
        <c:axId val="904099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yyyy\-m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38799"/>
        <c:crosses val="autoZero"/>
        <c:crossBetween val="midCat"/>
      </c:valAx>
      <c:valAx>
        <c:axId val="903338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4099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'Plot Data'!$D$3</c:f>
              <c:strCache>
                <c:ptCount val="1"/>
                <c:pt idx="0">
                  <c:v>{11, 11, 7}/{2, 2, 1}-Total Normal Stress I (psi)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'Plot Data'!$C$4:$C$103</c:f>
              <c:numCache>
                <c:formatCode>General</c:formatCode>
                <c:ptCount val="100"/>
                <c:pt idx="0">
                  <c:v>478.81628418000003</c:v>
                </c:pt>
                <c:pt idx="1">
                  <c:v>475.03018187999999</c:v>
                </c:pt>
                <c:pt idx="2">
                  <c:v>471.13110352000001</c:v>
                </c:pt>
                <c:pt idx="3">
                  <c:v>467.23196410999998</c:v>
                </c:pt>
                <c:pt idx="4">
                  <c:v>463.33288573999999</c:v>
                </c:pt>
                <c:pt idx="5">
                  <c:v>459.43383789000001</c:v>
                </c:pt>
                <c:pt idx="6">
                  <c:v>455.53472900000003</c:v>
                </c:pt>
                <c:pt idx="7">
                  <c:v>451.63565062999999</c:v>
                </c:pt>
                <c:pt idx="8">
                  <c:v>447.73651123000002</c:v>
                </c:pt>
                <c:pt idx="9">
                  <c:v>443.83734131</c:v>
                </c:pt>
                <c:pt idx="10">
                  <c:v>439.93814086999998</c:v>
                </c:pt>
                <c:pt idx="11">
                  <c:v>436.03894043000003</c:v>
                </c:pt>
                <c:pt idx="12">
                  <c:v>432.13973999000001</c:v>
                </c:pt>
                <c:pt idx="13">
                  <c:v>428.24050903</c:v>
                </c:pt>
                <c:pt idx="14">
                  <c:v>424.34127808</c:v>
                </c:pt>
                <c:pt idx="15">
                  <c:v>420.44201659999999</c:v>
                </c:pt>
                <c:pt idx="16">
                  <c:v>416.54275512999999</c:v>
                </c:pt>
                <c:pt idx="17">
                  <c:v>412.64349364999998</c:v>
                </c:pt>
                <c:pt idx="18">
                  <c:v>408.74420165999999</c:v>
                </c:pt>
                <c:pt idx="19">
                  <c:v>404.84490966999999</c:v>
                </c:pt>
                <c:pt idx="20">
                  <c:v>400.94561768</c:v>
                </c:pt>
                <c:pt idx="21">
                  <c:v>397.04632568</c:v>
                </c:pt>
                <c:pt idx="22">
                  <c:v>393.14697266000002</c:v>
                </c:pt>
                <c:pt idx="23">
                  <c:v>389.24761962999997</c:v>
                </c:pt>
                <c:pt idx="24">
                  <c:v>385.34826659999999</c:v>
                </c:pt>
                <c:pt idx="25">
                  <c:v>381.44891357</c:v>
                </c:pt>
                <c:pt idx="26">
                  <c:v>377.54953003000003</c:v>
                </c:pt>
                <c:pt idx="27">
                  <c:v>373.65014647999999</c:v>
                </c:pt>
                <c:pt idx="28">
                  <c:v>369.75073242000002</c:v>
                </c:pt>
                <c:pt idx="29">
                  <c:v>365.85125732</c:v>
                </c:pt>
                <c:pt idx="30">
                  <c:v>361.95172119</c:v>
                </c:pt>
                <c:pt idx="31">
                  <c:v>358.05227660999998</c:v>
                </c:pt>
                <c:pt idx="32">
                  <c:v>354.15280151000002</c:v>
                </c:pt>
                <c:pt idx="33">
                  <c:v>350.25335693</c:v>
                </c:pt>
                <c:pt idx="34">
                  <c:v>346.35388183999999</c:v>
                </c:pt>
                <c:pt idx="35">
                  <c:v>342.45440674000002</c:v>
                </c:pt>
                <c:pt idx="36">
                  <c:v>338.55493164000001</c:v>
                </c:pt>
                <c:pt idx="37">
                  <c:v>334.65542603</c:v>
                </c:pt>
                <c:pt idx="38">
                  <c:v>330.75592040999999</c:v>
                </c:pt>
                <c:pt idx="39">
                  <c:v>326.85641478999997</c:v>
                </c:pt>
                <c:pt idx="40">
                  <c:v>322.95684813999998</c:v>
                </c:pt>
                <c:pt idx="41">
                  <c:v>319.05734253000003</c:v>
                </c:pt>
                <c:pt idx="42">
                  <c:v>315.15777587999997</c:v>
                </c:pt>
                <c:pt idx="43">
                  <c:v>311.25820922999998</c:v>
                </c:pt>
                <c:pt idx="44">
                  <c:v>307.35861205999998</c:v>
                </c:pt>
                <c:pt idx="45">
                  <c:v>303.45904540999999</c:v>
                </c:pt>
                <c:pt idx="46">
                  <c:v>299.55953978999997</c:v>
                </c:pt>
                <c:pt idx="47">
                  <c:v>295.65997313999998</c:v>
                </c:pt>
                <c:pt idx="48">
                  <c:v>291.76040648999998</c:v>
                </c:pt>
                <c:pt idx="49">
                  <c:v>287.86080933</c:v>
                </c:pt>
                <c:pt idx="50">
                  <c:v>283.96121216</c:v>
                </c:pt>
                <c:pt idx="51">
                  <c:v>280.06155396000003</c:v>
                </c:pt>
                <c:pt idx="52">
                  <c:v>276.16186522999999</c:v>
                </c:pt>
                <c:pt idx="53">
                  <c:v>272.26220703000001</c:v>
                </c:pt>
                <c:pt idx="54">
                  <c:v>268.36251830999998</c:v>
                </c:pt>
                <c:pt idx="55">
                  <c:v>264.46282959000001</c:v>
                </c:pt>
                <c:pt idx="56">
                  <c:v>260.56311034999999</c:v>
                </c:pt>
                <c:pt idx="57">
                  <c:v>256.66339111000002</c:v>
                </c:pt>
                <c:pt idx="58">
                  <c:v>252.76364136000001</c:v>
                </c:pt>
                <c:pt idx="59">
                  <c:v>249.43348693999999</c:v>
                </c:pt>
                <c:pt idx="60">
                  <c:v>248.04527282999999</c:v>
                </c:pt>
                <c:pt idx="61">
                  <c:v>247.03497314000001</c:v>
                </c:pt>
                <c:pt idx="62">
                  <c:v>246.29969788</c:v>
                </c:pt>
                <c:pt idx="63">
                  <c:v>245.76455687999999</c:v>
                </c:pt>
                <c:pt idx="64">
                  <c:v>245.37509155000001</c:v>
                </c:pt>
                <c:pt idx="65">
                  <c:v>245.09161377000001</c:v>
                </c:pt>
                <c:pt idx="66">
                  <c:v>244.88534546</c:v>
                </c:pt>
                <c:pt idx="67">
                  <c:v>244.73519897</c:v>
                </c:pt>
                <c:pt idx="68">
                  <c:v>244.62593079000001</c:v>
                </c:pt>
                <c:pt idx="69">
                  <c:v>244.54640198000001</c:v>
                </c:pt>
                <c:pt idx="70">
                  <c:v>244.48852539000001</c:v>
                </c:pt>
                <c:pt idx="71">
                  <c:v>244.44641113</c:v>
                </c:pt>
                <c:pt idx="72">
                  <c:v>244.41574097</c:v>
                </c:pt>
                <c:pt idx="73">
                  <c:v>244.39343262</c:v>
                </c:pt>
                <c:pt idx="74">
                  <c:v>244.37719727000001</c:v>
                </c:pt>
                <c:pt idx="75">
                  <c:v>244.3653717</c:v>
                </c:pt>
                <c:pt idx="76">
                  <c:v>244.35678100999999</c:v>
                </c:pt>
                <c:pt idx="77">
                  <c:v>244.35050964000001</c:v>
                </c:pt>
                <c:pt idx="78">
                  <c:v>244.34596252</c:v>
                </c:pt>
                <c:pt idx="79">
                  <c:v>244.34263611</c:v>
                </c:pt>
                <c:pt idx="80">
                  <c:v>244.34022522000001</c:v>
                </c:pt>
                <c:pt idx="81">
                  <c:v>244.33847046</c:v>
                </c:pt>
                <c:pt idx="82">
                  <c:v>244.33718872</c:v>
                </c:pt>
                <c:pt idx="83">
                  <c:v>244.33625792999999</c:v>
                </c:pt>
                <c:pt idx="84">
                  <c:v>244.33558654999999</c:v>
                </c:pt>
                <c:pt idx="85">
                  <c:v>244.33509827</c:v>
                </c:pt>
                <c:pt idx="86">
                  <c:v>244.33474731000001</c:v>
                </c:pt>
                <c:pt idx="87">
                  <c:v>244.33447265999999</c:v>
                </c:pt>
                <c:pt idx="88">
                  <c:v>244.33430480999999</c:v>
                </c:pt>
                <c:pt idx="89">
                  <c:v>244.33415221999999</c:v>
                </c:pt>
                <c:pt idx="90">
                  <c:v>244.33404540999999</c:v>
                </c:pt>
                <c:pt idx="91">
                  <c:v>244.33395386000001</c:v>
                </c:pt>
                <c:pt idx="92">
                  <c:v>244.33392334000001</c:v>
                </c:pt>
                <c:pt idx="93">
                  <c:v>244.33387755999999</c:v>
                </c:pt>
                <c:pt idx="94">
                  <c:v>244.33386229999999</c:v>
                </c:pt>
                <c:pt idx="95">
                  <c:v>244.33383179</c:v>
                </c:pt>
                <c:pt idx="96">
                  <c:v>244.33381653000001</c:v>
                </c:pt>
                <c:pt idx="97">
                  <c:v>244.33380127000001</c:v>
                </c:pt>
                <c:pt idx="98">
                  <c:v>244.33380127000001</c:v>
                </c:pt>
                <c:pt idx="99">
                  <c:v>244.33378601000001</c:v>
                </c:pt>
              </c:numCache>
            </c:numRef>
          </c:xVal>
          <c:yVal>
            <c:numRef>
              <c:f>'Plot Data'!$D$4:$D$103</c:f>
              <c:numCache>
                <c:formatCode>General</c:formatCode>
                <c:ptCount val="100"/>
                <c:pt idx="0">
                  <c:v>763.25817871000004</c:v>
                </c:pt>
                <c:pt idx="1">
                  <c:v>761.31097411999997</c:v>
                </c:pt>
                <c:pt idx="2">
                  <c:v>759.30572510000002</c:v>
                </c:pt>
                <c:pt idx="3">
                  <c:v>757.30047606999995</c:v>
                </c:pt>
                <c:pt idx="4">
                  <c:v>755.29522704999999</c:v>
                </c:pt>
                <c:pt idx="5">
                  <c:v>753.28997803000004</c:v>
                </c:pt>
                <c:pt idx="6">
                  <c:v>751.28472899999997</c:v>
                </c:pt>
                <c:pt idx="7">
                  <c:v>749.27947998000002</c:v>
                </c:pt>
                <c:pt idx="8">
                  <c:v>747.27423095999995</c:v>
                </c:pt>
                <c:pt idx="9">
                  <c:v>745.26892090000001</c:v>
                </c:pt>
                <c:pt idx="10">
                  <c:v>743.26361083999996</c:v>
                </c:pt>
                <c:pt idx="11">
                  <c:v>741.25830078000001</c:v>
                </c:pt>
                <c:pt idx="12">
                  <c:v>739.25299071999996</c:v>
                </c:pt>
                <c:pt idx="13">
                  <c:v>737.24768066000001</c:v>
                </c:pt>
                <c:pt idx="14">
                  <c:v>735.24237060999997</c:v>
                </c:pt>
                <c:pt idx="15">
                  <c:v>733.23706055000002</c:v>
                </c:pt>
                <c:pt idx="16">
                  <c:v>731.23175048999997</c:v>
                </c:pt>
                <c:pt idx="17">
                  <c:v>729.22637939000003</c:v>
                </c:pt>
                <c:pt idx="18">
                  <c:v>727.22100829999999</c:v>
                </c:pt>
                <c:pt idx="19">
                  <c:v>725.21563720999995</c:v>
                </c:pt>
                <c:pt idx="20">
                  <c:v>723.21026611000002</c:v>
                </c:pt>
                <c:pt idx="21">
                  <c:v>721.20495604999996</c:v>
                </c:pt>
                <c:pt idx="22">
                  <c:v>719.19958496000004</c:v>
                </c:pt>
                <c:pt idx="23">
                  <c:v>717.19421387</c:v>
                </c:pt>
                <c:pt idx="24">
                  <c:v>715.18878173999997</c:v>
                </c:pt>
                <c:pt idx="25">
                  <c:v>713.18334961000005</c:v>
                </c:pt>
                <c:pt idx="26">
                  <c:v>711.17803954999999</c:v>
                </c:pt>
                <c:pt idx="27">
                  <c:v>709.17260741999996</c:v>
                </c:pt>
                <c:pt idx="28">
                  <c:v>707.16723633000004</c:v>
                </c:pt>
                <c:pt idx="29">
                  <c:v>705.16174316000001</c:v>
                </c:pt>
                <c:pt idx="30">
                  <c:v>703.15625</c:v>
                </c:pt>
                <c:pt idx="31">
                  <c:v>701.15081786999997</c:v>
                </c:pt>
                <c:pt idx="32">
                  <c:v>699.14538574000005</c:v>
                </c:pt>
                <c:pt idx="33">
                  <c:v>697.13989258000004</c:v>
                </c:pt>
                <c:pt idx="34">
                  <c:v>695.13452147999999</c:v>
                </c:pt>
                <c:pt idx="35">
                  <c:v>693.12908935999997</c:v>
                </c:pt>
                <c:pt idx="36">
                  <c:v>691.12365723000005</c:v>
                </c:pt>
                <c:pt idx="37">
                  <c:v>689.11816406000003</c:v>
                </c:pt>
                <c:pt idx="38">
                  <c:v>687.11267090000001</c:v>
                </c:pt>
                <c:pt idx="39">
                  <c:v>685.10723876999998</c:v>
                </c:pt>
                <c:pt idx="40">
                  <c:v>683.10168456999997</c:v>
                </c:pt>
                <c:pt idx="41">
                  <c:v>681.09631348000005</c:v>
                </c:pt>
                <c:pt idx="42">
                  <c:v>679.09082031000003</c:v>
                </c:pt>
                <c:pt idx="43">
                  <c:v>677.08532715000001</c:v>
                </c:pt>
                <c:pt idx="44">
                  <c:v>675.07983397999999</c:v>
                </c:pt>
                <c:pt idx="45">
                  <c:v>673.07434081999997</c:v>
                </c:pt>
                <c:pt idx="46">
                  <c:v>671.06884765999996</c:v>
                </c:pt>
                <c:pt idx="47">
                  <c:v>669.06335449000005</c:v>
                </c:pt>
                <c:pt idx="48">
                  <c:v>667.05786133000004</c:v>
                </c:pt>
                <c:pt idx="49">
                  <c:v>665.05236816000001</c:v>
                </c:pt>
                <c:pt idx="50">
                  <c:v>663.046875</c:v>
                </c:pt>
                <c:pt idx="51">
                  <c:v>661.04132079999999</c:v>
                </c:pt>
                <c:pt idx="52">
                  <c:v>659.03576659999999</c:v>
                </c:pt>
                <c:pt idx="53">
                  <c:v>657.03021239999998</c:v>
                </c:pt>
                <c:pt idx="54">
                  <c:v>655.02465819999998</c:v>
                </c:pt>
                <c:pt idx="55">
                  <c:v>653.01910399999997</c:v>
                </c:pt>
                <c:pt idx="56">
                  <c:v>651.01354979999996</c:v>
                </c:pt>
                <c:pt idx="57">
                  <c:v>649.00793456999997</c:v>
                </c:pt>
                <c:pt idx="58">
                  <c:v>647.00238036999997</c:v>
                </c:pt>
                <c:pt idx="59">
                  <c:v>645.36297606999995</c:v>
                </c:pt>
                <c:pt idx="60">
                  <c:v>644.87829590000001</c:v>
                </c:pt>
                <c:pt idx="61">
                  <c:v>644.52667236000002</c:v>
                </c:pt>
                <c:pt idx="62">
                  <c:v>644.26989746000004</c:v>
                </c:pt>
                <c:pt idx="63">
                  <c:v>644.08355713000003</c:v>
                </c:pt>
                <c:pt idx="64">
                  <c:v>643.94812012</c:v>
                </c:pt>
                <c:pt idx="65">
                  <c:v>643.84906006000006</c:v>
                </c:pt>
                <c:pt idx="66">
                  <c:v>643.77740478999999</c:v>
                </c:pt>
                <c:pt idx="67">
                  <c:v>643.72515868999994</c:v>
                </c:pt>
                <c:pt idx="68">
                  <c:v>643.68695068</c:v>
                </c:pt>
                <c:pt idx="69">
                  <c:v>643.65887451000003</c:v>
                </c:pt>
                <c:pt idx="70">
                  <c:v>643.63867187999995</c:v>
                </c:pt>
                <c:pt idx="71">
                  <c:v>643.62396239999998</c:v>
                </c:pt>
                <c:pt idx="72">
                  <c:v>643.61340331999997</c:v>
                </c:pt>
                <c:pt idx="73">
                  <c:v>643.60455321999996</c:v>
                </c:pt>
                <c:pt idx="74">
                  <c:v>643.59918213000003</c:v>
                </c:pt>
                <c:pt idx="75">
                  <c:v>643.59527588000003</c:v>
                </c:pt>
                <c:pt idx="76">
                  <c:v>643.59228515999996</c:v>
                </c:pt>
                <c:pt idx="77">
                  <c:v>643.59027100000003</c:v>
                </c:pt>
                <c:pt idx="78">
                  <c:v>643.58874512</c:v>
                </c:pt>
                <c:pt idx="79">
                  <c:v>643.58764647999999</c:v>
                </c:pt>
                <c:pt idx="80">
                  <c:v>643.58685303000004</c:v>
                </c:pt>
                <c:pt idx="81">
                  <c:v>643.58630371000004</c:v>
                </c:pt>
                <c:pt idx="82">
                  <c:v>643.58587646000001</c:v>
                </c:pt>
                <c:pt idx="83">
                  <c:v>643.58557128999996</c:v>
                </c:pt>
                <c:pt idx="84">
                  <c:v>643.58538818</c:v>
                </c:pt>
                <c:pt idx="85">
                  <c:v>643.58520508000004</c:v>
                </c:pt>
                <c:pt idx="86">
                  <c:v>643.58508300999995</c:v>
                </c:pt>
                <c:pt idx="87">
                  <c:v>643.58502196999996</c:v>
                </c:pt>
                <c:pt idx="88">
                  <c:v>643.58496093999997</c:v>
                </c:pt>
                <c:pt idx="89">
                  <c:v>643.58489989999998</c:v>
                </c:pt>
                <c:pt idx="90">
                  <c:v>643.58489989999998</c:v>
                </c:pt>
                <c:pt idx="91">
                  <c:v>643.58477783000001</c:v>
                </c:pt>
                <c:pt idx="92">
                  <c:v>643.58477783000001</c:v>
                </c:pt>
                <c:pt idx="93">
                  <c:v>643.58477783000001</c:v>
                </c:pt>
                <c:pt idx="94">
                  <c:v>643.58477783000001</c:v>
                </c:pt>
                <c:pt idx="95">
                  <c:v>643.58477783000001</c:v>
                </c:pt>
                <c:pt idx="96">
                  <c:v>643.58477783000001</c:v>
                </c:pt>
                <c:pt idx="97">
                  <c:v>643.58477783000001</c:v>
                </c:pt>
                <c:pt idx="98">
                  <c:v>643.58477783000001</c:v>
                </c:pt>
                <c:pt idx="99">
                  <c:v>643.58477783000001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2FD-4DF2-9792-2B8D8EAFD4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515839"/>
        <c:axId val="903336303"/>
      </c:scatterChart>
      <c:valAx>
        <c:axId val="899515839"/>
        <c:scaling>
          <c:orientation val="minMax"/>
          <c:max val="480"/>
          <c:min val="24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3336303"/>
        <c:crosses val="autoZero"/>
        <c:crossBetween val="midCat"/>
      </c:valAx>
      <c:valAx>
        <c:axId val="903336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515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Mohr Cicles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MOHR!$M$2</c:f>
              <c:strCache>
                <c:ptCount val="1"/>
                <c:pt idx="0">
                  <c:v>Initial</c:v>
                </c:pt>
              </c:strCache>
            </c:strRef>
          </c:tx>
          <c:marker>
            <c:symbol val="none"/>
          </c:marker>
          <c:xVal>
            <c:numRef>
              <c:f>MOHR!$K$3:$K$103</c:f>
              <c:numCache>
                <c:formatCode>General</c:formatCode>
                <c:ptCount val="101"/>
                <c:pt idx="0">
                  <c:v>332.323522948</c:v>
                </c:pt>
                <c:pt idx="1">
                  <c:v>336.73752685390002</c:v>
                </c:pt>
                <c:pt idx="2">
                  <c:v>341.15153075980004</c:v>
                </c:pt>
                <c:pt idx="3">
                  <c:v>345.56553466570006</c:v>
                </c:pt>
                <c:pt idx="4">
                  <c:v>349.97953857160007</c:v>
                </c:pt>
                <c:pt idx="5">
                  <c:v>354.39354247750009</c:v>
                </c:pt>
                <c:pt idx="6">
                  <c:v>358.80754638340011</c:v>
                </c:pt>
                <c:pt idx="7">
                  <c:v>363.22155028930013</c:v>
                </c:pt>
                <c:pt idx="8">
                  <c:v>367.63555419520014</c:v>
                </c:pt>
                <c:pt idx="9">
                  <c:v>372.04955810110016</c:v>
                </c:pt>
                <c:pt idx="10">
                  <c:v>376.46356200700018</c:v>
                </c:pt>
                <c:pt idx="11">
                  <c:v>380.8775659129002</c:v>
                </c:pt>
                <c:pt idx="12">
                  <c:v>385.29156981880021</c:v>
                </c:pt>
                <c:pt idx="13">
                  <c:v>389.70557372470023</c:v>
                </c:pt>
                <c:pt idx="14">
                  <c:v>394.11957763060025</c:v>
                </c:pt>
                <c:pt idx="15">
                  <c:v>398.53358153650026</c:v>
                </c:pt>
                <c:pt idx="16">
                  <c:v>402.94758544240028</c:v>
                </c:pt>
                <c:pt idx="17">
                  <c:v>407.3615893483003</c:v>
                </c:pt>
                <c:pt idx="18">
                  <c:v>411.77559325420032</c:v>
                </c:pt>
                <c:pt idx="19">
                  <c:v>416.18959716010033</c:v>
                </c:pt>
                <c:pt idx="20">
                  <c:v>420.60360106600035</c:v>
                </c:pt>
                <c:pt idx="21">
                  <c:v>425.01760497190037</c:v>
                </c:pt>
                <c:pt idx="22">
                  <c:v>429.43160887780039</c:v>
                </c:pt>
                <c:pt idx="23">
                  <c:v>433.8456127837004</c:v>
                </c:pt>
                <c:pt idx="24">
                  <c:v>438.25961668960042</c:v>
                </c:pt>
                <c:pt idx="25">
                  <c:v>442.67362059550044</c:v>
                </c:pt>
                <c:pt idx="26">
                  <c:v>447.08762450140046</c:v>
                </c:pt>
                <c:pt idx="27">
                  <c:v>451.50162840730047</c:v>
                </c:pt>
                <c:pt idx="28">
                  <c:v>455.91563231320049</c:v>
                </c:pt>
                <c:pt idx="29">
                  <c:v>460.32963621910051</c:v>
                </c:pt>
                <c:pt idx="30">
                  <c:v>464.74364012500052</c:v>
                </c:pt>
                <c:pt idx="31">
                  <c:v>469.15764403090054</c:v>
                </c:pt>
                <c:pt idx="32">
                  <c:v>473.57164793680056</c:v>
                </c:pt>
                <c:pt idx="33">
                  <c:v>477.98565184270058</c:v>
                </c:pt>
                <c:pt idx="34">
                  <c:v>482.39965574860059</c:v>
                </c:pt>
                <c:pt idx="35">
                  <c:v>486.81365965450061</c:v>
                </c:pt>
                <c:pt idx="36">
                  <c:v>491.22766356040063</c:v>
                </c:pt>
                <c:pt idx="37">
                  <c:v>495.64166746630065</c:v>
                </c:pt>
                <c:pt idx="38">
                  <c:v>500.05567137220066</c:v>
                </c:pt>
                <c:pt idx="39">
                  <c:v>504.46967527810068</c:v>
                </c:pt>
                <c:pt idx="40">
                  <c:v>508.8836791840007</c:v>
                </c:pt>
                <c:pt idx="41">
                  <c:v>513.29768308990072</c:v>
                </c:pt>
                <c:pt idx="42">
                  <c:v>517.71168699580073</c:v>
                </c:pt>
                <c:pt idx="43">
                  <c:v>522.12569090170075</c:v>
                </c:pt>
                <c:pt idx="44">
                  <c:v>526.53969480760077</c:v>
                </c:pt>
                <c:pt idx="45">
                  <c:v>530.95369871350078</c:v>
                </c:pt>
                <c:pt idx="46">
                  <c:v>535.3677026194008</c:v>
                </c:pt>
                <c:pt idx="47">
                  <c:v>539.78170652530082</c:v>
                </c:pt>
                <c:pt idx="48">
                  <c:v>544.19571043120084</c:v>
                </c:pt>
                <c:pt idx="49">
                  <c:v>548.60971433710085</c:v>
                </c:pt>
                <c:pt idx="50">
                  <c:v>553.02371824300087</c:v>
                </c:pt>
                <c:pt idx="51">
                  <c:v>557.43772214890089</c:v>
                </c:pt>
                <c:pt idx="52">
                  <c:v>561.85172605480091</c:v>
                </c:pt>
                <c:pt idx="53">
                  <c:v>566.26572996070092</c:v>
                </c:pt>
                <c:pt idx="54">
                  <c:v>570.67973386660094</c:v>
                </c:pt>
                <c:pt idx="55">
                  <c:v>575.09373777250096</c:v>
                </c:pt>
                <c:pt idx="56">
                  <c:v>579.50774167840098</c:v>
                </c:pt>
                <c:pt idx="57">
                  <c:v>583.92174558430099</c:v>
                </c:pt>
                <c:pt idx="58">
                  <c:v>588.33574949020101</c:v>
                </c:pt>
                <c:pt idx="59">
                  <c:v>592.74975339610103</c:v>
                </c:pt>
                <c:pt idx="60">
                  <c:v>597.16375730200104</c:v>
                </c:pt>
                <c:pt idx="61">
                  <c:v>601.57776120790106</c:v>
                </c:pt>
                <c:pt idx="62">
                  <c:v>605.99176511380108</c:v>
                </c:pt>
                <c:pt idx="63">
                  <c:v>610.4057690197011</c:v>
                </c:pt>
                <c:pt idx="64">
                  <c:v>614.81977292560111</c:v>
                </c:pt>
                <c:pt idx="65">
                  <c:v>619.23377683150113</c:v>
                </c:pt>
                <c:pt idx="66">
                  <c:v>623.64778073740115</c:v>
                </c:pt>
                <c:pt idx="67">
                  <c:v>628.06178464330117</c:v>
                </c:pt>
                <c:pt idx="68">
                  <c:v>632.47578854920118</c:v>
                </c:pt>
                <c:pt idx="69">
                  <c:v>636.8897924551012</c:v>
                </c:pt>
                <c:pt idx="70">
                  <c:v>641.30379636100122</c:v>
                </c:pt>
                <c:pt idx="71">
                  <c:v>645.71780026690124</c:v>
                </c:pt>
                <c:pt idx="72">
                  <c:v>650.13180417280125</c:v>
                </c:pt>
                <c:pt idx="73">
                  <c:v>654.54580807870127</c:v>
                </c:pt>
                <c:pt idx="74">
                  <c:v>658.95981198460129</c:v>
                </c:pt>
                <c:pt idx="75">
                  <c:v>663.37381589050131</c:v>
                </c:pt>
                <c:pt idx="76">
                  <c:v>667.78781979640132</c:v>
                </c:pt>
                <c:pt idx="77">
                  <c:v>672.20182370230134</c:v>
                </c:pt>
                <c:pt idx="78">
                  <c:v>676.61582760820136</c:v>
                </c:pt>
                <c:pt idx="79">
                  <c:v>681.02983151410137</c:v>
                </c:pt>
                <c:pt idx="80">
                  <c:v>685.44383542000139</c:v>
                </c:pt>
                <c:pt idx="81">
                  <c:v>689.85783932590141</c:v>
                </c:pt>
                <c:pt idx="82">
                  <c:v>694.27184323180143</c:v>
                </c:pt>
                <c:pt idx="83">
                  <c:v>698.68584713770144</c:v>
                </c:pt>
                <c:pt idx="84">
                  <c:v>703.09985104360146</c:v>
                </c:pt>
                <c:pt idx="85">
                  <c:v>707.51385494950148</c:v>
                </c:pt>
                <c:pt idx="86">
                  <c:v>711.9278588554015</c:v>
                </c:pt>
                <c:pt idx="87">
                  <c:v>716.34186276130151</c:v>
                </c:pt>
                <c:pt idx="88">
                  <c:v>720.75586666720153</c:v>
                </c:pt>
                <c:pt idx="89">
                  <c:v>725.16987057310155</c:v>
                </c:pt>
                <c:pt idx="90">
                  <c:v>729.58387447900157</c:v>
                </c:pt>
                <c:pt idx="91">
                  <c:v>733.99787838490158</c:v>
                </c:pt>
                <c:pt idx="92">
                  <c:v>738.4118822908016</c:v>
                </c:pt>
                <c:pt idx="93">
                  <c:v>742.82588619670162</c:v>
                </c:pt>
                <c:pt idx="94">
                  <c:v>747.23989010260163</c:v>
                </c:pt>
                <c:pt idx="95">
                  <c:v>751.65389400850165</c:v>
                </c:pt>
                <c:pt idx="96">
                  <c:v>756.06789791440167</c:v>
                </c:pt>
                <c:pt idx="97">
                  <c:v>760.48190182030169</c:v>
                </c:pt>
                <c:pt idx="98">
                  <c:v>764.8959057262017</c:v>
                </c:pt>
                <c:pt idx="99">
                  <c:v>769.30990963210172</c:v>
                </c:pt>
                <c:pt idx="100">
                  <c:v>773.72391353800174</c:v>
                </c:pt>
              </c:numCache>
            </c:numRef>
          </c:xVal>
          <c:yVal>
            <c:numRef>
              <c:f>MOHR!$M$3:$M$103</c:f>
              <c:numCache>
                <c:formatCode>General</c:formatCode>
                <c:ptCount val="101"/>
                <c:pt idx="0">
                  <c:v>0</c:v>
                </c:pt>
                <c:pt idx="1">
                  <c:v>43.918784337100547</c:v>
                </c:pt>
                <c:pt idx="2">
                  <c:v>61.796054682600094</c:v>
                </c:pt>
                <c:pt idx="3">
                  <c:v>75.297266019812781</c:v>
                </c:pt>
                <c:pt idx="4">
                  <c:v>86.496458336855625</c:v>
                </c:pt>
                <c:pt idx="5">
                  <c:v>96.20098481105974</c:v>
                </c:pt>
                <c:pt idx="6">
                  <c:v>104.82678470435644</c:v>
                </c:pt>
                <c:pt idx="7">
                  <c:v>112.62199271601723</c:v>
                </c:pt>
                <c:pt idx="8">
                  <c:v>119.74892414647066</c:v>
                </c:pt>
                <c:pt idx="9">
                  <c:v>126.32074083136595</c:v>
                </c:pt>
                <c:pt idx="10">
                  <c:v>132.42011717700021</c:v>
                </c:pt>
                <c:pt idx="11">
                  <c:v>138.10966092635664</c:v>
                </c:pt>
                <c:pt idx="12">
                  <c:v>143.43814899897916</c:v>
                </c:pt>
                <c:pt idx="13">
                  <c:v>148.44446730798316</c:v>
                </c:pt>
                <c:pt idx="14">
                  <c:v>153.16021121520373</c:v>
                </c:pt>
                <c:pt idx="15">
                  <c:v>157.61146488646742</c:v>
                </c:pt>
                <c:pt idx="16">
                  <c:v>161.82005613294012</c:v>
                </c:pt>
                <c:pt idx="17">
                  <c:v>165.80446438234111</c:v>
                </c:pt>
                <c:pt idx="18">
                  <c:v>169.58049236394956</c:v>
                </c:pt>
                <c:pt idx="19">
                  <c:v>173.16177265990748</c:v>
                </c:pt>
                <c:pt idx="20">
                  <c:v>176.56015623600024</c:v>
                </c:pt>
                <c:pt idx="21">
                  <c:v>179.78601494131166</c:v>
                </c:pt>
                <c:pt idx="22">
                  <c:v>182.84848018485599</c:v>
                </c:pt>
                <c:pt idx="23">
                  <c:v>185.75563351452681</c:v>
                </c:pt>
                <c:pt idx="24">
                  <c:v>188.51466043226483</c:v>
                </c:pt>
                <c:pt idx="25">
                  <c:v>191.13197574565706</c:v>
                </c:pt>
                <c:pt idx="26">
                  <c:v>193.61332662299401</c:v>
                </c:pt>
                <c:pt idx="27">
                  <c:v>195.9638779945</c:v>
                </c:pt>
                <c:pt idx="28">
                  <c:v>198.18828383711738</c:v>
                </c:pt>
                <c:pt idx="29">
                  <c:v>200.29074706785062</c:v>
                </c:pt>
                <c:pt idx="30">
                  <c:v>202.27507016617506</c:v>
                </c:pt>
                <c:pt idx="31">
                  <c:v>204.14469819101782</c:v>
                </c:pt>
                <c:pt idx="32">
                  <c:v>205.90275551169748</c:v>
                </c:pt>
                <c:pt idx="33">
                  <c:v>207.55207730628808</c:v>
                </c:pt>
                <c:pt idx="34">
                  <c:v>209.09523667467485</c:v>
                </c:pt>
                <c:pt idx="35">
                  <c:v>210.5345680522764</c:v>
                </c:pt>
                <c:pt idx="36">
                  <c:v>211.87218748320015</c:v>
                </c:pt>
                <c:pt idx="37">
                  <c:v>213.11001021048125</c:v>
                </c:pt>
                <c:pt idx="38">
                  <c:v>214.24976596006803</c:v>
                </c:pt>
                <c:pt idx="39">
                  <c:v>215.29301222987669</c:v>
                </c:pt>
                <c:pt idx="40">
                  <c:v>216.24114584213879</c:v>
                </c:pt>
                <c:pt idx="41">
                  <c:v>217.09541297380247</c:v>
                </c:pt>
                <c:pt idx="42">
                  <c:v>217.85691784390951</c:v>
                </c:pt>
                <c:pt idx="43">
                  <c:v>218.52663020709272</c:v>
                </c:pt>
                <c:pt idx="44">
                  <c:v>219.10539177739179</c:v>
                </c:pt>
                <c:pt idx="45">
                  <c:v>219.59392168550258</c:v>
                </c:pt>
                <c:pt idx="46">
                  <c:v>219.99282105457519</c:v>
                </c:pt>
                <c:pt idx="47">
                  <c:v>220.30257676413919</c:v>
                </c:pt>
                <c:pt idx="48">
                  <c:v>220.5235644581457</c:v>
                </c:pt>
                <c:pt idx="49">
                  <c:v>220.65605084105405</c:v>
                </c:pt>
                <c:pt idx="50">
                  <c:v>220.70019529499996</c:v>
                </c:pt>
                <c:pt idx="51">
                  <c:v>220.656050841054</c:v>
                </c:pt>
                <c:pt idx="52">
                  <c:v>220.52356445814561</c:v>
                </c:pt>
                <c:pt idx="53">
                  <c:v>220.30257676413908</c:v>
                </c:pt>
                <c:pt idx="54">
                  <c:v>219.99282105457505</c:v>
                </c:pt>
                <c:pt idx="55">
                  <c:v>219.59392168550241</c:v>
                </c:pt>
                <c:pt idx="56">
                  <c:v>219.10539177739156</c:v>
                </c:pt>
                <c:pt idx="57">
                  <c:v>218.52663020709247</c:v>
                </c:pt>
                <c:pt idx="58">
                  <c:v>217.85691784390923</c:v>
                </c:pt>
                <c:pt idx="59">
                  <c:v>217.09541297380213</c:v>
                </c:pt>
                <c:pt idx="60">
                  <c:v>216.24114584213842</c:v>
                </c:pt>
                <c:pt idx="61">
                  <c:v>215.29301222987627</c:v>
                </c:pt>
                <c:pt idx="62">
                  <c:v>214.24976596006758</c:v>
                </c:pt>
                <c:pt idx="63">
                  <c:v>213.11001021048077</c:v>
                </c:pt>
                <c:pt idx="64">
                  <c:v>211.87218748319961</c:v>
                </c:pt>
                <c:pt idx="65">
                  <c:v>210.53456805227583</c:v>
                </c:pt>
                <c:pt idx="66">
                  <c:v>209.09523667467425</c:v>
                </c:pt>
                <c:pt idx="67">
                  <c:v>207.55207730628743</c:v>
                </c:pt>
                <c:pt idx="68">
                  <c:v>205.90275551169677</c:v>
                </c:pt>
                <c:pt idx="69">
                  <c:v>204.14469819101706</c:v>
                </c:pt>
                <c:pt idx="70">
                  <c:v>202.27507016617423</c:v>
                </c:pt>
                <c:pt idx="71">
                  <c:v>200.29074706784979</c:v>
                </c:pt>
                <c:pt idx="72">
                  <c:v>198.1882838371165</c:v>
                </c:pt>
                <c:pt idx="73">
                  <c:v>195.96387799449906</c:v>
                </c:pt>
                <c:pt idx="74">
                  <c:v>193.61332662299301</c:v>
                </c:pt>
                <c:pt idx="75">
                  <c:v>191.13197574565601</c:v>
                </c:pt>
                <c:pt idx="76">
                  <c:v>188.51466043226372</c:v>
                </c:pt>
                <c:pt idx="77">
                  <c:v>185.75563351452561</c:v>
                </c:pt>
                <c:pt idx="78">
                  <c:v>182.84848018485474</c:v>
                </c:pt>
                <c:pt idx="79">
                  <c:v>179.78601494131036</c:v>
                </c:pt>
                <c:pt idx="80">
                  <c:v>176.56015623599887</c:v>
                </c:pt>
                <c:pt idx="81">
                  <c:v>173.16177265990603</c:v>
                </c:pt>
                <c:pt idx="82">
                  <c:v>169.58049236394803</c:v>
                </c:pt>
                <c:pt idx="83">
                  <c:v>165.80446438233952</c:v>
                </c:pt>
                <c:pt idx="84">
                  <c:v>161.82005613293842</c:v>
                </c:pt>
                <c:pt idx="85">
                  <c:v>157.61146488646563</c:v>
                </c:pt>
                <c:pt idx="86">
                  <c:v>153.16021121520183</c:v>
                </c:pt>
                <c:pt idx="87">
                  <c:v>148.44446730798117</c:v>
                </c:pt>
                <c:pt idx="88">
                  <c:v>143.43814899897703</c:v>
                </c:pt>
                <c:pt idx="89">
                  <c:v>138.10966092635439</c:v>
                </c:pt>
                <c:pt idx="90">
                  <c:v>132.42011717699779</c:v>
                </c:pt>
                <c:pt idx="91">
                  <c:v>126.32074083136334</c:v>
                </c:pt>
                <c:pt idx="92">
                  <c:v>119.74892414646783</c:v>
                </c:pt>
                <c:pt idx="93">
                  <c:v>112.62199271601416</c:v>
                </c:pt>
                <c:pt idx="94">
                  <c:v>104.82678470435303</c:v>
                </c:pt>
                <c:pt idx="95">
                  <c:v>96.200984811055989</c:v>
                </c:pt>
                <c:pt idx="96">
                  <c:v>86.496458336851333</c:v>
                </c:pt>
                <c:pt idx="97">
                  <c:v>75.297266019807751</c:v>
                </c:pt>
                <c:pt idx="98">
                  <c:v>61.796054682593855</c:v>
                </c:pt>
                <c:pt idx="99">
                  <c:v>43.918784337091601</c:v>
                </c:pt>
                <c:pt idx="10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DEE5-46A0-B2BD-90FA5ADFB122}"/>
            </c:ext>
          </c:extLst>
        </c:ser>
        <c:ser>
          <c:idx val="1"/>
          <c:order val="1"/>
          <c:tx>
            <c:strRef>
              <c:f>MOHR!$Q$2</c:f>
              <c:strCache>
                <c:ptCount val="1"/>
                <c:pt idx="0">
                  <c:v>Final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MOHR!$O$3:$O$103</c:f>
              <c:numCache>
                <c:formatCode>General</c:formatCode>
                <c:ptCount val="101"/>
                <c:pt idx="0">
                  <c:v>423.68437042099998</c:v>
                </c:pt>
                <c:pt idx="1">
                  <c:v>429.33349578769997</c:v>
                </c:pt>
                <c:pt idx="2">
                  <c:v>434.98262115439996</c:v>
                </c:pt>
                <c:pt idx="3">
                  <c:v>440.63174652109996</c:v>
                </c:pt>
                <c:pt idx="4">
                  <c:v>446.28087188779995</c:v>
                </c:pt>
                <c:pt idx="5">
                  <c:v>451.92999725449994</c:v>
                </c:pt>
                <c:pt idx="6">
                  <c:v>457.57912262119993</c:v>
                </c:pt>
                <c:pt idx="7">
                  <c:v>463.22824798789992</c:v>
                </c:pt>
                <c:pt idx="8">
                  <c:v>468.87737335459991</c:v>
                </c:pt>
                <c:pt idx="9">
                  <c:v>474.5264987212999</c:v>
                </c:pt>
                <c:pt idx="10">
                  <c:v>480.17562408799989</c:v>
                </c:pt>
                <c:pt idx="11">
                  <c:v>485.82474945469988</c:v>
                </c:pt>
                <c:pt idx="12">
                  <c:v>491.47387482139987</c:v>
                </c:pt>
                <c:pt idx="13">
                  <c:v>497.12300018809987</c:v>
                </c:pt>
                <c:pt idx="14">
                  <c:v>502.77212555479986</c:v>
                </c:pt>
                <c:pt idx="15">
                  <c:v>508.42125092149985</c:v>
                </c:pt>
                <c:pt idx="16">
                  <c:v>514.0703762881999</c:v>
                </c:pt>
                <c:pt idx="17">
                  <c:v>519.71950165489989</c:v>
                </c:pt>
                <c:pt idx="18">
                  <c:v>525.36862702159988</c:v>
                </c:pt>
                <c:pt idx="19">
                  <c:v>531.01775238829987</c:v>
                </c:pt>
                <c:pt idx="20">
                  <c:v>536.66687775499986</c:v>
                </c:pt>
                <c:pt idx="21">
                  <c:v>542.31600312169985</c:v>
                </c:pt>
                <c:pt idx="22">
                  <c:v>547.96512848839984</c:v>
                </c:pt>
                <c:pt idx="23">
                  <c:v>553.61425385509983</c:v>
                </c:pt>
                <c:pt idx="24">
                  <c:v>559.26337922179982</c:v>
                </c:pt>
                <c:pt idx="25">
                  <c:v>564.91250458849981</c:v>
                </c:pt>
                <c:pt idx="26">
                  <c:v>570.56162995519981</c:v>
                </c:pt>
                <c:pt idx="27">
                  <c:v>576.2107553218998</c:v>
                </c:pt>
                <c:pt idx="28">
                  <c:v>581.85988068859979</c:v>
                </c:pt>
                <c:pt idx="29">
                  <c:v>587.50900605529978</c:v>
                </c:pt>
                <c:pt idx="30">
                  <c:v>593.15813142199977</c:v>
                </c:pt>
                <c:pt idx="31">
                  <c:v>598.80725678869976</c:v>
                </c:pt>
                <c:pt idx="32">
                  <c:v>604.45638215539975</c:v>
                </c:pt>
                <c:pt idx="33">
                  <c:v>610.10550752209974</c:v>
                </c:pt>
                <c:pt idx="34">
                  <c:v>615.75463288879973</c:v>
                </c:pt>
                <c:pt idx="35">
                  <c:v>621.40375825549972</c:v>
                </c:pt>
                <c:pt idx="36">
                  <c:v>627.05288362219972</c:v>
                </c:pt>
                <c:pt idx="37">
                  <c:v>632.70200898889971</c:v>
                </c:pt>
                <c:pt idx="38">
                  <c:v>638.3511343555997</c:v>
                </c:pt>
                <c:pt idx="39">
                  <c:v>644.00025972229969</c:v>
                </c:pt>
                <c:pt idx="40">
                  <c:v>649.64938508899968</c:v>
                </c:pt>
                <c:pt idx="41">
                  <c:v>655.29851045569967</c:v>
                </c:pt>
                <c:pt idx="42">
                  <c:v>660.94763582239966</c:v>
                </c:pt>
                <c:pt idx="43">
                  <c:v>666.59676118909965</c:v>
                </c:pt>
                <c:pt idx="44">
                  <c:v>672.24588655579964</c:v>
                </c:pt>
                <c:pt idx="45">
                  <c:v>677.89501192249963</c:v>
                </c:pt>
                <c:pt idx="46">
                  <c:v>683.54413728919963</c:v>
                </c:pt>
                <c:pt idx="47">
                  <c:v>689.19326265589962</c:v>
                </c:pt>
                <c:pt idx="48">
                  <c:v>694.84238802259961</c:v>
                </c:pt>
                <c:pt idx="49">
                  <c:v>700.4915133892996</c:v>
                </c:pt>
                <c:pt idx="50">
                  <c:v>706.14063875599959</c:v>
                </c:pt>
                <c:pt idx="51">
                  <c:v>711.78976412269958</c:v>
                </c:pt>
                <c:pt idx="52">
                  <c:v>717.43888948939957</c:v>
                </c:pt>
                <c:pt idx="53">
                  <c:v>723.08801485609956</c:v>
                </c:pt>
                <c:pt idx="54">
                  <c:v>728.73714022279955</c:v>
                </c:pt>
                <c:pt idx="55">
                  <c:v>734.38626558949954</c:v>
                </c:pt>
                <c:pt idx="56">
                  <c:v>740.03539095619954</c:v>
                </c:pt>
                <c:pt idx="57">
                  <c:v>745.68451632289953</c:v>
                </c:pt>
                <c:pt idx="58">
                  <c:v>751.33364168959952</c:v>
                </c:pt>
                <c:pt idx="59">
                  <c:v>756.98276705629951</c:v>
                </c:pt>
                <c:pt idx="60">
                  <c:v>762.6318924229995</c:v>
                </c:pt>
                <c:pt idx="61">
                  <c:v>768.28101778969949</c:v>
                </c:pt>
                <c:pt idx="62">
                  <c:v>773.93014315639948</c:v>
                </c:pt>
                <c:pt idx="63">
                  <c:v>779.57926852309947</c:v>
                </c:pt>
                <c:pt idx="64">
                  <c:v>785.22839388979946</c:v>
                </c:pt>
                <c:pt idx="65">
                  <c:v>790.87751925649945</c:v>
                </c:pt>
                <c:pt idx="66">
                  <c:v>796.52664462319945</c:v>
                </c:pt>
                <c:pt idx="67">
                  <c:v>802.17576998989944</c:v>
                </c:pt>
                <c:pt idx="68">
                  <c:v>807.82489535659943</c:v>
                </c:pt>
                <c:pt idx="69">
                  <c:v>813.47402072329942</c:v>
                </c:pt>
                <c:pt idx="70">
                  <c:v>819.12314608999941</c:v>
                </c:pt>
                <c:pt idx="71">
                  <c:v>824.7722714566994</c:v>
                </c:pt>
                <c:pt idx="72">
                  <c:v>830.42139682339939</c:v>
                </c:pt>
                <c:pt idx="73">
                  <c:v>836.07052219009938</c:v>
                </c:pt>
                <c:pt idx="74">
                  <c:v>841.71964755679937</c:v>
                </c:pt>
                <c:pt idx="75">
                  <c:v>847.36877292349936</c:v>
                </c:pt>
                <c:pt idx="76">
                  <c:v>853.01789829019935</c:v>
                </c:pt>
                <c:pt idx="77">
                  <c:v>858.66702365689935</c:v>
                </c:pt>
                <c:pt idx="78">
                  <c:v>864.31614902359934</c:v>
                </c:pt>
                <c:pt idx="79">
                  <c:v>869.96527439029933</c:v>
                </c:pt>
                <c:pt idx="80">
                  <c:v>875.61439975699932</c:v>
                </c:pt>
                <c:pt idx="81">
                  <c:v>881.26352512369931</c:v>
                </c:pt>
                <c:pt idx="82">
                  <c:v>886.9126504903993</c:v>
                </c:pt>
                <c:pt idx="83">
                  <c:v>892.56177585709929</c:v>
                </c:pt>
                <c:pt idx="84">
                  <c:v>898.21090122379928</c:v>
                </c:pt>
                <c:pt idx="85">
                  <c:v>903.86002659049927</c:v>
                </c:pt>
                <c:pt idx="86">
                  <c:v>909.50915195719926</c:v>
                </c:pt>
                <c:pt idx="87">
                  <c:v>915.15827732389926</c:v>
                </c:pt>
                <c:pt idx="88">
                  <c:v>920.80740269059925</c:v>
                </c:pt>
                <c:pt idx="89">
                  <c:v>926.45652805729924</c:v>
                </c:pt>
                <c:pt idx="90">
                  <c:v>932.10565342399923</c:v>
                </c:pt>
                <c:pt idx="91">
                  <c:v>937.75477879069922</c:v>
                </c:pt>
                <c:pt idx="92">
                  <c:v>943.40390415739921</c:v>
                </c:pt>
                <c:pt idx="93">
                  <c:v>949.0530295240992</c:v>
                </c:pt>
                <c:pt idx="94">
                  <c:v>954.70215489079919</c:v>
                </c:pt>
                <c:pt idx="95">
                  <c:v>960.35128025749918</c:v>
                </c:pt>
                <c:pt idx="96">
                  <c:v>966.00040562419917</c:v>
                </c:pt>
                <c:pt idx="97">
                  <c:v>971.64953099089917</c:v>
                </c:pt>
                <c:pt idx="98">
                  <c:v>977.29865635759916</c:v>
                </c:pt>
                <c:pt idx="99">
                  <c:v>982.94778172429915</c:v>
                </c:pt>
                <c:pt idx="100">
                  <c:v>988.59690709099914</c:v>
                </c:pt>
              </c:numCache>
            </c:numRef>
          </c:xVal>
          <c:yVal>
            <c:numRef>
              <c:f>MOHR!$Q$3:$Q$103</c:f>
              <c:numCache>
                <c:formatCode>General</c:formatCode>
                <c:ptCount val="101"/>
                <c:pt idx="0">
                  <c:v>0</c:v>
                </c:pt>
                <c:pt idx="1">
                  <c:v>56.208087705067896</c:v>
                </c:pt>
                <c:pt idx="2">
                  <c:v>79.087755133799746</c:v>
                </c:pt>
                <c:pt idx="3">
                  <c:v>96.366859790748251</c:v>
                </c:pt>
                <c:pt idx="4">
                  <c:v>110.69979713142303</c:v>
                </c:pt>
                <c:pt idx="5">
                  <c:v>123.119832964187</c:v>
                </c:pt>
                <c:pt idx="6">
                  <c:v>134.15929419351838</c:v>
                </c:pt>
                <c:pt idx="7">
                  <c:v>144.1357482828578</c:v>
                </c:pt>
                <c:pt idx="8">
                  <c:v>153.25692941201152</c:v>
                </c:pt>
                <c:pt idx="9">
                  <c:v>161.66766423042</c:v>
                </c:pt>
                <c:pt idx="10">
                  <c:v>169.47376100099976</c:v>
                </c:pt>
                <c:pt idx="11">
                  <c:v>176.7553462928654</c:v>
                </c:pt>
                <c:pt idx="12">
                  <c:v>183.57484572669577</c:v>
                </c:pt>
                <c:pt idx="13">
                  <c:v>189.98202622677798</c:v>
                </c:pt>
                <c:pt idx="14">
                  <c:v>196.01732413250309</c:v>
                </c:pt>
                <c:pt idx="15">
                  <c:v>201.71412245076942</c:v>
                </c:pt>
                <c:pt idx="16">
                  <c:v>207.10035682558316</c:v>
                </c:pt>
                <c:pt idx="17">
                  <c:v>212.19967757672566</c:v>
                </c:pt>
                <c:pt idx="18">
                  <c:v>217.03230933488081</c:v>
                </c:pt>
                <c:pt idx="19">
                  <c:v>221.61569933553685</c:v>
                </c:pt>
                <c:pt idx="20">
                  <c:v>225.96501466799981</c:v>
                </c:pt>
                <c:pt idx="21">
                  <c:v>230.09352942015181</c:v>
                </c:pt>
                <c:pt idx="22">
                  <c:v>234.01293014130181</c:v>
                </c:pt>
                <c:pt idx="23">
                  <c:v>237.73355974871518</c:v>
                </c:pt>
                <c:pt idx="24">
                  <c:v>241.26461438316372</c:v>
                </c:pt>
                <c:pt idx="25">
                  <c:v>244.61430383626393</c:v>
                </c:pt>
                <c:pt idx="26">
                  <c:v>247.78998344228125</c:v>
                </c:pt>
                <c:pt idx="27">
                  <c:v>250.79826337623354</c:v>
                </c:pt>
                <c:pt idx="28">
                  <c:v>253.64509988550105</c:v>
                </c:pt>
                <c:pt idx="29">
                  <c:v>256.33587194245683</c:v>
                </c:pt>
                <c:pt idx="30">
                  <c:v>258.87544603197898</c:v>
                </c:pt>
                <c:pt idx="31">
                  <c:v>261.26823120539382</c:v>
                </c:pt>
                <c:pt idx="32">
                  <c:v>263.51822608942393</c:v>
                </c:pt>
                <c:pt idx="33">
                  <c:v>265.62905919838857</c:v>
                </c:pt>
                <c:pt idx="34">
                  <c:v>267.60402363400277</c:v>
                </c:pt>
                <c:pt idx="35">
                  <c:v>269.44610705070022</c:v>
                </c:pt>
                <c:pt idx="36">
                  <c:v>271.15801760159979</c:v>
                </c:pt>
                <c:pt idx="37">
                  <c:v>272.74220645082465</c:v>
                </c:pt>
                <c:pt idx="38">
                  <c:v>274.20088733423455</c:v>
                </c:pt>
                <c:pt idx="39">
                  <c:v>275.53605356700876</c:v>
                </c:pt>
                <c:pt idx="40">
                  <c:v>276.74949282855806</c:v>
                </c:pt>
                <c:pt idx="41">
                  <c:v>277.84279999962081</c:v>
                </c:pt>
                <c:pt idx="42">
                  <c:v>278.81738828053221</c:v>
                </c:pt>
                <c:pt idx="43">
                  <c:v>279.67449878154326</c:v>
                </c:pt>
                <c:pt idx="44">
                  <c:v>280.41520874414152</c:v>
                </c:pt>
                <c:pt idx="45">
                  <c:v>281.04043852534124</c:v>
                </c:pt>
                <c:pt idx="46">
                  <c:v>281.55095745387609</c:v>
                </c:pt>
                <c:pt idx="47">
                  <c:v>281.94738864734182</c:v>
                </c:pt>
                <c:pt idx="48">
                  <c:v>282.23021286194484</c:v>
                </c:pt>
                <c:pt idx="49">
                  <c:v>282.3997714310774</c:v>
                </c:pt>
                <c:pt idx="50">
                  <c:v>282.45626833499989</c:v>
                </c:pt>
                <c:pt idx="51">
                  <c:v>282.39977143107745</c:v>
                </c:pt>
                <c:pt idx="52">
                  <c:v>282.23021286194484</c:v>
                </c:pt>
                <c:pt idx="53">
                  <c:v>281.94738864734188</c:v>
                </c:pt>
                <c:pt idx="54">
                  <c:v>281.55095745387615</c:v>
                </c:pt>
                <c:pt idx="55">
                  <c:v>281.0404385253413</c:v>
                </c:pt>
                <c:pt idx="56">
                  <c:v>280.41520874414164</c:v>
                </c:pt>
                <c:pt idx="57">
                  <c:v>279.67449878154338</c:v>
                </c:pt>
                <c:pt idx="58">
                  <c:v>278.81738828053233</c:v>
                </c:pt>
                <c:pt idx="59">
                  <c:v>277.84279999962087</c:v>
                </c:pt>
                <c:pt idx="60">
                  <c:v>276.74949282855818</c:v>
                </c:pt>
                <c:pt idx="61">
                  <c:v>275.53605356700893</c:v>
                </c:pt>
                <c:pt idx="62">
                  <c:v>274.20088733423466</c:v>
                </c:pt>
                <c:pt idx="63">
                  <c:v>272.74220645082482</c:v>
                </c:pt>
                <c:pt idx="64">
                  <c:v>271.15801760160002</c:v>
                </c:pt>
                <c:pt idx="65">
                  <c:v>269.44610705070045</c:v>
                </c:pt>
                <c:pt idx="66">
                  <c:v>267.604023634003</c:v>
                </c:pt>
                <c:pt idx="67">
                  <c:v>265.6290591983888</c:v>
                </c:pt>
                <c:pt idx="68">
                  <c:v>263.51822608942422</c:v>
                </c:pt>
                <c:pt idx="69">
                  <c:v>261.26823120539404</c:v>
                </c:pt>
                <c:pt idx="70">
                  <c:v>258.87544603197927</c:v>
                </c:pt>
                <c:pt idx="71">
                  <c:v>256.33587194245717</c:v>
                </c:pt>
                <c:pt idx="72">
                  <c:v>253.64509988550142</c:v>
                </c:pt>
                <c:pt idx="73">
                  <c:v>250.7982633762339</c:v>
                </c:pt>
                <c:pt idx="74">
                  <c:v>247.78998344228162</c:v>
                </c:pt>
                <c:pt idx="75">
                  <c:v>244.61430383626433</c:v>
                </c:pt>
                <c:pt idx="76">
                  <c:v>241.26461438316414</c:v>
                </c:pt>
                <c:pt idx="77">
                  <c:v>237.73355974871563</c:v>
                </c:pt>
                <c:pt idx="78">
                  <c:v>234.01293014130226</c:v>
                </c:pt>
                <c:pt idx="79">
                  <c:v>230.09352942015232</c:v>
                </c:pt>
                <c:pt idx="80">
                  <c:v>225.96501466800032</c:v>
                </c:pt>
                <c:pt idx="81">
                  <c:v>221.61569933553739</c:v>
                </c:pt>
                <c:pt idx="82">
                  <c:v>217.03230933488138</c:v>
                </c:pt>
                <c:pt idx="83">
                  <c:v>212.19967757672626</c:v>
                </c:pt>
                <c:pt idx="84">
                  <c:v>207.10035682558379</c:v>
                </c:pt>
                <c:pt idx="85">
                  <c:v>201.71412245077013</c:v>
                </c:pt>
                <c:pt idx="86">
                  <c:v>196.01732413250383</c:v>
                </c:pt>
                <c:pt idx="87">
                  <c:v>189.98202622677877</c:v>
                </c:pt>
                <c:pt idx="88">
                  <c:v>183.57484572669665</c:v>
                </c:pt>
                <c:pt idx="89">
                  <c:v>176.75534629286631</c:v>
                </c:pt>
                <c:pt idx="90">
                  <c:v>169.47376100100072</c:v>
                </c:pt>
                <c:pt idx="91">
                  <c:v>161.66766423042108</c:v>
                </c:pt>
                <c:pt idx="92">
                  <c:v>153.25692941201265</c:v>
                </c:pt>
                <c:pt idx="93">
                  <c:v>144.13574828285903</c:v>
                </c:pt>
                <c:pt idx="94">
                  <c:v>134.15929419351977</c:v>
                </c:pt>
                <c:pt idx="95">
                  <c:v>123.11983296418853</c:v>
                </c:pt>
                <c:pt idx="96">
                  <c:v>110.69979713142479</c:v>
                </c:pt>
                <c:pt idx="97">
                  <c:v>96.366859790750297</c:v>
                </c:pt>
                <c:pt idx="98">
                  <c:v>79.087755133802233</c:v>
                </c:pt>
                <c:pt idx="99">
                  <c:v>56.20808770507152</c:v>
                </c:pt>
                <c:pt idx="100">
                  <c:v>1.9451215795870913E-5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EE5-46A0-B2BD-90FA5ADFB1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57163727"/>
        <c:axId val="1257417343"/>
      </c:scatterChart>
      <c:valAx>
        <c:axId val="125716372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417343"/>
        <c:crosses val="autoZero"/>
        <c:crossBetween val="midCat"/>
      </c:valAx>
      <c:valAx>
        <c:axId val="125741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7163727"/>
        <c:crosses val="autoZero"/>
        <c:crossBetween val="midCat"/>
      </c:valAx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0804877569854892E-2"/>
          <c:y val="3.6850921273031828E-2"/>
          <c:w val="0.8756287758294552"/>
          <c:h val="0.80620345823606221"/>
        </c:manualLayout>
      </c:layout>
      <c:scatterChart>
        <c:scatterStyle val="lineMarker"/>
        <c:varyColors val="0"/>
        <c:ser>
          <c:idx val="0"/>
          <c:order val="0"/>
          <c:tx>
            <c:v>"Stress path"</c:v>
          </c:tx>
          <c:spPr>
            <a:ln w="19050" cap="rnd">
              <a:solidFill>
                <a:schemeClr val="tx1"/>
              </a:solidFill>
              <a:prstDash val="dash"/>
              <a:round/>
            </a:ln>
            <a:effectLst/>
          </c:spPr>
          <c:marker>
            <c:symbol val="none"/>
          </c:marker>
          <c:xVal>
            <c:numRef>
              <c:f>pq!$I$2:$I$101</c:f>
              <c:numCache>
                <c:formatCode>General</c:formatCode>
                <c:ptCount val="100"/>
                <c:pt idx="0">
                  <c:v>336.76139321666665</c:v>
                </c:pt>
                <c:pt idx="1">
                  <c:v>338.63639322</c:v>
                </c:pt>
                <c:pt idx="2">
                  <c:v>340.56736245333332</c:v>
                </c:pt>
                <c:pt idx="3">
                  <c:v>342.49837238333333</c:v>
                </c:pt>
                <c:pt idx="4">
                  <c:v>344.4293416233333</c:v>
                </c:pt>
                <c:pt idx="5">
                  <c:v>346.36029051666668</c:v>
                </c:pt>
                <c:pt idx="6">
                  <c:v>348.29128009999994</c:v>
                </c:pt>
                <c:pt idx="7">
                  <c:v>350.22224933999996</c:v>
                </c:pt>
                <c:pt idx="8">
                  <c:v>352.15325926666657</c:v>
                </c:pt>
                <c:pt idx="9">
                  <c:v>354.08426919333334</c:v>
                </c:pt>
                <c:pt idx="10">
                  <c:v>356.01529946666665</c:v>
                </c:pt>
                <c:pt idx="11">
                  <c:v>357.94632973999995</c:v>
                </c:pt>
                <c:pt idx="12">
                  <c:v>359.87736001333332</c:v>
                </c:pt>
                <c:pt idx="13">
                  <c:v>361.80841063333332</c:v>
                </c:pt>
                <c:pt idx="14">
                  <c:v>363.73942058333336</c:v>
                </c:pt>
                <c:pt idx="15">
                  <c:v>365.67049155000001</c:v>
                </c:pt>
                <c:pt idx="16">
                  <c:v>367.60156251000006</c:v>
                </c:pt>
                <c:pt idx="17">
                  <c:v>369.53261313000002</c:v>
                </c:pt>
                <c:pt idx="18">
                  <c:v>371.46368409333337</c:v>
                </c:pt>
                <c:pt idx="19">
                  <c:v>373.39475505666661</c:v>
                </c:pt>
                <c:pt idx="20">
                  <c:v>375.32582601666672</c:v>
                </c:pt>
                <c:pt idx="21">
                  <c:v>377.25691733000002</c:v>
                </c:pt>
                <c:pt idx="22">
                  <c:v>379.18802897999996</c:v>
                </c:pt>
                <c:pt idx="23">
                  <c:v>381.11914063666671</c:v>
                </c:pt>
                <c:pt idx="24">
                  <c:v>383.05023194666666</c:v>
                </c:pt>
                <c:pt idx="25">
                  <c:v>384.98132325666666</c:v>
                </c:pt>
                <c:pt idx="26">
                  <c:v>386.91247559666664</c:v>
                </c:pt>
                <c:pt idx="27">
                  <c:v>388.8435872533334</c:v>
                </c:pt>
                <c:pt idx="28">
                  <c:v>390.77473959666668</c:v>
                </c:pt>
                <c:pt idx="29">
                  <c:v>392.70589193999996</c:v>
                </c:pt>
                <c:pt idx="30">
                  <c:v>394.63708497333329</c:v>
                </c:pt>
                <c:pt idx="31">
                  <c:v>396.56823731666668</c:v>
                </c:pt>
                <c:pt idx="32">
                  <c:v>398.49936930666672</c:v>
                </c:pt>
                <c:pt idx="33">
                  <c:v>400.43050130666671</c:v>
                </c:pt>
                <c:pt idx="34">
                  <c:v>402.36169433333333</c:v>
                </c:pt>
                <c:pt idx="35">
                  <c:v>404.29286702666667</c:v>
                </c:pt>
                <c:pt idx="36">
                  <c:v>406.22403971666671</c:v>
                </c:pt>
                <c:pt idx="37">
                  <c:v>408.15521239999998</c:v>
                </c:pt>
                <c:pt idx="38">
                  <c:v>410.08638509333332</c:v>
                </c:pt>
                <c:pt idx="39">
                  <c:v>412.01757813</c:v>
                </c:pt>
                <c:pt idx="40">
                  <c:v>413.94877116333333</c:v>
                </c:pt>
                <c:pt idx="41">
                  <c:v>415.87998454000007</c:v>
                </c:pt>
                <c:pt idx="42">
                  <c:v>417.81119791666669</c:v>
                </c:pt>
                <c:pt idx="43">
                  <c:v>419.74241129666672</c:v>
                </c:pt>
                <c:pt idx="44">
                  <c:v>421.67364502000004</c:v>
                </c:pt>
                <c:pt idx="45">
                  <c:v>423.60485840000001</c:v>
                </c:pt>
                <c:pt idx="46">
                  <c:v>425.53603109333335</c:v>
                </c:pt>
                <c:pt idx="47">
                  <c:v>427.46724447000003</c:v>
                </c:pt>
                <c:pt idx="48">
                  <c:v>429.39845785000006</c:v>
                </c:pt>
                <c:pt idx="49">
                  <c:v>431.32969156666667</c:v>
                </c:pt>
                <c:pt idx="50">
                  <c:v>433.2608845933334</c:v>
                </c:pt>
                <c:pt idx="51">
                  <c:v>435.19213866000001</c:v>
                </c:pt>
                <c:pt idx="52">
                  <c:v>437.12341308000003</c:v>
                </c:pt>
                <c:pt idx="53">
                  <c:v>439.05466714666665</c:v>
                </c:pt>
                <c:pt idx="54">
                  <c:v>440.98594156000007</c:v>
                </c:pt>
                <c:pt idx="55">
                  <c:v>442.91721597333327</c:v>
                </c:pt>
                <c:pt idx="56">
                  <c:v>444.84851073333334</c:v>
                </c:pt>
                <c:pt idx="57">
                  <c:v>446.77978514999995</c:v>
                </c:pt>
                <c:pt idx="58">
                  <c:v>448.71110025000002</c:v>
                </c:pt>
                <c:pt idx="59">
                  <c:v>450.48605346333335</c:v>
                </c:pt>
                <c:pt idx="60">
                  <c:v>451.57064817999998</c:v>
                </c:pt>
                <c:pt idx="61">
                  <c:v>452.36016846000001</c:v>
                </c:pt>
                <c:pt idx="62">
                  <c:v>452.93456013333326</c:v>
                </c:pt>
                <c:pt idx="63">
                  <c:v>453.35302735666664</c:v>
                </c:pt>
                <c:pt idx="64">
                  <c:v>453.65757243999997</c:v>
                </c:pt>
                <c:pt idx="65">
                  <c:v>453.87896727333333</c:v>
                </c:pt>
                <c:pt idx="66">
                  <c:v>454.04036458999991</c:v>
                </c:pt>
                <c:pt idx="67">
                  <c:v>454.15767414999999</c:v>
                </c:pt>
                <c:pt idx="68">
                  <c:v>454.24309286666659</c:v>
                </c:pt>
                <c:pt idx="69">
                  <c:v>454.30469768333336</c:v>
                </c:pt>
                <c:pt idx="70">
                  <c:v>454.35009766666661</c:v>
                </c:pt>
                <c:pt idx="71">
                  <c:v>454.38307698</c:v>
                </c:pt>
                <c:pt idx="72">
                  <c:v>454.40716552666663</c:v>
                </c:pt>
                <c:pt idx="73">
                  <c:v>454.42336019333334</c:v>
                </c:pt>
                <c:pt idx="74">
                  <c:v>454.43638102999995</c:v>
                </c:pt>
                <c:pt idx="75">
                  <c:v>454.44589232666675</c:v>
                </c:pt>
                <c:pt idx="76">
                  <c:v>454.45273844666673</c:v>
                </c:pt>
                <c:pt idx="77">
                  <c:v>454.4578755733333</c:v>
                </c:pt>
                <c:pt idx="78">
                  <c:v>454.46157835999998</c:v>
                </c:pt>
                <c:pt idx="79">
                  <c:v>454.46424355333335</c:v>
                </c:pt>
                <c:pt idx="80">
                  <c:v>454.46623739666666</c:v>
                </c:pt>
                <c:pt idx="81">
                  <c:v>454.46771239666668</c:v>
                </c:pt>
                <c:pt idx="82">
                  <c:v>454.46866860666665</c:v>
                </c:pt>
                <c:pt idx="83">
                  <c:v>454.46947224333331</c:v>
                </c:pt>
                <c:pt idx="84">
                  <c:v>454.47002155999991</c:v>
                </c:pt>
                <c:pt idx="85">
                  <c:v>454.47040811333335</c:v>
                </c:pt>
                <c:pt idx="86">
                  <c:v>454.47072346333334</c:v>
                </c:pt>
                <c:pt idx="87">
                  <c:v>454.47092691666666</c:v>
                </c:pt>
                <c:pt idx="88">
                  <c:v>454.47109983999991</c:v>
                </c:pt>
                <c:pt idx="89">
                  <c:v>454.47122192</c:v>
                </c:pt>
                <c:pt idx="90">
                  <c:v>454.47129312666658</c:v>
                </c:pt>
                <c:pt idx="91">
                  <c:v>454.47139486999998</c:v>
                </c:pt>
                <c:pt idx="92">
                  <c:v>454.47141521666663</c:v>
                </c:pt>
                <c:pt idx="93">
                  <c:v>454.47144573666657</c:v>
                </c:pt>
                <c:pt idx="94">
                  <c:v>454.47145590999997</c:v>
                </c:pt>
                <c:pt idx="95">
                  <c:v>454.47147624999997</c:v>
                </c:pt>
                <c:pt idx="96">
                  <c:v>454.47148642333332</c:v>
                </c:pt>
                <c:pt idx="97">
                  <c:v>454.47149659666667</c:v>
                </c:pt>
                <c:pt idx="98">
                  <c:v>454.47149659666667</c:v>
                </c:pt>
                <c:pt idx="99">
                  <c:v>454.47150676999991</c:v>
                </c:pt>
              </c:numCache>
            </c:numRef>
          </c:xVal>
          <c:yVal>
            <c:numRef>
              <c:f>pq!$J$2:$J$101</c:f>
              <c:numCache>
                <c:formatCode>General</c:formatCode>
                <c:ptCount val="100"/>
                <c:pt idx="0">
                  <c:v>156.9584960599999</c:v>
                </c:pt>
                <c:pt idx="1">
                  <c:v>157.06680294</c:v>
                </c:pt>
                <c:pt idx="2">
                  <c:v>157.17822261999993</c:v>
                </c:pt>
                <c:pt idx="3">
                  <c:v>157.28958127000004</c:v>
                </c:pt>
                <c:pt idx="4">
                  <c:v>157.40100093999996</c:v>
                </c:pt>
                <c:pt idx="5">
                  <c:v>157.51245112999987</c:v>
                </c:pt>
                <c:pt idx="6">
                  <c:v>157.62384030000004</c:v>
                </c:pt>
                <c:pt idx="7">
                  <c:v>157.7352599699999</c:v>
                </c:pt>
                <c:pt idx="8">
                  <c:v>157.84661861000006</c:v>
                </c:pt>
                <c:pt idx="9">
                  <c:v>157.95806880999993</c:v>
                </c:pt>
                <c:pt idx="10">
                  <c:v>158.06948849000003</c:v>
                </c:pt>
                <c:pt idx="11">
                  <c:v>158.18090816999995</c:v>
                </c:pt>
                <c:pt idx="12">
                  <c:v>158.29232785000005</c:v>
                </c:pt>
                <c:pt idx="13">
                  <c:v>158.40371700999992</c:v>
                </c:pt>
                <c:pt idx="14">
                  <c:v>158.5149841600001</c:v>
                </c:pt>
                <c:pt idx="15">
                  <c:v>158.62634279999997</c:v>
                </c:pt>
                <c:pt idx="16">
                  <c:v>158.73770145000009</c:v>
                </c:pt>
                <c:pt idx="17">
                  <c:v>158.84918216999995</c:v>
                </c:pt>
                <c:pt idx="18">
                  <c:v>158.96063236000003</c:v>
                </c:pt>
                <c:pt idx="19">
                  <c:v>159.07208255000012</c:v>
                </c:pt>
                <c:pt idx="20">
                  <c:v>159.18353275999999</c:v>
                </c:pt>
                <c:pt idx="21">
                  <c:v>159.2948608800001</c:v>
                </c:pt>
                <c:pt idx="22">
                  <c:v>159.40625003999997</c:v>
                </c:pt>
                <c:pt idx="23">
                  <c:v>159.51763919000001</c:v>
                </c:pt>
                <c:pt idx="24">
                  <c:v>159.62915042000009</c:v>
                </c:pt>
                <c:pt idx="25">
                  <c:v>159.74066164999994</c:v>
                </c:pt>
                <c:pt idx="26">
                  <c:v>159.85189823000007</c:v>
                </c:pt>
                <c:pt idx="27">
                  <c:v>159.9633789400001</c:v>
                </c:pt>
                <c:pt idx="28">
                  <c:v>160.07470705999998</c:v>
                </c:pt>
                <c:pt idx="29">
                  <c:v>160.18621830000001</c:v>
                </c:pt>
                <c:pt idx="30">
                  <c:v>160.29766849000004</c:v>
                </c:pt>
                <c:pt idx="31">
                  <c:v>160.40908817000008</c:v>
                </c:pt>
                <c:pt idx="32">
                  <c:v>160.52035522999995</c:v>
                </c:pt>
                <c:pt idx="33">
                  <c:v>160.63189696999996</c:v>
                </c:pt>
                <c:pt idx="34">
                  <c:v>160.74316408000004</c:v>
                </c:pt>
                <c:pt idx="35">
                  <c:v>160.85455322000013</c:v>
                </c:pt>
                <c:pt idx="36">
                  <c:v>160.96594237999994</c:v>
                </c:pt>
                <c:pt idx="37">
                  <c:v>161.07742310999998</c:v>
                </c:pt>
                <c:pt idx="38">
                  <c:v>161.18890381</c:v>
                </c:pt>
                <c:pt idx="39">
                  <c:v>161.30026245000005</c:v>
                </c:pt>
                <c:pt idx="40">
                  <c:v>161.41180420000006</c:v>
                </c:pt>
                <c:pt idx="41">
                  <c:v>161.52304076999997</c:v>
                </c:pt>
                <c:pt idx="42">
                  <c:v>161.63446045999996</c:v>
                </c:pt>
                <c:pt idx="43">
                  <c:v>161.74588012999999</c:v>
                </c:pt>
                <c:pt idx="44">
                  <c:v>161.85726930000004</c:v>
                </c:pt>
                <c:pt idx="45">
                  <c:v>161.96868897000007</c:v>
                </c:pt>
                <c:pt idx="46">
                  <c:v>162.08016967000009</c:v>
                </c:pt>
                <c:pt idx="47">
                  <c:v>162.19158935999991</c:v>
                </c:pt>
                <c:pt idx="48">
                  <c:v>162.30300902999994</c:v>
                </c:pt>
                <c:pt idx="49">
                  <c:v>162.41439821</c:v>
                </c:pt>
                <c:pt idx="50">
                  <c:v>162.52566526000004</c:v>
                </c:pt>
                <c:pt idx="51">
                  <c:v>162.63711546000008</c:v>
                </c:pt>
                <c:pt idx="52">
                  <c:v>162.74853513000005</c:v>
                </c:pt>
                <c:pt idx="53">
                  <c:v>162.85998533000009</c:v>
                </c:pt>
                <c:pt idx="54">
                  <c:v>162.97140501000007</c:v>
                </c:pt>
                <c:pt idx="55">
                  <c:v>163.08282469000011</c:v>
                </c:pt>
                <c:pt idx="56">
                  <c:v>163.1942138500001</c:v>
                </c:pt>
                <c:pt idx="57">
                  <c:v>163.30572507000011</c:v>
                </c:pt>
                <c:pt idx="58">
                  <c:v>163.41708372000011</c:v>
                </c:pt>
                <c:pt idx="59">
                  <c:v>163.66969300000005</c:v>
                </c:pt>
                <c:pt idx="60">
                  <c:v>164.21287532999992</c:v>
                </c:pt>
                <c:pt idx="61">
                  <c:v>164.60540772000002</c:v>
                </c:pt>
                <c:pt idx="62">
                  <c:v>164.89308165999984</c:v>
                </c:pt>
                <c:pt idx="63">
                  <c:v>165.10208131999991</c:v>
                </c:pt>
                <c:pt idx="64">
                  <c:v>165.25363160999996</c:v>
                </c:pt>
                <c:pt idx="65">
                  <c:v>165.36456294999982</c:v>
                </c:pt>
                <c:pt idx="66">
                  <c:v>165.44491577999992</c:v>
                </c:pt>
                <c:pt idx="67">
                  <c:v>165.5031432900002</c:v>
                </c:pt>
                <c:pt idx="68">
                  <c:v>165.5462189299999</c:v>
                </c:pt>
                <c:pt idx="69">
                  <c:v>165.57667546000005</c:v>
                </c:pt>
                <c:pt idx="70">
                  <c:v>165.59985353000008</c:v>
                </c:pt>
                <c:pt idx="71">
                  <c:v>165.61657713000011</c:v>
                </c:pt>
                <c:pt idx="72">
                  <c:v>165.62850953000009</c:v>
                </c:pt>
                <c:pt idx="73">
                  <c:v>165.63671878000002</c:v>
                </c:pt>
                <c:pt idx="74">
                  <c:v>165.64318850999996</c:v>
                </c:pt>
                <c:pt idx="75">
                  <c:v>165.6479644399999</c:v>
                </c:pt>
                <c:pt idx="76">
                  <c:v>165.65170289000014</c:v>
                </c:pt>
                <c:pt idx="77">
                  <c:v>165.65434263999998</c:v>
                </c:pt>
                <c:pt idx="78">
                  <c:v>165.65638727999993</c:v>
                </c:pt>
                <c:pt idx="79">
                  <c:v>165.65769955000013</c:v>
                </c:pt>
                <c:pt idx="80">
                  <c:v>165.65882875999989</c:v>
                </c:pt>
                <c:pt idx="81">
                  <c:v>165.65963743999981</c:v>
                </c:pt>
                <c:pt idx="82">
                  <c:v>165.65994259999991</c:v>
                </c:pt>
                <c:pt idx="83">
                  <c:v>165.66047665000008</c:v>
                </c:pt>
                <c:pt idx="84">
                  <c:v>165.66065978999995</c:v>
                </c:pt>
                <c:pt idx="85">
                  <c:v>165.66090391</c:v>
                </c:pt>
                <c:pt idx="86">
                  <c:v>165.6611632900001</c:v>
                </c:pt>
                <c:pt idx="87">
                  <c:v>165.66113282000003</c:v>
                </c:pt>
                <c:pt idx="88">
                  <c:v>165.66133112999995</c:v>
                </c:pt>
                <c:pt idx="89">
                  <c:v>165.6614227199999</c:v>
                </c:pt>
                <c:pt idx="90">
                  <c:v>165.66131590999993</c:v>
                </c:pt>
                <c:pt idx="91">
                  <c:v>165.6617126999999</c:v>
                </c:pt>
                <c:pt idx="92">
                  <c:v>165.6616821799999</c:v>
                </c:pt>
                <c:pt idx="93">
                  <c:v>165.66163639999991</c:v>
                </c:pt>
                <c:pt idx="94">
                  <c:v>165.66162113999985</c:v>
                </c:pt>
                <c:pt idx="95">
                  <c:v>165.66159062999986</c:v>
                </c:pt>
                <c:pt idx="96">
                  <c:v>165.66157536999992</c:v>
                </c:pt>
                <c:pt idx="97">
                  <c:v>165.66156010999987</c:v>
                </c:pt>
                <c:pt idx="98">
                  <c:v>165.66156010999987</c:v>
                </c:pt>
                <c:pt idx="99">
                  <c:v>165.66154484999993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27E-4033-9D2D-F0E5FE75084E}"/>
            </c:ext>
          </c:extLst>
        </c:ser>
        <c:ser>
          <c:idx val="1"/>
          <c:order val="1"/>
          <c:tx>
            <c:v>INI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pq!$I$2</c:f>
              <c:numCache>
                <c:formatCode>General</c:formatCode>
                <c:ptCount val="1"/>
                <c:pt idx="0">
                  <c:v>336.76139321666665</c:v>
                </c:pt>
              </c:numCache>
            </c:numRef>
          </c:xVal>
          <c:yVal>
            <c:numRef>
              <c:f>pq!$J$2</c:f>
              <c:numCache>
                <c:formatCode>General</c:formatCode>
                <c:ptCount val="1"/>
                <c:pt idx="0">
                  <c:v>156.9584960599999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27E-4033-9D2D-F0E5FE75084E}"/>
            </c:ext>
          </c:extLst>
        </c:ser>
        <c:ser>
          <c:idx val="2"/>
          <c:order val="2"/>
          <c:tx>
            <c:v>FINAL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pq!$I$101</c:f>
              <c:numCache>
                <c:formatCode>General</c:formatCode>
                <c:ptCount val="1"/>
                <c:pt idx="0">
                  <c:v>454.47150676999991</c:v>
                </c:pt>
              </c:numCache>
            </c:numRef>
          </c:xVal>
          <c:yVal>
            <c:numRef>
              <c:f>pq!$J$101</c:f>
              <c:numCache>
                <c:formatCode>General</c:formatCode>
                <c:ptCount val="1"/>
                <c:pt idx="0">
                  <c:v>165.66154484999993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27E-4033-9D2D-F0E5FE7508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1878687"/>
        <c:axId val="908722479"/>
      </c:scatterChart>
      <c:valAx>
        <c:axId val="1151878687"/>
        <c:scaling>
          <c:orientation val="minMax"/>
          <c:max val="460"/>
          <c:min val="33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 b="1"/>
                  <a:t>p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8722479"/>
        <c:crosses val="autoZero"/>
        <c:crossBetween val="midCat"/>
      </c:valAx>
      <c:valAx>
        <c:axId val="90872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="1"/>
                  <a:t>q (psi)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87868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1002768668878986"/>
          <c:y val="5.0041282528126195E-2"/>
          <c:w val="0.15353309639287607"/>
          <c:h val="0.15954892573101725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76200</xdr:colOff>
      <xdr:row>85</xdr:row>
      <xdr:rowOff>33337</xdr:rowOff>
    </xdr:from>
    <xdr:to>
      <xdr:col>4</xdr:col>
      <xdr:colOff>1838325</xdr:colOff>
      <xdr:row>99</xdr:row>
      <xdr:rowOff>109537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CE93D5-67A6-4F7D-B5ED-87B2721C06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76200</xdr:colOff>
      <xdr:row>85</xdr:row>
      <xdr:rowOff>33337</xdr:rowOff>
    </xdr:from>
    <xdr:to>
      <xdr:col>4</xdr:col>
      <xdr:colOff>1838325</xdr:colOff>
      <xdr:row>99</xdr:row>
      <xdr:rowOff>109537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CEC3EBB-F78B-4FCB-A84D-B61A552E5B9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514349</xdr:colOff>
      <xdr:row>11</xdr:row>
      <xdr:rowOff>85725</xdr:rowOff>
    </xdr:from>
    <xdr:to>
      <xdr:col>16</xdr:col>
      <xdr:colOff>295274</xdr:colOff>
      <xdr:row>28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D688D89-A509-465D-A428-D239B673815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590550</xdr:colOff>
      <xdr:row>3</xdr:row>
      <xdr:rowOff>28575</xdr:rowOff>
    </xdr:from>
    <xdr:to>
      <xdr:col>23</xdr:col>
      <xdr:colOff>304800</xdr:colOff>
      <xdr:row>23</xdr:row>
      <xdr:rowOff>9525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DAF0EF8-B058-42B9-A940-3B4D3E33522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FFB7DC0-EA42-41DC-A38C-C2E47DAC3FC7}" name="Table1" displayName="Table1" ref="A3:E103" totalsRowShown="0">
  <autoFilter ref="A3:E103" xr:uid="{2DC304C9-F39A-4506-9230-C6D7F5BCE26A}"/>
  <tableColumns count="5">
    <tableColumn id="1" xr3:uid="{00A54896-9ECF-43B3-AA96-0B5D251822D6}" name="Time (day)"/>
    <tableColumn id="2" xr3:uid="{8480E011-6AF9-4E87-9A82-EE1F4FDE3CA6}" name="Date" dataDxfId="0"/>
    <tableColumn id="3" xr3:uid="{FD0268C9-6717-4F6C-B51B-02C4ECACD14B}" name="{11, 11, 7}/{2, 2, 1}-Pressure (psi)"/>
    <tableColumn id="4" xr3:uid="{068B8779-B313-4579-AE2C-29C3F3D26BE5}" name="{11, 11, 7}/{2, 2, 1}-Total Normal Stress I (psi)"/>
    <tableColumn id="5" xr3:uid="{33B1800E-9B6E-400D-B4F4-2A18D9DE8E26}" name="{11, 11, 7}/{2, 2, 1}-Total Normal Stress K (psi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FF2F35-3058-4E48-A3DB-B809BABEC014}">
  <dimension ref="A1:E103"/>
  <sheetViews>
    <sheetView workbookViewId="0">
      <selection activeCell="A3" sqref="A3"/>
    </sheetView>
  </sheetViews>
  <sheetFormatPr defaultRowHeight="15" x14ac:dyDescent="0.25"/>
  <cols>
    <col min="1" max="1" width="12.5703125" customWidth="1"/>
    <col min="2" max="2" width="19.5703125" bestFit="1" customWidth="1"/>
    <col min="3" max="3" width="31.7109375" customWidth="1"/>
    <col min="4" max="4" width="42.140625" customWidth="1"/>
    <col min="5" max="5" width="42.7109375" customWidth="1"/>
  </cols>
  <sheetData>
    <row r="1" spans="1:5" x14ac:dyDescent="0.25">
      <c r="A1" t="s">
        <v>0</v>
      </c>
    </row>
    <row r="3" spans="1:5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</row>
    <row r="4" spans="1:5" x14ac:dyDescent="0.25">
      <c r="A4">
        <v>0.72898600000000002</v>
      </c>
      <c r="B4" s="1">
        <f>DATE(2000,12,31) + TIME(17,29,44)</f>
        <v>36891.728981481479</v>
      </c>
      <c r="C4">
        <v>478.81628418000003</v>
      </c>
      <c r="D4">
        <v>763.25817871000004</v>
      </c>
      <c r="E4">
        <v>1204.6585693</v>
      </c>
    </row>
    <row r="5" spans="1:5" x14ac:dyDescent="0.25">
      <c r="A5">
        <v>1.7</v>
      </c>
      <c r="B5" s="1">
        <f>DATE(2001,1,1) + TIME(16,47,59)</f>
        <v>36892.699988425928</v>
      </c>
      <c r="C5">
        <v>475.03018187999999</v>
      </c>
      <c r="D5">
        <v>761.31097411999997</v>
      </c>
      <c r="E5">
        <v>1204.6585693</v>
      </c>
    </row>
    <row r="6" spans="1:5" x14ac:dyDescent="0.25">
      <c r="A6">
        <v>2.7</v>
      </c>
      <c r="B6" s="1">
        <f>DATE(2001,1,2) + TIME(16,47,59)</f>
        <v>36893.699988425928</v>
      </c>
      <c r="C6">
        <v>471.13110352000001</v>
      </c>
      <c r="D6">
        <v>759.30572510000002</v>
      </c>
      <c r="E6">
        <v>1204.6585693</v>
      </c>
    </row>
    <row r="7" spans="1:5" x14ac:dyDescent="0.25">
      <c r="A7">
        <v>3.7</v>
      </c>
      <c r="B7" s="1">
        <f>DATE(2001,1,3) + TIME(16,47,59)</f>
        <v>36894.699988425928</v>
      </c>
      <c r="C7">
        <v>467.23196410999998</v>
      </c>
      <c r="D7">
        <v>757.30047606999995</v>
      </c>
      <c r="E7">
        <v>1204.6585693</v>
      </c>
    </row>
    <row r="8" spans="1:5" x14ac:dyDescent="0.25">
      <c r="A8">
        <v>4.7</v>
      </c>
      <c r="B8" s="1">
        <f>DATE(2001,1,4) + TIME(16,47,59)</f>
        <v>36895.699988425928</v>
      </c>
      <c r="C8">
        <v>463.33288573999999</v>
      </c>
      <c r="D8">
        <v>755.29522704999999</v>
      </c>
      <c r="E8">
        <v>1204.6585693</v>
      </c>
    </row>
    <row r="9" spans="1:5" x14ac:dyDescent="0.25">
      <c r="A9">
        <v>5.7</v>
      </c>
      <c r="B9" s="1">
        <f>DATE(2001,1,5) + TIME(16,47,59)</f>
        <v>36896.699988425928</v>
      </c>
      <c r="C9">
        <v>459.43383789000001</v>
      </c>
      <c r="D9">
        <v>753.28997803000004</v>
      </c>
      <c r="E9">
        <v>1204.6585693</v>
      </c>
    </row>
    <row r="10" spans="1:5" x14ac:dyDescent="0.25">
      <c r="A10">
        <v>6.7</v>
      </c>
      <c r="B10" s="1">
        <f>DATE(2001,1,6) + TIME(16,47,59)</f>
        <v>36897.699988425928</v>
      </c>
      <c r="C10">
        <v>455.53472900000003</v>
      </c>
      <c r="D10">
        <v>751.28472899999997</v>
      </c>
      <c r="E10">
        <v>1204.6585693</v>
      </c>
    </row>
    <row r="11" spans="1:5" x14ac:dyDescent="0.25">
      <c r="A11">
        <v>7.7</v>
      </c>
      <c r="B11" s="1">
        <f>DATE(2001,1,7) + TIME(16,47,59)</f>
        <v>36898.699988425928</v>
      </c>
      <c r="C11">
        <v>451.63565062999999</v>
      </c>
      <c r="D11">
        <v>749.27947998000002</v>
      </c>
      <c r="E11">
        <v>1204.6585693</v>
      </c>
    </row>
    <row r="12" spans="1:5" x14ac:dyDescent="0.25">
      <c r="A12">
        <v>8.6999999999999993</v>
      </c>
      <c r="B12" s="1">
        <f>DATE(2001,1,8) + TIME(16,47,59)</f>
        <v>36899.699988425928</v>
      </c>
      <c r="C12">
        <v>447.73651123000002</v>
      </c>
      <c r="D12">
        <v>747.27423095999995</v>
      </c>
      <c r="E12">
        <v>1204.6585693</v>
      </c>
    </row>
    <row r="13" spans="1:5" x14ac:dyDescent="0.25">
      <c r="A13">
        <v>9.6999999999999993</v>
      </c>
      <c r="B13" s="1">
        <f>DATE(2001,1,9) + TIME(16,47,59)</f>
        <v>36900.699988425928</v>
      </c>
      <c r="C13">
        <v>443.83734131</v>
      </c>
      <c r="D13">
        <v>745.26892090000001</v>
      </c>
      <c r="E13">
        <v>1204.6585693</v>
      </c>
    </row>
    <row r="14" spans="1:5" x14ac:dyDescent="0.25">
      <c r="A14">
        <v>10.7</v>
      </c>
      <c r="B14" s="1">
        <f>DATE(2001,1,10) + TIME(16,47,59)</f>
        <v>36901.699988425928</v>
      </c>
      <c r="C14">
        <v>439.93814086999998</v>
      </c>
      <c r="D14">
        <v>743.26361083999996</v>
      </c>
      <c r="E14">
        <v>1204.6585693</v>
      </c>
    </row>
    <row r="15" spans="1:5" x14ac:dyDescent="0.25">
      <c r="A15">
        <v>11.7</v>
      </c>
      <c r="B15" s="1">
        <f>DATE(2001,1,11) + TIME(16,47,59)</f>
        <v>36902.699988425928</v>
      </c>
      <c r="C15">
        <v>436.03894043000003</v>
      </c>
      <c r="D15">
        <v>741.25830078000001</v>
      </c>
      <c r="E15">
        <v>1204.6585693</v>
      </c>
    </row>
    <row r="16" spans="1:5" x14ac:dyDescent="0.25">
      <c r="A16">
        <v>12.7</v>
      </c>
      <c r="B16" s="1">
        <f>DATE(2001,1,12) + TIME(16,47,59)</f>
        <v>36903.699988425928</v>
      </c>
      <c r="C16">
        <v>432.13973999000001</v>
      </c>
      <c r="D16">
        <v>739.25299071999996</v>
      </c>
      <c r="E16">
        <v>1204.6585693</v>
      </c>
    </row>
    <row r="17" spans="1:5" x14ac:dyDescent="0.25">
      <c r="A17">
        <v>13.7</v>
      </c>
      <c r="B17" s="1">
        <f>DATE(2001,1,13) + TIME(16,47,59)</f>
        <v>36904.699988425928</v>
      </c>
      <c r="C17">
        <v>428.24050903</v>
      </c>
      <c r="D17">
        <v>737.24768066000001</v>
      </c>
      <c r="E17">
        <v>1204.6585693</v>
      </c>
    </row>
    <row r="18" spans="1:5" x14ac:dyDescent="0.25">
      <c r="A18">
        <v>14.7</v>
      </c>
      <c r="B18" s="1">
        <f>DATE(2001,1,14) + TIME(16,47,59)</f>
        <v>36905.699988425928</v>
      </c>
      <c r="C18">
        <v>424.34127808</v>
      </c>
      <c r="D18">
        <v>735.24237060999997</v>
      </c>
      <c r="E18">
        <v>1204.6584473</v>
      </c>
    </row>
    <row r="19" spans="1:5" x14ac:dyDescent="0.25">
      <c r="A19">
        <v>15.7</v>
      </c>
      <c r="B19" s="1">
        <f>DATE(2001,1,15) + TIME(16,47,59)</f>
        <v>36906.699988425928</v>
      </c>
      <c r="C19">
        <v>420.44201659999999</v>
      </c>
      <c r="D19">
        <v>733.23706055000002</v>
      </c>
      <c r="E19">
        <v>1204.6584473</v>
      </c>
    </row>
    <row r="20" spans="1:5" x14ac:dyDescent="0.25">
      <c r="A20">
        <v>16.7</v>
      </c>
      <c r="B20" s="1">
        <f>DATE(2001,1,16) + TIME(16,47,59)</f>
        <v>36907.699988425928</v>
      </c>
      <c r="C20">
        <v>416.54275512999999</v>
      </c>
      <c r="D20">
        <v>731.23175048999997</v>
      </c>
      <c r="E20">
        <v>1204.6584473</v>
      </c>
    </row>
    <row r="21" spans="1:5" x14ac:dyDescent="0.25">
      <c r="A21">
        <v>17.7</v>
      </c>
      <c r="B21" s="1">
        <f>DATE(2001,1,17) + TIME(16,47,59)</f>
        <v>36908.699988425928</v>
      </c>
      <c r="C21">
        <v>412.64349364999998</v>
      </c>
      <c r="D21">
        <v>729.22637939000003</v>
      </c>
      <c r="E21">
        <v>1204.6584473</v>
      </c>
    </row>
    <row r="22" spans="1:5" x14ac:dyDescent="0.25">
      <c r="A22">
        <v>18.7</v>
      </c>
      <c r="B22" s="1">
        <f>DATE(2001,1,18) + TIME(16,47,59)</f>
        <v>36909.699988425928</v>
      </c>
      <c r="C22">
        <v>408.74420165999999</v>
      </c>
      <c r="D22">
        <v>727.22100829999999</v>
      </c>
      <c r="E22">
        <v>1204.6584473</v>
      </c>
    </row>
    <row r="23" spans="1:5" x14ac:dyDescent="0.25">
      <c r="A23">
        <v>19.7</v>
      </c>
      <c r="B23" s="1">
        <f>DATE(2001,1,19) + TIME(16,47,59)</f>
        <v>36910.699988425928</v>
      </c>
      <c r="C23">
        <v>404.84490966999999</v>
      </c>
      <c r="D23">
        <v>725.21563720999995</v>
      </c>
      <c r="E23">
        <v>1204.6584473</v>
      </c>
    </row>
    <row r="24" spans="1:5" x14ac:dyDescent="0.25">
      <c r="A24">
        <v>20.7</v>
      </c>
      <c r="B24" s="1">
        <f>DATE(2001,1,20) + TIME(16,47,59)</f>
        <v>36911.699988425928</v>
      </c>
      <c r="C24">
        <v>400.94561768</v>
      </c>
      <c r="D24">
        <v>723.21026611000002</v>
      </c>
      <c r="E24">
        <v>1204.6584473</v>
      </c>
    </row>
    <row r="25" spans="1:5" x14ac:dyDescent="0.25">
      <c r="A25">
        <v>21.7</v>
      </c>
      <c r="B25" s="1">
        <f>DATE(2001,1,21) + TIME(16,47,59)</f>
        <v>36912.699988425928</v>
      </c>
      <c r="C25">
        <v>397.04632568</v>
      </c>
      <c r="D25">
        <v>721.20495604999996</v>
      </c>
      <c r="E25">
        <v>1204.6584473</v>
      </c>
    </row>
    <row r="26" spans="1:5" x14ac:dyDescent="0.25">
      <c r="A26">
        <v>22.7</v>
      </c>
      <c r="B26" s="1">
        <f>DATE(2001,1,22) + TIME(16,47,59)</f>
        <v>36913.699988425928</v>
      </c>
      <c r="C26">
        <v>393.14697266000002</v>
      </c>
      <c r="D26">
        <v>719.19958496000004</v>
      </c>
      <c r="E26">
        <v>1204.6584473</v>
      </c>
    </row>
    <row r="27" spans="1:5" x14ac:dyDescent="0.25">
      <c r="A27">
        <v>23.7</v>
      </c>
      <c r="B27" s="1">
        <f>DATE(2001,1,23) + TIME(16,47,59)</f>
        <v>36914.699988425928</v>
      </c>
      <c r="C27">
        <v>389.24761962999997</v>
      </c>
      <c r="D27">
        <v>717.19421387</v>
      </c>
      <c r="E27">
        <v>1204.6584473</v>
      </c>
    </row>
    <row r="28" spans="1:5" x14ac:dyDescent="0.25">
      <c r="A28">
        <v>24.7</v>
      </c>
      <c r="B28" s="1">
        <f>DATE(2001,1,24) + TIME(16,47,59)</f>
        <v>36915.699988425928</v>
      </c>
      <c r="C28">
        <v>385.34826659999999</v>
      </c>
      <c r="D28">
        <v>715.18878173999997</v>
      </c>
      <c r="E28">
        <v>1204.6584473</v>
      </c>
    </row>
    <row r="29" spans="1:5" x14ac:dyDescent="0.25">
      <c r="A29">
        <v>25.7</v>
      </c>
      <c r="B29" s="1">
        <f>DATE(2001,1,25) + TIME(16,47,59)</f>
        <v>36916.699988425928</v>
      </c>
      <c r="C29">
        <v>381.44891357</v>
      </c>
      <c r="D29">
        <v>713.18334961000005</v>
      </c>
      <c r="E29">
        <v>1204.6584473</v>
      </c>
    </row>
    <row r="30" spans="1:5" x14ac:dyDescent="0.25">
      <c r="A30">
        <v>26.7</v>
      </c>
      <c r="B30" s="1">
        <f>DATE(2001,1,26) + TIME(16,47,59)</f>
        <v>36917.699988425928</v>
      </c>
      <c r="C30">
        <v>377.54953003000003</v>
      </c>
      <c r="D30">
        <v>711.17803954999999</v>
      </c>
      <c r="E30">
        <v>1204.6584473</v>
      </c>
    </row>
    <row r="31" spans="1:5" x14ac:dyDescent="0.25">
      <c r="A31">
        <v>27.7</v>
      </c>
      <c r="B31" s="1">
        <f>DATE(2001,1,27) + TIME(16,47,59)</f>
        <v>36918.699988425928</v>
      </c>
      <c r="C31">
        <v>373.65014647999999</v>
      </c>
      <c r="D31">
        <v>709.17260741999996</v>
      </c>
      <c r="E31">
        <v>1204.6584473</v>
      </c>
    </row>
    <row r="32" spans="1:5" x14ac:dyDescent="0.25">
      <c r="A32">
        <v>28.7</v>
      </c>
      <c r="B32" s="1">
        <f>DATE(2001,1,28) + TIME(16,47,59)</f>
        <v>36919.699988425928</v>
      </c>
      <c r="C32">
        <v>369.75073242000002</v>
      </c>
      <c r="D32">
        <v>707.16723633000004</v>
      </c>
      <c r="E32">
        <v>1204.6584473</v>
      </c>
    </row>
    <row r="33" spans="1:5" x14ac:dyDescent="0.25">
      <c r="A33">
        <v>29.7</v>
      </c>
      <c r="B33" s="1">
        <f>DATE(2001,1,29) + TIME(16,47,59)</f>
        <v>36920.699988425928</v>
      </c>
      <c r="C33">
        <v>365.85125732</v>
      </c>
      <c r="D33">
        <v>705.16174316000001</v>
      </c>
      <c r="E33">
        <v>1204.6584473</v>
      </c>
    </row>
    <row r="34" spans="1:5" x14ac:dyDescent="0.25">
      <c r="A34">
        <v>30.7</v>
      </c>
      <c r="B34" s="1">
        <f>DATE(2001,1,30) + TIME(16,47,59)</f>
        <v>36921.699988425928</v>
      </c>
      <c r="C34">
        <v>361.95172119</v>
      </c>
      <c r="D34">
        <v>703.15625</v>
      </c>
      <c r="E34">
        <v>1204.6584473</v>
      </c>
    </row>
    <row r="35" spans="1:5" x14ac:dyDescent="0.25">
      <c r="A35">
        <v>31.7</v>
      </c>
      <c r="B35" s="1">
        <f>DATE(2001,1,31) + TIME(16,47,59)</f>
        <v>36922.699988425928</v>
      </c>
      <c r="C35">
        <v>358.05227660999998</v>
      </c>
      <c r="D35">
        <v>701.15081786999997</v>
      </c>
      <c r="E35">
        <v>1204.6584473</v>
      </c>
    </row>
    <row r="36" spans="1:5" x14ac:dyDescent="0.25">
      <c r="A36">
        <v>32.700000000000003</v>
      </c>
      <c r="B36" s="1">
        <f>DATE(2001,2,1) + TIME(16,47,59)</f>
        <v>36923.699988425928</v>
      </c>
      <c r="C36">
        <v>354.15280151000002</v>
      </c>
      <c r="D36">
        <v>699.14538574000005</v>
      </c>
      <c r="E36">
        <v>1204.6583252</v>
      </c>
    </row>
    <row r="37" spans="1:5" x14ac:dyDescent="0.25">
      <c r="A37">
        <v>33.700000000000003</v>
      </c>
      <c r="B37" s="1">
        <f>DATE(2001,2,2) + TIME(16,47,59)</f>
        <v>36924.699988425928</v>
      </c>
      <c r="C37">
        <v>350.25335693</v>
      </c>
      <c r="D37">
        <v>697.13989258000004</v>
      </c>
      <c r="E37">
        <v>1204.6583252</v>
      </c>
    </row>
    <row r="38" spans="1:5" x14ac:dyDescent="0.25">
      <c r="A38">
        <v>34.700000000000003</v>
      </c>
      <c r="B38" s="1">
        <f>DATE(2001,2,3) + TIME(16,47,59)</f>
        <v>36925.699988425928</v>
      </c>
      <c r="C38">
        <v>346.35388183999999</v>
      </c>
      <c r="D38">
        <v>695.13452147999999</v>
      </c>
      <c r="E38">
        <v>1204.6583252</v>
      </c>
    </row>
    <row r="39" spans="1:5" x14ac:dyDescent="0.25">
      <c r="A39">
        <v>35.700000000000003</v>
      </c>
      <c r="B39" s="1">
        <f>DATE(2001,2,4) + TIME(16,47,59)</f>
        <v>36926.699988425928</v>
      </c>
      <c r="C39">
        <v>342.45440674000002</v>
      </c>
      <c r="D39">
        <v>693.12908935999997</v>
      </c>
      <c r="E39">
        <v>1204.6583252</v>
      </c>
    </row>
    <row r="40" spans="1:5" x14ac:dyDescent="0.25">
      <c r="A40">
        <v>36.700000000000003</v>
      </c>
      <c r="B40" s="1">
        <f>DATE(2001,2,5) + TIME(16,47,59)</f>
        <v>36927.699988425928</v>
      </c>
      <c r="C40">
        <v>338.55493164000001</v>
      </c>
      <c r="D40">
        <v>691.12365723000005</v>
      </c>
      <c r="E40">
        <v>1204.6583252</v>
      </c>
    </row>
    <row r="41" spans="1:5" x14ac:dyDescent="0.25">
      <c r="A41">
        <v>37.700000000000003</v>
      </c>
      <c r="B41" s="1">
        <f>DATE(2001,2,6) + TIME(16,47,59)</f>
        <v>36928.699988425928</v>
      </c>
      <c r="C41">
        <v>334.65542603</v>
      </c>
      <c r="D41">
        <v>689.11816406000003</v>
      </c>
      <c r="E41">
        <v>1204.6583252</v>
      </c>
    </row>
    <row r="42" spans="1:5" x14ac:dyDescent="0.25">
      <c r="A42">
        <v>38.700000000000003</v>
      </c>
      <c r="B42" s="1">
        <f>DATE(2001,2,7) + TIME(16,47,59)</f>
        <v>36929.699988425928</v>
      </c>
      <c r="C42">
        <v>330.75592040999999</v>
      </c>
      <c r="D42">
        <v>687.11267090000001</v>
      </c>
      <c r="E42">
        <v>1204.6583252</v>
      </c>
    </row>
    <row r="43" spans="1:5" x14ac:dyDescent="0.25">
      <c r="A43">
        <v>39.700000000000003</v>
      </c>
      <c r="B43" s="1">
        <f>DATE(2001,2,8) + TIME(16,47,59)</f>
        <v>36930.699988425928</v>
      </c>
      <c r="C43">
        <v>326.85641478999997</v>
      </c>
      <c r="D43">
        <v>685.10723876999998</v>
      </c>
      <c r="E43">
        <v>1204.6583252</v>
      </c>
    </row>
    <row r="44" spans="1:5" x14ac:dyDescent="0.25">
      <c r="A44">
        <v>40.700000000000003</v>
      </c>
      <c r="B44" s="1">
        <f>DATE(2001,2,9) + TIME(16,47,59)</f>
        <v>36931.699988425928</v>
      </c>
      <c r="C44">
        <v>322.95684813999998</v>
      </c>
      <c r="D44">
        <v>683.10168456999997</v>
      </c>
      <c r="E44">
        <v>1204.6583252</v>
      </c>
    </row>
    <row r="45" spans="1:5" x14ac:dyDescent="0.25">
      <c r="A45">
        <v>41.7</v>
      </c>
      <c r="B45" s="1">
        <f>DATE(2001,2,10) + TIME(16,47,59)</f>
        <v>36932.699988425928</v>
      </c>
      <c r="C45">
        <v>319.05734253000003</v>
      </c>
      <c r="D45">
        <v>681.09631348000005</v>
      </c>
      <c r="E45">
        <v>1204.6583252</v>
      </c>
    </row>
    <row r="46" spans="1:5" x14ac:dyDescent="0.25">
      <c r="A46">
        <v>42.7</v>
      </c>
      <c r="B46" s="1">
        <f>DATE(2001,2,11) + TIME(16,47,59)</f>
        <v>36933.699988425928</v>
      </c>
      <c r="C46">
        <v>315.15777587999997</v>
      </c>
      <c r="D46">
        <v>679.09082031000003</v>
      </c>
      <c r="E46">
        <v>1204.6583252</v>
      </c>
    </row>
    <row r="47" spans="1:5" x14ac:dyDescent="0.25">
      <c r="A47">
        <v>43.7</v>
      </c>
      <c r="B47" s="1">
        <f>DATE(2001,2,12) + TIME(16,47,59)</f>
        <v>36934.699988425928</v>
      </c>
      <c r="C47">
        <v>311.25820922999998</v>
      </c>
      <c r="D47">
        <v>677.08532715000001</v>
      </c>
      <c r="E47">
        <v>1204.6583252</v>
      </c>
    </row>
    <row r="48" spans="1:5" x14ac:dyDescent="0.25">
      <c r="A48">
        <v>44.7</v>
      </c>
      <c r="B48" s="1">
        <f>DATE(2001,2,13) + TIME(16,47,59)</f>
        <v>36935.699988425928</v>
      </c>
      <c r="C48">
        <v>307.35861205999998</v>
      </c>
      <c r="D48">
        <v>675.07983397999999</v>
      </c>
      <c r="E48">
        <v>1204.6583252</v>
      </c>
    </row>
    <row r="49" spans="1:5" x14ac:dyDescent="0.25">
      <c r="A49">
        <v>45.7</v>
      </c>
      <c r="B49" s="1">
        <f>DATE(2001,2,14) + TIME(16,47,59)</f>
        <v>36936.699988425928</v>
      </c>
      <c r="C49">
        <v>303.45904540999999</v>
      </c>
      <c r="D49">
        <v>673.07434081999997</v>
      </c>
      <c r="E49">
        <v>1204.6583252</v>
      </c>
    </row>
    <row r="50" spans="1:5" x14ac:dyDescent="0.25">
      <c r="A50">
        <v>46.7</v>
      </c>
      <c r="B50" s="1">
        <f>DATE(2001,2,15) + TIME(16,47,59)</f>
        <v>36937.699988425928</v>
      </c>
      <c r="C50">
        <v>299.55953978999997</v>
      </c>
      <c r="D50">
        <v>671.06884765999996</v>
      </c>
      <c r="E50">
        <v>1204.6583252</v>
      </c>
    </row>
    <row r="51" spans="1:5" x14ac:dyDescent="0.25">
      <c r="A51">
        <v>47.7</v>
      </c>
      <c r="B51" s="1">
        <f>DATE(2001,2,16) + TIME(16,47,59)</f>
        <v>36938.699988425928</v>
      </c>
      <c r="C51">
        <v>295.65997313999998</v>
      </c>
      <c r="D51">
        <v>669.06335449000005</v>
      </c>
      <c r="E51">
        <v>1204.6583252</v>
      </c>
    </row>
    <row r="52" spans="1:5" x14ac:dyDescent="0.25">
      <c r="A52">
        <v>48.7</v>
      </c>
      <c r="B52" s="1">
        <f>DATE(2001,2,17) + TIME(16,47,59)</f>
        <v>36939.699988425928</v>
      </c>
      <c r="C52">
        <v>291.76040648999998</v>
      </c>
      <c r="D52">
        <v>667.05786133000004</v>
      </c>
      <c r="E52">
        <v>1204.6583252</v>
      </c>
    </row>
    <row r="53" spans="1:5" x14ac:dyDescent="0.25">
      <c r="A53">
        <v>49.7</v>
      </c>
      <c r="B53" s="1">
        <f>DATE(2001,2,18) + TIME(16,47,59)</f>
        <v>36940.699988425928</v>
      </c>
      <c r="C53">
        <v>287.86080933</v>
      </c>
      <c r="D53">
        <v>665.05236816000001</v>
      </c>
      <c r="E53">
        <v>1204.6583252</v>
      </c>
    </row>
    <row r="54" spans="1:5" x14ac:dyDescent="0.25">
      <c r="A54">
        <v>50.7</v>
      </c>
      <c r="B54" s="1">
        <f>DATE(2001,2,19) + TIME(16,47,59)</f>
        <v>36941.699988425928</v>
      </c>
      <c r="C54">
        <v>283.96121216</v>
      </c>
      <c r="D54">
        <v>663.046875</v>
      </c>
      <c r="E54">
        <v>1204.6582031</v>
      </c>
    </row>
    <row r="55" spans="1:5" x14ac:dyDescent="0.25">
      <c r="A55">
        <v>51.7</v>
      </c>
      <c r="B55" s="1">
        <f>DATE(2001,2,20) + TIME(16,47,59)</f>
        <v>36942.699988425928</v>
      </c>
      <c r="C55">
        <v>280.06155396000003</v>
      </c>
      <c r="D55">
        <v>661.04132079999999</v>
      </c>
      <c r="E55">
        <v>1204.6582031</v>
      </c>
    </row>
    <row r="56" spans="1:5" x14ac:dyDescent="0.25">
      <c r="A56">
        <v>52.7</v>
      </c>
      <c r="B56" s="1">
        <f>DATE(2001,2,21) + TIME(16,47,59)</f>
        <v>36943.699988425928</v>
      </c>
      <c r="C56">
        <v>276.16186522999999</v>
      </c>
      <c r="D56">
        <v>659.03576659999999</v>
      </c>
      <c r="E56">
        <v>1204.6582031</v>
      </c>
    </row>
    <row r="57" spans="1:5" x14ac:dyDescent="0.25">
      <c r="A57">
        <v>53.7</v>
      </c>
      <c r="B57" s="1">
        <f>DATE(2001,2,22) + TIME(16,47,59)</f>
        <v>36944.699988425928</v>
      </c>
      <c r="C57">
        <v>272.26220703000001</v>
      </c>
      <c r="D57">
        <v>657.03021239999998</v>
      </c>
      <c r="E57">
        <v>1204.6582031</v>
      </c>
    </row>
    <row r="58" spans="1:5" x14ac:dyDescent="0.25">
      <c r="A58">
        <v>54.7</v>
      </c>
      <c r="B58" s="1">
        <f>DATE(2001,2,23) + TIME(16,47,59)</f>
        <v>36945.699988425928</v>
      </c>
      <c r="C58">
        <v>268.36251830999998</v>
      </c>
      <c r="D58">
        <v>655.02465819999998</v>
      </c>
      <c r="E58">
        <v>1204.6582031</v>
      </c>
    </row>
    <row r="59" spans="1:5" x14ac:dyDescent="0.25">
      <c r="A59">
        <v>55.7</v>
      </c>
      <c r="B59" s="1">
        <f>DATE(2001,2,24) + TIME(16,47,59)</f>
        <v>36946.699988425928</v>
      </c>
      <c r="C59">
        <v>264.46282959000001</v>
      </c>
      <c r="D59">
        <v>653.01910399999997</v>
      </c>
      <c r="E59">
        <v>1204.6582031</v>
      </c>
    </row>
    <row r="60" spans="1:5" x14ac:dyDescent="0.25">
      <c r="A60">
        <v>56.7</v>
      </c>
      <c r="B60" s="1">
        <f>DATE(2001,2,25) + TIME(16,47,59)</f>
        <v>36947.699988425928</v>
      </c>
      <c r="C60">
        <v>260.56311034999999</v>
      </c>
      <c r="D60">
        <v>651.01354979999996</v>
      </c>
      <c r="E60">
        <v>1204.6582031</v>
      </c>
    </row>
    <row r="61" spans="1:5" x14ac:dyDescent="0.25">
      <c r="A61">
        <v>57.7</v>
      </c>
      <c r="B61" s="1">
        <f>DATE(2001,2,26) + TIME(16,47,59)</f>
        <v>36948.699988425928</v>
      </c>
      <c r="C61">
        <v>256.66339111000002</v>
      </c>
      <c r="D61">
        <v>649.00793456999997</v>
      </c>
      <c r="E61">
        <v>1204.6582031</v>
      </c>
    </row>
    <row r="62" spans="1:5" x14ac:dyDescent="0.25">
      <c r="A62">
        <v>58.7</v>
      </c>
      <c r="B62" s="1">
        <f>DATE(2001,2,27) + TIME(16,47,59)</f>
        <v>36949.699988425928</v>
      </c>
      <c r="C62">
        <v>252.76364136000001</v>
      </c>
      <c r="D62">
        <v>647.00238036999997</v>
      </c>
      <c r="E62">
        <v>1204.6582031</v>
      </c>
    </row>
    <row r="63" spans="1:5" x14ac:dyDescent="0.25">
      <c r="A63">
        <v>59.7</v>
      </c>
      <c r="B63" s="1">
        <f>DATE(2001,2,28) + TIME(16,47,59)</f>
        <v>36950.699988425928</v>
      </c>
      <c r="C63">
        <v>249.43348693999999</v>
      </c>
      <c r="D63">
        <v>645.36297606999995</v>
      </c>
      <c r="E63">
        <v>1204.9621582</v>
      </c>
    </row>
    <row r="64" spans="1:5" x14ac:dyDescent="0.25">
      <c r="A64">
        <v>60.7</v>
      </c>
      <c r="B64" s="1">
        <f>DATE(2001,3,1) + TIME(16,47,59)</f>
        <v>36951.699988425928</v>
      </c>
      <c r="C64">
        <v>248.04527282999999</v>
      </c>
      <c r="D64">
        <v>644.87829590000001</v>
      </c>
      <c r="E64">
        <v>1205.9241943</v>
      </c>
    </row>
    <row r="65" spans="1:5" x14ac:dyDescent="0.25">
      <c r="A65">
        <v>61.7</v>
      </c>
      <c r="B65" s="1">
        <f>DATE(2001,3,2) + TIME(16,47,59)</f>
        <v>36952.699988425928</v>
      </c>
      <c r="C65">
        <v>247.03497314000001</v>
      </c>
      <c r="D65">
        <v>644.52667236000002</v>
      </c>
      <c r="E65">
        <v>1206.6237793</v>
      </c>
    </row>
    <row r="66" spans="1:5" x14ac:dyDescent="0.25">
      <c r="A66">
        <v>62.7</v>
      </c>
      <c r="B66" s="1">
        <f>DATE(2001,3,3) + TIME(16,47,59)</f>
        <v>36953.699988425928</v>
      </c>
      <c r="C66">
        <v>246.29969788</v>
      </c>
      <c r="D66">
        <v>644.26989746000004</v>
      </c>
      <c r="E66">
        <v>1207.1331786999999</v>
      </c>
    </row>
    <row r="67" spans="1:5" x14ac:dyDescent="0.25">
      <c r="A67">
        <v>63.7</v>
      </c>
      <c r="B67" s="1">
        <f>DATE(2001,3,4) + TIME(16,47,59)</f>
        <v>36954.699988425928</v>
      </c>
      <c r="C67">
        <v>245.76455687999999</v>
      </c>
      <c r="D67">
        <v>644.08355713000003</v>
      </c>
      <c r="E67">
        <v>1207.5046387</v>
      </c>
    </row>
    <row r="68" spans="1:5" x14ac:dyDescent="0.25">
      <c r="A68">
        <v>64.7</v>
      </c>
      <c r="B68" s="1">
        <f>DATE(2001,3,5) + TIME(16,47,59)</f>
        <v>36955.699988425928</v>
      </c>
      <c r="C68">
        <v>245.37509155000001</v>
      </c>
      <c r="D68">
        <v>643.94812012</v>
      </c>
      <c r="E68">
        <v>1207.7747803</v>
      </c>
    </row>
    <row r="69" spans="1:5" x14ac:dyDescent="0.25">
      <c r="A69">
        <v>65.7</v>
      </c>
      <c r="B69" s="1">
        <f>DATE(2001,3,6) + TIME(16,47,59)</f>
        <v>36956.699988425928</v>
      </c>
      <c r="C69">
        <v>245.09161377000001</v>
      </c>
      <c r="D69">
        <v>643.84906006000006</v>
      </c>
      <c r="E69">
        <v>1207.9710693</v>
      </c>
    </row>
    <row r="70" spans="1:5" x14ac:dyDescent="0.25">
      <c r="A70">
        <v>66.7</v>
      </c>
      <c r="B70" s="1">
        <f>DATE(2001,3,7) + TIME(16,47,59)</f>
        <v>36957.699988425928</v>
      </c>
      <c r="C70">
        <v>244.88534546</v>
      </c>
      <c r="D70">
        <v>643.77740478999999</v>
      </c>
      <c r="E70">
        <v>1208.1143798999999</v>
      </c>
    </row>
    <row r="71" spans="1:5" x14ac:dyDescent="0.25">
      <c r="A71">
        <v>67.7</v>
      </c>
      <c r="B71" s="1">
        <f>DATE(2001,3,8) + TIME(16,47,59)</f>
        <v>36958.699988425928</v>
      </c>
      <c r="C71">
        <v>244.73519897</v>
      </c>
      <c r="D71">
        <v>643.72515868999994</v>
      </c>
      <c r="E71">
        <v>1208.2182617000001</v>
      </c>
    </row>
    <row r="72" spans="1:5" x14ac:dyDescent="0.25">
      <c r="A72">
        <v>68.7</v>
      </c>
      <c r="B72" s="1">
        <f>DATE(2001,3,9) + TIME(16,47,59)</f>
        <v>36959.699988425928</v>
      </c>
      <c r="C72">
        <v>244.62593079000001</v>
      </c>
      <c r="D72">
        <v>643.68695068</v>
      </c>
      <c r="E72">
        <v>1208.2941894999999</v>
      </c>
    </row>
    <row r="73" spans="1:5" x14ac:dyDescent="0.25">
      <c r="A73">
        <v>69.7</v>
      </c>
      <c r="B73" s="1">
        <f>DATE(2001,3,10) + TIME(16,47,59)</f>
        <v>36960.699988425928</v>
      </c>
      <c r="C73">
        <v>244.54640198000001</v>
      </c>
      <c r="D73">
        <v>643.65887451000003</v>
      </c>
      <c r="E73">
        <v>1208.3480225000001</v>
      </c>
    </row>
    <row r="74" spans="1:5" x14ac:dyDescent="0.25">
      <c r="A74">
        <v>70.7</v>
      </c>
      <c r="B74" s="1">
        <f>DATE(2001,3,11) + TIME(16,47,59)</f>
        <v>36961.699988425928</v>
      </c>
      <c r="C74">
        <v>244.48852539000001</v>
      </c>
      <c r="D74">
        <v>643.63867187999995</v>
      </c>
      <c r="E74">
        <v>1208.3886719</v>
      </c>
    </row>
    <row r="75" spans="1:5" x14ac:dyDescent="0.25">
      <c r="A75">
        <v>71.7</v>
      </c>
      <c r="B75" s="1">
        <f>DATE(2001,3,12) + TIME(16,47,59)</f>
        <v>36962.699988425928</v>
      </c>
      <c r="C75">
        <v>244.44641113</v>
      </c>
      <c r="D75">
        <v>643.62396239999998</v>
      </c>
      <c r="E75">
        <v>1208.4180908000001</v>
      </c>
    </row>
    <row r="76" spans="1:5" x14ac:dyDescent="0.25">
      <c r="A76">
        <v>72.7</v>
      </c>
      <c r="B76" s="1">
        <f>DATE(2001,3,13) + TIME(16,47,59)</f>
        <v>36963.699988425928</v>
      </c>
      <c r="C76">
        <v>244.41574097</v>
      </c>
      <c r="D76">
        <v>643.61340331999997</v>
      </c>
      <c r="E76">
        <v>1208.4395752</v>
      </c>
    </row>
    <row r="77" spans="1:5" x14ac:dyDescent="0.25">
      <c r="A77">
        <v>73.7</v>
      </c>
      <c r="B77" s="1">
        <f>DATE(2001,3,14) + TIME(16,47,59)</f>
        <v>36964.699988425928</v>
      </c>
      <c r="C77">
        <v>244.39343262</v>
      </c>
      <c r="D77">
        <v>643.60455321999996</v>
      </c>
      <c r="E77">
        <v>1208.4523925999999</v>
      </c>
    </row>
    <row r="78" spans="1:5" x14ac:dyDescent="0.25">
      <c r="A78">
        <v>74.7</v>
      </c>
      <c r="B78" s="1">
        <f>DATE(2001,3,15) + TIME(16,47,59)</f>
        <v>36965.699988425928</v>
      </c>
      <c r="C78">
        <v>244.37719727000001</v>
      </c>
      <c r="D78">
        <v>643.59918213000003</v>
      </c>
      <c r="E78">
        <v>1208.4643555</v>
      </c>
    </row>
    <row r="79" spans="1:5" x14ac:dyDescent="0.25">
      <c r="A79">
        <v>75.7</v>
      </c>
      <c r="B79" s="1">
        <f>DATE(2001,3,16) + TIME(16,47,59)</f>
        <v>36966.699988425928</v>
      </c>
      <c r="C79">
        <v>244.3653717</v>
      </c>
      <c r="D79">
        <v>643.59527588000003</v>
      </c>
      <c r="E79">
        <v>1208.4731445</v>
      </c>
    </row>
    <row r="80" spans="1:5" x14ac:dyDescent="0.25">
      <c r="A80">
        <v>76.7</v>
      </c>
      <c r="B80" s="1">
        <f>DATE(2001,3,17) + TIME(16,47,59)</f>
        <v>36967.699988425928</v>
      </c>
      <c r="C80">
        <v>244.35678100999999</v>
      </c>
      <c r="D80">
        <v>643.59228515999996</v>
      </c>
      <c r="E80">
        <v>1208.4794922000001</v>
      </c>
    </row>
    <row r="81" spans="1:5" x14ac:dyDescent="0.25">
      <c r="A81">
        <v>77.7</v>
      </c>
      <c r="B81" s="1">
        <f>DATE(2001,3,18) + TIME(16,47,59)</f>
        <v>36968.699988425928</v>
      </c>
      <c r="C81">
        <v>244.35050964000001</v>
      </c>
      <c r="D81">
        <v>643.59027100000003</v>
      </c>
      <c r="E81">
        <v>1208.484375</v>
      </c>
    </row>
    <row r="82" spans="1:5" x14ac:dyDescent="0.25">
      <c r="A82">
        <v>78.7</v>
      </c>
      <c r="B82" s="1">
        <f>DATE(2001,3,19) + TIME(16,47,59)</f>
        <v>36969.699988425928</v>
      </c>
      <c r="C82">
        <v>244.34596252</v>
      </c>
      <c r="D82">
        <v>643.58874512</v>
      </c>
      <c r="E82">
        <v>1208.4879149999999</v>
      </c>
    </row>
    <row r="83" spans="1:5" x14ac:dyDescent="0.25">
      <c r="A83">
        <v>79.7</v>
      </c>
      <c r="B83" s="1">
        <f>DATE(2001,3,20) + TIME(16,47,59)</f>
        <v>36970.699988425928</v>
      </c>
      <c r="C83">
        <v>244.34263611</v>
      </c>
      <c r="D83">
        <v>643.58764647999999</v>
      </c>
      <c r="E83">
        <v>1208.4903564000001</v>
      </c>
    </row>
    <row r="84" spans="1:5" x14ac:dyDescent="0.25">
      <c r="A84">
        <v>80.7</v>
      </c>
      <c r="B84" s="1">
        <f>DATE(2001,3,21) + TIME(16,47,59)</f>
        <v>36971.699988425928</v>
      </c>
      <c r="C84">
        <v>244.34022522000001</v>
      </c>
      <c r="D84">
        <v>643.58685303000004</v>
      </c>
      <c r="E84">
        <v>1208.4923096</v>
      </c>
    </row>
    <row r="85" spans="1:5" x14ac:dyDescent="0.25">
      <c r="A85">
        <v>81.7</v>
      </c>
      <c r="B85" s="1">
        <f>DATE(2001,3,22) + TIME(16,47,59)</f>
        <v>36972.699988425928</v>
      </c>
      <c r="C85">
        <v>244.33847046</v>
      </c>
      <c r="D85">
        <v>643.58630371000004</v>
      </c>
      <c r="E85">
        <v>1208.4937743999999</v>
      </c>
    </row>
    <row r="86" spans="1:5" x14ac:dyDescent="0.25">
      <c r="A86">
        <v>82.7</v>
      </c>
      <c r="B86" s="1">
        <f>DATE(2001,3,23) + TIME(16,47,59)</f>
        <v>36973.699988425928</v>
      </c>
      <c r="C86">
        <v>244.33718872</v>
      </c>
      <c r="D86">
        <v>643.58587646000001</v>
      </c>
      <c r="E86">
        <v>1208.4945068</v>
      </c>
    </row>
    <row r="87" spans="1:5" x14ac:dyDescent="0.25">
      <c r="A87">
        <v>83.7</v>
      </c>
      <c r="B87" s="1">
        <f>DATE(2001,3,24) + TIME(16,47,59)</f>
        <v>36974.699988425928</v>
      </c>
      <c r="C87">
        <v>244.33625792999999</v>
      </c>
      <c r="D87">
        <v>643.58557128999996</v>
      </c>
      <c r="E87">
        <v>1208.4953613</v>
      </c>
    </row>
    <row r="88" spans="1:5" x14ac:dyDescent="0.25">
      <c r="A88">
        <v>84.7</v>
      </c>
      <c r="B88" s="1">
        <f>DATE(2001,3,25) + TIME(16,47,59)</f>
        <v>36975.699988425928</v>
      </c>
      <c r="C88">
        <v>244.33558654999999</v>
      </c>
      <c r="D88">
        <v>643.58538818</v>
      </c>
      <c r="E88">
        <v>1208.4958495999999</v>
      </c>
    </row>
    <row r="89" spans="1:5" x14ac:dyDescent="0.25">
      <c r="A89">
        <v>85.7</v>
      </c>
      <c r="B89" s="1">
        <f>DATE(2001,3,26) + TIME(16,47,59)</f>
        <v>36976.699988425928</v>
      </c>
      <c r="C89">
        <v>244.33509827</v>
      </c>
      <c r="D89">
        <v>643.58520508000004</v>
      </c>
      <c r="E89">
        <v>1208.4962158000001</v>
      </c>
    </row>
    <row r="90" spans="1:5" x14ac:dyDescent="0.25">
      <c r="A90">
        <v>86.7</v>
      </c>
      <c r="B90" s="1">
        <f>DATE(2001,3,27) + TIME(16,47,59)</f>
        <v>36977.699988425928</v>
      </c>
      <c r="C90">
        <v>244.33474731000001</v>
      </c>
      <c r="D90">
        <v>643.58508300999995</v>
      </c>
      <c r="E90">
        <v>1208.496582</v>
      </c>
    </row>
    <row r="91" spans="1:5" x14ac:dyDescent="0.25">
      <c r="A91">
        <v>87.7</v>
      </c>
      <c r="B91" s="1">
        <f>DATE(2001,3,28) + TIME(16,47,59)</f>
        <v>36978.699988425928</v>
      </c>
      <c r="C91">
        <v>244.33447265999999</v>
      </c>
      <c r="D91">
        <v>643.58502196999996</v>
      </c>
      <c r="E91">
        <v>1208.4967041</v>
      </c>
    </row>
    <row r="92" spans="1:5" x14ac:dyDescent="0.25">
      <c r="A92">
        <v>88.7</v>
      </c>
      <c r="B92" s="1">
        <f>DATE(2001,3,29) + TIME(16,47,59)</f>
        <v>36979.699988425928</v>
      </c>
      <c r="C92">
        <v>244.33430480999999</v>
      </c>
      <c r="D92">
        <v>643.58496093999997</v>
      </c>
      <c r="E92">
        <v>1208.4969481999999</v>
      </c>
    </row>
    <row r="93" spans="1:5" x14ac:dyDescent="0.25">
      <c r="A93">
        <v>89.7</v>
      </c>
      <c r="B93" s="1">
        <f>DATE(2001,3,30) + TIME(16,47,59)</f>
        <v>36980.699988425928</v>
      </c>
      <c r="C93">
        <v>244.33415221999999</v>
      </c>
      <c r="D93">
        <v>643.58489989999998</v>
      </c>
      <c r="E93">
        <v>1208.4970702999999</v>
      </c>
    </row>
    <row r="94" spans="1:5" x14ac:dyDescent="0.25">
      <c r="A94">
        <v>90.7</v>
      </c>
      <c r="B94" s="1">
        <f>DATE(2001,3,31) + TIME(16,47,59)</f>
        <v>36981.699988425928</v>
      </c>
      <c r="C94">
        <v>244.33404540999999</v>
      </c>
      <c r="D94">
        <v>643.58489989999998</v>
      </c>
      <c r="E94">
        <v>1208.4970702999999</v>
      </c>
    </row>
    <row r="95" spans="1:5" x14ac:dyDescent="0.25">
      <c r="A95">
        <v>91.7</v>
      </c>
      <c r="B95" s="1">
        <f>DATE(2001,4,1) + TIME(16,47,59)</f>
        <v>36982.699988425928</v>
      </c>
      <c r="C95">
        <v>244.33395386000001</v>
      </c>
      <c r="D95">
        <v>643.58477783000001</v>
      </c>
      <c r="E95">
        <v>1208.4973144999999</v>
      </c>
    </row>
    <row r="96" spans="1:5" x14ac:dyDescent="0.25">
      <c r="A96">
        <v>92.7</v>
      </c>
      <c r="B96" s="1">
        <f>DATE(2001,4,2) + TIME(16,47,59)</f>
        <v>36983.699988425928</v>
      </c>
      <c r="C96">
        <v>244.33392334000001</v>
      </c>
      <c r="D96">
        <v>643.58477783000001</v>
      </c>
      <c r="E96">
        <v>1208.4973144999999</v>
      </c>
    </row>
    <row r="97" spans="1:5" x14ac:dyDescent="0.25">
      <c r="A97">
        <v>93.7</v>
      </c>
      <c r="B97" s="1">
        <f>DATE(2001,4,3) + TIME(16,47,59)</f>
        <v>36984.699988425928</v>
      </c>
      <c r="C97">
        <v>244.33387755999999</v>
      </c>
      <c r="D97">
        <v>643.58477783000001</v>
      </c>
      <c r="E97">
        <v>1208.4973144999999</v>
      </c>
    </row>
    <row r="98" spans="1:5" x14ac:dyDescent="0.25">
      <c r="A98">
        <v>94.7</v>
      </c>
      <c r="B98" s="1">
        <f>DATE(2001,4,4) + TIME(16,47,59)</f>
        <v>36985.699988425928</v>
      </c>
      <c r="C98">
        <v>244.33386229999999</v>
      </c>
      <c r="D98">
        <v>643.58477783000001</v>
      </c>
      <c r="E98">
        <v>1208.4973144999999</v>
      </c>
    </row>
    <row r="99" spans="1:5" x14ac:dyDescent="0.25">
      <c r="A99">
        <v>95.7</v>
      </c>
      <c r="B99" s="1">
        <f>DATE(2001,4,5) + TIME(16,47,59)</f>
        <v>36986.699988425928</v>
      </c>
      <c r="C99">
        <v>244.33383179</v>
      </c>
      <c r="D99">
        <v>643.58477783000001</v>
      </c>
      <c r="E99">
        <v>1208.4973144999999</v>
      </c>
    </row>
    <row r="100" spans="1:5" x14ac:dyDescent="0.25">
      <c r="A100">
        <v>96.7</v>
      </c>
      <c r="B100" s="1">
        <f>DATE(2001,4,6) + TIME(16,47,59)</f>
        <v>36987.699988425928</v>
      </c>
      <c r="C100">
        <v>244.33381653000001</v>
      </c>
      <c r="D100">
        <v>643.58477783000001</v>
      </c>
      <c r="E100">
        <v>1208.4973144999999</v>
      </c>
    </row>
    <row r="101" spans="1:5" x14ac:dyDescent="0.25">
      <c r="A101">
        <v>97.7</v>
      </c>
      <c r="B101" s="1">
        <f>DATE(2001,4,7) + TIME(16,47,59)</f>
        <v>36988.699988425928</v>
      </c>
      <c r="C101">
        <v>244.33380127000001</v>
      </c>
      <c r="D101">
        <v>643.58477783000001</v>
      </c>
      <c r="E101">
        <v>1208.4973144999999</v>
      </c>
    </row>
    <row r="102" spans="1:5" x14ac:dyDescent="0.25">
      <c r="A102">
        <v>98.7</v>
      </c>
      <c r="B102" s="1">
        <f>DATE(2001,4,8) + TIME(16,47,59)</f>
        <v>36989.699988425928</v>
      </c>
      <c r="C102">
        <v>244.33380127000001</v>
      </c>
      <c r="D102">
        <v>643.58477783000001</v>
      </c>
      <c r="E102">
        <v>1208.4973144999999</v>
      </c>
    </row>
    <row r="103" spans="1:5" x14ac:dyDescent="0.25">
      <c r="A103">
        <v>99.7</v>
      </c>
      <c r="B103" s="1">
        <f>DATE(2001,4,9) + TIME(16,47,59)</f>
        <v>36990.699988425928</v>
      </c>
      <c r="C103">
        <v>244.33378601000001</v>
      </c>
      <c r="D103">
        <v>643.58477783000001</v>
      </c>
      <c r="E103">
        <v>1208.4973144999999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75A6E-5D8C-4A7D-87DD-F5574328A753}">
  <dimension ref="A1:Q103"/>
  <sheetViews>
    <sheetView tabSelected="1" workbookViewId="0">
      <selection activeCell="G4" sqref="G4"/>
    </sheetView>
  </sheetViews>
  <sheetFormatPr defaultRowHeight="15" x14ac:dyDescent="0.25"/>
  <cols>
    <col min="3" max="3" width="12" bestFit="1" customWidth="1"/>
  </cols>
  <sheetData>
    <row r="1" spans="1:17" x14ac:dyDescent="0.25">
      <c r="D1" t="s">
        <v>24</v>
      </c>
      <c r="E1">
        <v>0.9</v>
      </c>
      <c r="K1" t="s">
        <v>7</v>
      </c>
      <c r="O1" t="s">
        <v>7</v>
      </c>
    </row>
    <row r="2" spans="1:17" x14ac:dyDescent="0.25">
      <c r="A2" t="s">
        <v>1</v>
      </c>
      <c r="B2" t="s">
        <v>2</v>
      </c>
      <c r="C2" t="s">
        <v>6</v>
      </c>
      <c r="D2" t="s">
        <v>8</v>
      </c>
      <c r="E2" t="s">
        <v>9</v>
      </c>
      <c r="F2" t="s">
        <v>10</v>
      </c>
      <c r="G2" t="s">
        <v>11</v>
      </c>
      <c r="H2" t="s">
        <v>13</v>
      </c>
      <c r="I2" t="s">
        <v>15</v>
      </c>
      <c r="K2" t="s">
        <v>12</v>
      </c>
      <c r="L2" t="s">
        <v>14</v>
      </c>
      <c r="M2" t="s">
        <v>16</v>
      </c>
      <c r="O2" t="s">
        <v>12</v>
      </c>
      <c r="P2" t="s">
        <v>14</v>
      </c>
      <c r="Q2" t="s">
        <v>17</v>
      </c>
    </row>
    <row r="3" spans="1:17" x14ac:dyDescent="0.25">
      <c r="A3">
        <v>0.72898600000000002</v>
      </c>
      <c r="B3">
        <v>36891.728981481479</v>
      </c>
      <c r="C3">
        <v>478.81628418000003</v>
      </c>
      <c r="D3">
        <v>763.25817871000004</v>
      </c>
      <c r="E3">
        <v>1204.6585693</v>
      </c>
      <c r="F3">
        <f>+D3-C$3*$E$1</f>
        <v>332.323522948</v>
      </c>
      <c r="G3">
        <f>+E3-$C$3*E1</f>
        <v>773.72391353799992</v>
      </c>
      <c r="H3">
        <f>F3/2+G3/2</f>
        <v>553.02371824299996</v>
      </c>
      <c r="I3">
        <f>+G3/2-F3/2</f>
        <v>220.70019529499996</v>
      </c>
      <c r="K3">
        <f>+F3</f>
        <v>332.323522948</v>
      </c>
      <c r="L3">
        <f>+K3-$H$3</f>
        <v>-220.70019529499996</v>
      </c>
      <c r="M3">
        <f>SQRT($I$3^ 2-L3^ 2)</f>
        <v>0</v>
      </c>
      <c r="O3">
        <f>+F4</f>
        <v>423.68437042099998</v>
      </c>
      <c r="P3">
        <f>+O3-$H$4</f>
        <v>-282.45626833499995</v>
      </c>
      <c r="Q3" t="e">
        <f>SQRT($I$4^ 2-P3^ 2)</f>
        <v>#NUM!</v>
      </c>
    </row>
    <row r="4" spans="1:17" x14ac:dyDescent="0.25">
      <c r="A4">
        <v>99.7</v>
      </c>
      <c r="B4">
        <v>36990.699988425928</v>
      </c>
      <c r="C4">
        <v>244.33378601000001</v>
      </c>
      <c r="D4">
        <v>643.58477783000001</v>
      </c>
      <c r="E4">
        <v>1208.4973144999999</v>
      </c>
      <c r="F4">
        <f>+D4-C$4*$E$1</f>
        <v>423.68437042099998</v>
      </c>
      <c r="G4">
        <f>+E4-E1*$C$4</f>
        <v>988.59690709099982</v>
      </c>
      <c r="H4">
        <f>F4/2+G4/2</f>
        <v>706.14063875599993</v>
      </c>
      <c r="I4">
        <f>+G4/2-F4/2</f>
        <v>282.45626833499989</v>
      </c>
      <c r="K4">
        <f>+K3+($G$3-$F$3)/100</f>
        <v>336.73752685390002</v>
      </c>
      <c r="L4">
        <f t="shared" ref="L4:L67" si="0">+K4-$H$3</f>
        <v>-216.28619138909994</v>
      </c>
      <c r="M4">
        <f t="shared" ref="M4:M67" si="1">SQRT($I$3^ 2-L4^ 2)</f>
        <v>43.918784337100547</v>
      </c>
      <c r="O4">
        <f>+O3+($G$4-$F$4)/100</f>
        <v>429.33349578769997</v>
      </c>
      <c r="P4">
        <f t="shared" ref="P4:P67" si="2">+O4-$H$4</f>
        <v>-276.80714296829996</v>
      </c>
      <c r="Q4">
        <f t="shared" ref="Q4:Q67" si="3">SQRT($I$4^ 2-P4^ 2)</f>
        <v>56.208087705067896</v>
      </c>
    </row>
    <row r="5" spans="1:17" x14ac:dyDescent="0.25">
      <c r="K5">
        <f t="shared" ref="K5:K68" si="4">+K4+($G$3-$F$3)/100</f>
        <v>341.15153075980004</v>
      </c>
      <c r="L5">
        <f t="shared" si="0"/>
        <v>-211.87218748319992</v>
      </c>
      <c r="M5">
        <f t="shared" si="1"/>
        <v>61.796054682600094</v>
      </c>
      <c r="O5">
        <f t="shared" ref="O5:O68" si="5">+O4+($G$4-$F$4)/100</f>
        <v>434.98262115439996</v>
      </c>
      <c r="P5">
        <f t="shared" si="2"/>
        <v>-271.15801760159997</v>
      </c>
      <c r="Q5">
        <f t="shared" si="3"/>
        <v>79.087755133799746</v>
      </c>
    </row>
    <row r="6" spans="1:17" x14ac:dyDescent="0.25">
      <c r="K6">
        <f t="shared" si="4"/>
        <v>345.56553466570006</v>
      </c>
      <c r="L6">
        <f t="shared" si="0"/>
        <v>-207.45818357729991</v>
      </c>
      <c r="M6">
        <f t="shared" si="1"/>
        <v>75.297266019812781</v>
      </c>
      <c r="O6">
        <f t="shared" si="5"/>
        <v>440.63174652109996</v>
      </c>
      <c r="P6">
        <f t="shared" si="2"/>
        <v>-265.50889223489997</v>
      </c>
      <c r="Q6">
        <f t="shared" si="3"/>
        <v>96.366859790748251</v>
      </c>
    </row>
    <row r="7" spans="1:17" x14ac:dyDescent="0.25">
      <c r="K7">
        <f t="shared" si="4"/>
        <v>349.97953857160007</v>
      </c>
      <c r="L7">
        <f t="shared" si="0"/>
        <v>-203.04417967139989</v>
      </c>
      <c r="M7">
        <f t="shared" si="1"/>
        <v>86.496458336855625</v>
      </c>
      <c r="O7">
        <f t="shared" si="5"/>
        <v>446.28087188779995</v>
      </c>
      <c r="P7">
        <f t="shared" si="2"/>
        <v>-259.85976686819998</v>
      </c>
      <c r="Q7">
        <f t="shared" si="3"/>
        <v>110.69979713142303</v>
      </c>
    </row>
    <row r="8" spans="1:17" x14ac:dyDescent="0.25">
      <c r="K8">
        <f t="shared" si="4"/>
        <v>354.39354247750009</v>
      </c>
      <c r="L8">
        <f t="shared" si="0"/>
        <v>-198.63017576549987</v>
      </c>
      <c r="M8">
        <f t="shared" si="1"/>
        <v>96.20098481105974</v>
      </c>
      <c r="O8">
        <f t="shared" si="5"/>
        <v>451.92999725449994</v>
      </c>
      <c r="P8">
        <f t="shared" si="2"/>
        <v>-254.21064150149999</v>
      </c>
      <c r="Q8">
        <f t="shared" si="3"/>
        <v>123.119832964187</v>
      </c>
    </row>
    <row r="9" spans="1:17" x14ac:dyDescent="0.25">
      <c r="K9">
        <f t="shared" si="4"/>
        <v>358.80754638340011</v>
      </c>
      <c r="L9">
        <f t="shared" si="0"/>
        <v>-194.21617185959985</v>
      </c>
      <c r="M9">
        <f t="shared" si="1"/>
        <v>104.82678470435644</v>
      </c>
      <c r="O9">
        <f t="shared" si="5"/>
        <v>457.57912262119993</v>
      </c>
      <c r="P9">
        <f t="shared" si="2"/>
        <v>-248.5615161348</v>
      </c>
      <c r="Q9">
        <f t="shared" si="3"/>
        <v>134.15929419351838</v>
      </c>
    </row>
    <row r="10" spans="1:17" x14ac:dyDescent="0.25">
      <c r="K10">
        <f t="shared" si="4"/>
        <v>363.22155028930013</v>
      </c>
      <c r="L10">
        <f t="shared" si="0"/>
        <v>-189.80216795369984</v>
      </c>
      <c r="M10">
        <f t="shared" si="1"/>
        <v>112.62199271601723</v>
      </c>
      <c r="O10">
        <f t="shared" si="5"/>
        <v>463.22824798789992</v>
      </c>
      <c r="P10">
        <f t="shared" si="2"/>
        <v>-242.91239076810001</v>
      </c>
      <c r="Q10">
        <f t="shared" si="3"/>
        <v>144.1357482828578</v>
      </c>
    </row>
    <row r="11" spans="1:17" x14ac:dyDescent="0.25">
      <c r="K11">
        <f t="shared" si="4"/>
        <v>367.63555419520014</v>
      </c>
      <c r="L11">
        <f t="shared" si="0"/>
        <v>-185.38816404779982</v>
      </c>
      <c r="M11">
        <f t="shared" si="1"/>
        <v>119.74892414647066</v>
      </c>
      <c r="O11">
        <f t="shared" si="5"/>
        <v>468.87737335459991</v>
      </c>
      <c r="P11">
        <f t="shared" si="2"/>
        <v>-237.26326540140002</v>
      </c>
      <c r="Q11">
        <f t="shared" si="3"/>
        <v>153.25692941201152</v>
      </c>
    </row>
    <row r="12" spans="1:17" x14ac:dyDescent="0.25">
      <c r="K12">
        <f t="shared" si="4"/>
        <v>372.04955810110016</v>
      </c>
      <c r="L12">
        <f t="shared" si="0"/>
        <v>-180.9741601418998</v>
      </c>
      <c r="M12">
        <f t="shared" si="1"/>
        <v>126.32074083136595</v>
      </c>
      <c r="O12">
        <f t="shared" si="5"/>
        <v>474.5264987212999</v>
      </c>
      <c r="P12">
        <f t="shared" si="2"/>
        <v>-231.61414003470003</v>
      </c>
      <c r="Q12">
        <f t="shared" si="3"/>
        <v>161.66766423042</v>
      </c>
    </row>
    <row r="13" spans="1:17" x14ac:dyDescent="0.25">
      <c r="K13">
        <f t="shared" si="4"/>
        <v>376.46356200700018</v>
      </c>
      <c r="L13">
        <f t="shared" si="0"/>
        <v>-176.56015623599978</v>
      </c>
      <c r="M13">
        <f t="shared" si="1"/>
        <v>132.42011717700021</v>
      </c>
      <c r="O13">
        <f t="shared" si="5"/>
        <v>480.17562408799989</v>
      </c>
      <c r="P13">
        <f t="shared" si="2"/>
        <v>-225.96501466800004</v>
      </c>
      <c r="Q13">
        <f t="shared" si="3"/>
        <v>169.47376100099976</v>
      </c>
    </row>
    <row r="14" spans="1:17" x14ac:dyDescent="0.25">
      <c r="K14">
        <f t="shared" si="4"/>
        <v>380.8775659129002</v>
      </c>
      <c r="L14">
        <f t="shared" si="0"/>
        <v>-172.14615233009977</v>
      </c>
      <c r="M14">
        <f t="shared" si="1"/>
        <v>138.10966092635664</v>
      </c>
      <c r="O14">
        <f t="shared" si="5"/>
        <v>485.82474945469988</v>
      </c>
      <c r="P14">
        <f t="shared" si="2"/>
        <v>-220.31588930130005</v>
      </c>
      <c r="Q14">
        <f t="shared" si="3"/>
        <v>176.7553462928654</v>
      </c>
    </row>
    <row r="15" spans="1:17" x14ac:dyDescent="0.25">
      <c r="K15">
        <f t="shared" si="4"/>
        <v>385.29156981880021</v>
      </c>
      <c r="L15">
        <f t="shared" si="0"/>
        <v>-167.73214842419975</v>
      </c>
      <c r="M15">
        <f t="shared" si="1"/>
        <v>143.43814899897916</v>
      </c>
      <c r="O15">
        <f t="shared" si="5"/>
        <v>491.47387482139987</v>
      </c>
      <c r="P15">
        <f t="shared" si="2"/>
        <v>-214.66676393460006</v>
      </c>
      <c r="Q15">
        <f t="shared" si="3"/>
        <v>183.57484572669577</v>
      </c>
    </row>
    <row r="16" spans="1:17" x14ac:dyDescent="0.25">
      <c r="K16">
        <f t="shared" si="4"/>
        <v>389.70557372470023</v>
      </c>
      <c r="L16">
        <f t="shared" si="0"/>
        <v>-163.31814451829973</v>
      </c>
      <c r="M16">
        <f t="shared" si="1"/>
        <v>148.44446730798316</v>
      </c>
      <c r="O16">
        <f t="shared" si="5"/>
        <v>497.12300018809987</v>
      </c>
      <c r="P16">
        <f t="shared" si="2"/>
        <v>-209.01763856790006</v>
      </c>
      <c r="Q16">
        <f t="shared" si="3"/>
        <v>189.98202622677798</v>
      </c>
    </row>
    <row r="17" spans="11:17" x14ac:dyDescent="0.25">
      <c r="K17">
        <f t="shared" si="4"/>
        <v>394.11957763060025</v>
      </c>
      <c r="L17">
        <f t="shared" si="0"/>
        <v>-158.90414061239971</v>
      </c>
      <c r="M17">
        <f t="shared" si="1"/>
        <v>153.16021121520373</v>
      </c>
      <c r="O17">
        <f t="shared" si="5"/>
        <v>502.77212555479986</v>
      </c>
      <c r="P17">
        <f t="shared" si="2"/>
        <v>-203.36851320120007</v>
      </c>
      <c r="Q17">
        <f t="shared" si="3"/>
        <v>196.01732413250309</v>
      </c>
    </row>
    <row r="18" spans="11:17" x14ac:dyDescent="0.25">
      <c r="K18">
        <f t="shared" si="4"/>
        <v>398.53358153650026</v>
      </c>
      <c r="L18">
        <f t="shared" si="0"/>
        <v>-154.4901367064997</v>
      </c>
      <c r="M18">
        <f t="shared" si="1"/>
        <v>157.61146488646742</v>
      </c>
      <c r="O18">
        <f t="shared" si="5"/>
        <v>508.42125092149985</v>
      </c>
      <c r="P18">
        <f t="shared" si="2"/>
        <v>-197.71938783450008</v>
      </c>
      <c r="Q18">
        <f t="shared" si="3"/>
        <v>201.71412245076942</v>
      </c>
    </row>
    <row r="19" spans="11:17" x14ac:dyDescent="0.25">
      <c r="K19">
        <f t="shared" si="4"/>
        <v>402.94758544240028</v>
      </c>
      <c r="L19">
        <f t="shared" si="0"/>
        <v>-150.07613280059968</v>
      </c>
      <c r="M19">
        <f t="shared" si="1"/>
        <v>161.82005613294012</v>
      </c>
      <c r="O19">
        <f t="shared" si="5"/>
        <v>514.0703762881999</v>
      </c>
      <c r="P19">
        <f t="shared" si="2"/>
        <v>-192.07026246780003</v>
      </c>
      <c r="Q19">
        <f t="shared" si="3"/>
        <v>207.10035682558316</v>
      </c>
    </row>
    <row r="20" spans="11:17" x14ac:dyDescent="0.25">
      <c r="K20">
        <f t="shared" si="4"/>
        <v>407.3615893483003</v>
      </c>
      <c r="L20">
        <f t="shared" si="0"/>
        <v>-145.66212889469966</v>
      </c>
      <c r="M20">
        <f t="shared" si="1"/>
        <v>165.80446438234111</v>
      </c>
      <c r="O20">
        <f t="shared" si="5"/>
        <v>519.71950165489989</v>
      </c>
      <c r="P20">
        <f t="shared" si="2"/>
        <v>-186.42113710110004</v>
      </c>
      <c r="Q20">
        <f t="shared" si="3"/>
        <v>212.19967757672566</v>
      </c>
    </row>
    <row r="21" spans="11:17" x14ac:dyDescent="0.25">
      <c r="K21">
        <f t="shared" si="4"/>
        <v>411.77559325420032</v>
      </c>
      <c r="L21">
        <f t="shared" si="0"/>
        <v>-141.24812498879965</v>
      </c>
      <c r="M21">
        <f t="shared" si="1"/>
        <v>169.58049236394956</v>
      </c>
      <c r="O21">
        <f t="shared" si="5"/>
        <v>525.36862702159988</v>
      </c>
      <c r="P21">
        <f t="shared" si="2"/>
        <v>-180.77201173440005</v>
      </c>
      <c r="Q21">
        <f t="shared" si="3"/>
        <v>217.03230933488081</v>
      </c>
    </row>
    <row r="22" spans="11:17" x14ac:dyDescent="0.25">
      <c r="K22">
        <f t="shared" si="4"/>
        <v>416.18959716010033</v>
      </c>
      <c r="L22">
        <f t="shared" si="0"/>
        <v>-136.83412108289963</v>
      </c>
      <c r="M22">
        <f t="shared" si="1"/>
        <v>173.16177265990748</v>
      </c>
      <c r="O22">
        <f t="shared" si="5"/>
        <v>531.01775238829987</v>
      </c>
      <c r="P22">
        <f t="shared" si="2"/>
        <v>-175.12288636770006</v>
      </c>
      <c r="Q22">
        <f t="shared" si="3"/>
        <v>221.61569933553685</v>
      </c>
    </row>
    <row r="23" spans="11:17" x14ac:dyDescent="0.25">
      <c r="K23">
        <f t="shared" si="4"/>
        <v>420.60360106600035</v>
      </c>
      <c r="L23">
        <f t="shared" si="0"/>
        <v>-132.42011717699961</v>
      </c>
      <c r="M23">
        <f t="shared" si="1"/>
        <v>176.56015623600024</v>
      </c>
      <c r="O23">
        <f t="shared" si="5"/>
        <v>536.66687775499986</v>
      </c>
      <c r="P23">
        <f t="shared" si="2"/>
        <v>-169.47376100100007</v>
      </c>
      <c r="Q23">
        <f t="shared" si="3"/>
        <v>225.96501466799981</v>
      </c>
    </row>
    <row r="24" spans="11:17" x14ac:dyDescent="0.25">
      <c r="K24">
        <f t="shared" si="4"/>
        <v>425.01760497190037</v>
      </c>
      <c r="L24">
        <f t="shared" si="0"/>
        <v>-128.00611327109959</v>
      </c>
      <c r="M24">
        <f t="shared" si="1"/>
        <v>179.78601494131166</v>
      </c>
      <c r="O24">
        <f t="shared" si="5"/>
        <v>542.31600312169985</v>
      </c>
      <c r="P24">
        <f t="shared" si="2"/>
        <v>-163.82463563430008</v>
      </c>
      <c r="Q24">
        <f t="shared" si="3"/>
        <v>230.09352942015181</v>
      </c>
    </row>
    <row r="25" spans="11:17" x14ac:dyDescent="0.25">
      <c r="K25">
        <f t="shared" si="4"/>
        <v>429.43160887780039</v>
      </c>
      <c r="L25">
        <f t="shared" si="0"/>
        <v>-123.59210936519958</v>
      </c>
      <c r="M25">
        <f t="shared" si="1"/>
        <v>182.84848018485599</v>
      </c>
      <c r="O25">
        <f t="shared" si="5"/>
        <v>547.96512848839984</v>
      </c>
      <c r="P25">
        <f t="shared" si="2"/>
        <v>-158.17551026760009</v>
      </c>
      <c r="Q25">
        <f t="shared" si="3"/>
        <v>234.01293014130181</v>
      </c>
    </row>
    <row r="26" spans="11:17" x14ac:dyDescent="0.25">
      <c r="K26">
        <f t="shared" si="4"/>
        <v>433.8456127837004</v>
      </c>
      <c r="L26">
        <f t="shared" si="0"/>
        <v>-119.17810545929956</v>
      </c>
      <c r="M26">
        <f t="shared" si="1"/>
        <v>185.75563351452681</v>
      </c>
      <c r="O26">
        <f t="shared" si="5"/>
        <v>553.61425385509983</v>
      </c>
      <c r="P26">
        <f t="shared" si="2"/>
        <v>-152.5263849009001</v>
      </c>
      <c r="Q26">
        <f t="shared" si="3"/>
        <v>237.73355974871518</v>
      </c>
    </row>
    <row r="27" spans="11:17" x14ac:dyDescent="0.25">
      <c r="K27">
        <f t="shared" si="4"/>
        <v>438.25961668960042</v>
      </c>
      <c r="L27">
        <f t="shared" si="0"/>
        <v>-114.76410155339954</v>
      </c>
      <c r="M27">
        <f t="shared" si="1"/>
        <v>188.51466043226483</v>
      </c>
      <c r="O27">
        <f t="shared" si="5"/>
        <v>559.26337922179982</v>
      </c>
      <c r="P27">
        <f t="shared" si="2"/>
        <v>-146.87725953420011</v>
      </c>
      <c r="Q27">
        <f t="shared" si="3"/>
        <v>241.26461438316372</v>
      </c>
    </row>
    <row r="28" spans="11:17" x14ac:dyDescent="0.25">
      <c r="K28">
        <f t="shared" si="4"/>
        <v>442.67362059550044</v>
      </c>
      <c r="L28">
        <f t="shared" si="0"/>
        <v>-110.35009764749952</v>
      </c>
      <c r="M28">
        <f t="shared" si="1"/>
        <v>191.13197574565706</v>
      </c>
      <c r="O28">
        <f t="shared" si="5"/>
        <v>564.91250458849981</v>
      </c>
      <c r="P28">
        <f t="shared" si="2"/>
        <v>-141.22813416750012</v>
      </c>
      <c r="Q28">
        <f t="shared" si="3"/>
        <v>244.61430383626393</v>
      </c>
    </row>
    <row r="29" spans="11:17" x14ac:dyDescent="0.25">
      <c r="K29">
        <f t="shared" si="4"/>
        <v>447.08762450140046</v>
      </c>
      <c r="L29">
        <f t="shared" si="0"/>
        <v>-105.93609374159951</v>
      </c>
      <c r="M29">
        <f t="shared" si="1"/>
        <v>193.61332662299401</v>
      </c>
      <c r="O29">
        <f t="shared" si="5"/>
        <v>570.56162995519981</v>
      </c>
      <c r="P29">
        <f t="shared" si="2"/>
        <v>-135.57900880080012</v>
      </c>
      <c r="Q29">
        <f t="shared" si="3"/>
        <v>247.78998344228125</v>
      </c>
    </row>
    <row r="30" spans="11:17" x14ac:dyDescent="0.25">
      <c r="K30">
        <f t="shared" si="4"/>
        <v>451.50162840730047</v>
      </c>
      <c r="L30">
        <f t="shared" si="0"/>
        <v>-101.52208983569949</v>
      </c>
      <c r="M30">
        <f t="shared" si="1"/>
        <v>195.9638779945</v>
      </c>
      <c r="O30">
        <f t="shared" si="5"/>
        <v>576.2107553218998</v>
      </c>
      <c r="P30">
        <f t="shared" si="2"/>
        <v>-129.92988343410013</v>
      </c>
      <c r="Q30">
        <f t="shared" si="3"/>
        <v>250.79826337623354</v>
      </c>
    </row>
    <row r="31" spans="11:17" x14ac:dyDescent="0.25">
      <c r="K31">
        <f t="shared" si="4"/>
        <v>455.91563231320049</v>
      </c>
      <c r="L31">
        <f t="shared" si="0"/>
        <v>-97.108085929799472</v>
      </c>
      <c r="M31">
        <f t="shared" si="1"/>
        <v>198.18828383711738</v>
      </c>
      <c r="O31">
        <f t="shared" si="5"/>
        <v>581.85988068859979</v>
      </c>
      <c r="P31">
        <f t="shared" si="2"/>
        <v>-124.28075806740014</v>
      </c>
      <c r="Q31">
        <f t="shared" si="3"/>
        <v>253.64509988550105</v>
      </c>
    </row>
    <row r="32" spans="11:17" x14ac:dyDescent="0.25">
      <c r="K32">
        <f t="shared" si="4"/>
        <v>460.32963621910051</v>
      </c>
      <c r="L32">
        <f t="shared" si="0"/>
        <v>-92.694082023899455</v>
      </c>
      <c r="M32">
        <f t="shared" si="1"/>
        <v>200.29074706785062</v>
      </c>
      <c r="O32">
        <f t="shared" si="5"/>
        <v>587.50900605529978</v>
      </c>
      <c r="P32">
        <f t="shared" si="2"/>
        <v>-118.63163270070015</v>
      </c>
      <c r="Q32">
        <f t="shared" si="3"/>
        <v>256.33587194245683</v>
      </c>
    </row>
    <row r="33" spans="11:17" x14ac:dyDescent="0.25">
      <c r="K33">
        <f t="shared" si="4"/>
        <v>464.74364012500052</v>
      </c>
      <c r="L33">
        <f t="shared" si="0"/>
        <v>-88.280078117999437</v>
      </c>
      <c r="M33">
        <f t="shared" si="1"/>
        <v>202.27507016617506</v>
      </c>
      <c r="O33">
        <f t="shared" si="5"/>
        <v>593.15813142199977</v>
      </c>
      <c r="P33">
        <f t="shared" si="2"/>
        <v>-112.98250733400016</v>
      </c>
      <c r="Q33">
        <f t="shared" si="3"/>
        <v>258.87544603197898</v>
      </c>
    </row>
    <row r="34" spans="11:17" x14ac:dyDescent="0.25">
      <c r="K34">
        <f t="shared" si="4"/>
        <v>469.15764403090054</v>
      </c>
      <c r="L34">
        <f t="shared" si="0"/>
        <v>-83.86607421209942</v>
      </c>
      <c r="M34">
        <f t="shared" si="1"/>
        <v>204.14469819101782</v>
      </c>
      <c r="O34">
        <f t="shared" si="5"/>
        <v>598.80725678869976</v>
      </c>
      <c r="P34">
        <f t="shared" si="2"/>
        <v>-107.33338196730017</v>
      </c>
      <c r="Q34">
        <f t="shared" si="3"/>
        <v>261.26823120539382</v>
      </c>
    </row>
    <row r="35" spans="11:17" x14ac:dyDescent="0.25">
      <c r="K35">
        <f t="shared" si="4"/>
        <v>473.57164793680056</v>
      </c>
      <c r="L35">
        <f t="shared" si="0"/>
        <v>-79.452070306199403</v>
      </c>
      <c r="M35">
        <f t="shared" si="1"/>
        <v>205.90275551169748</v>
      </c>
      <c r="O35">
        <f t="shared" si="5"/>
        <v>604.45638215539975</v>
      </c>
      <c r="P35">
        <f t="shared" si="2"/>
        <v>-101.68425660060018</v>
      </c>
      <c r="Q35">
        <f t="shared" si="3"/>
        <v>263.51822608942393</v>
      </c>
    </row>
    <row r="36" spans="11:17" x14ac:dyDescent="0.25">
      <c r="K36">
        <f t="shared" si="4"/>
        <v>477.98565184270058</v>
      </c>
      <c r="L36">
        <f t="shared" si="0"/>
        <v>-75.038066400299385</v>
      </c>
      <c r="M36">
        <f t="shared" si="1"/>
        <v>207.55207730628808</v>
      </c>
      <c r="O36">
        <f t="shared" si="5"/>
        <v>610.10550752209974</v>
      </c>
      <c r="P36">
        <f t="shared" si="2"/>
        <v>-96.035131233900188</v>
      </c>
      <c r="Q36">
        <f t="shared" si="3"/>
        <v>265.62905919838857</v>
      </c>
    </row>
    <row r="37" spans="11:17" x14ac:dyDescent="0.25">
      <c r="K37">
        <f t="shared" si="4"/>
        <v>482.39965574860059</v>
      </c>
      <c r="L37">
        <f t="shared" si="0"/>
        <v>-70.624062494399368</v>
      </c>
      <c r="M37">
        <f t="shared" si="1"/>
        <v>209.09523667467485</v>
      </c>
      <c r="O37">
        <f t="shared" si="5"/>
        <v>615.75463288879973</v>
      </c>
      <c r="P37">
        <f t="shared" si="2"/>
        <v>-90.386005867200197</v>
      </c>
      <c r="Q37">
        <f t="shared" si="3"/>
        <v>267.60402363400277</v>
      </c>
    </row>
    <row r="38" spans="11:17" x14ac:dyDescent="0.25">
      <c r="K38">
        <f t="shared" si="4"/>
        <v>486.81365965450061</v>
      </c>
      <c r="L38">
        <f t="shared" si="0"/>
        <v>-66.210058588499351</v>
      </c>
      <c r="M38">
        <f t="shared" si="1"/>
        <v>210.5345680522764</v>
      </c>
      <c r="O38">
        <f t="shared" si="5"/>
        <v>621.40375825549972</v>
      </c>
      <c r="P38">
        <f t="shared" si="2"/>
        <v>-84.736880500500206</v>
      </c>
      <c r="Q38">
        <f t="shared" si="3"/>
        <v>269.44610705070022</v>
      </c>
    </row>
    <row r="39" spans="11:17" x14ac:dyDescent="0.25">
      <c r="K39">
        <f t="shared" si="4"/>
        <v>491.22766356040063</v>
      </c>
      <c r="L39">
        <f t="shared" si="0"/>
        <v>-61.796054682599333</v>
      </c>
      <c r="M39">
        <f t="shared" si="1"/>
        <v>211.87218748320015</v>
      </c>
      <c r="O39">
        <f t="shared" si="5"/>
        <v>627.05288362219972</v>
      </c>
      <c r="P39">
        <f t="shared" si="2"/>
        <v>-79.087755133800215</v>
      </c>
      <c r="Q39">
        <f t="shared" si="3"/>
        <v>271.15801760159979</v>
      </c>
    </row>
    <row r="40" spans="11:17" x14ac:dyDescent="0.25">
      <c r="K40">
        <f t="shared" si="4"/>
        <v>495.64166746630065</v>
      </c>
      <c r="L40">
        <f t="shared" si="0"/>
        <v>-57.382050776699316</v>
      </c>
      <c r="M40">
        <f t="shared" si="1"/>
        <v>213.11001021048125</v>
      </c>
      <c r="O40">
        <f t="shared" si="5"/>
        <v>632.70200898889971</v>
      </c>
      <c r="P40">
        <f t="shared" si="2"/>
        <v>-73.438629767100224</v>
      </c>
      <c r="Q40">
        <f t="shared" si="3"/>
        <v>272.74220645082465</v>
      </c>
    </row>
    <row r="41" spans="11:17" x14ac:dyDescent="0.25">
      <c r="K41">
        <f t="shared" si="4"/>
        <v>500.05567137220066</v>
      </c>
      <c r="L41">
        <f t="shared" si="0"/>
        <v>-52.968046870799299</v>
      </c>
      <c r="M41">
        <f t="shared" si="1"/>
        <v>214.24976596006803</v>
      </c>
      <c r="O41">
        <f t="shared" si="5"/>
        <v>638.3511343555997</v>
      </c>
      <c r="P41">
        <f t="shared" si="2"/>
        <v>-67.789504400400233</v>
      </c>
      <c r="Q41">
        <f t="shared" si="3"/>
        <v>274.20088733423455</v>
      </c>
    </row>
    <row r="42" spans="11:17" x14ac:dyDescent="0.25">
      <c r="K42">
        <f t="shared" si="4"/>
        <v>504.46967527810068</v>
      </c>
      <c r="L42">
        <f t="shared" si="0"/>
        <v>-48.554042964899281</v>
      </c>
      <c r="M42">
        <f t="shared" si="1"/>
        <v>215.29301222987669</v>
      </c>
      <c r="O42">
        <f t="shared" si="5"/>
        <v>644.00025972229969</v>
      </c>
      <c r="P42">
        <f t="shared" si="2"/>
        <v>-62.140379033700242</v>
      </c>
      <c r="Q42">
        <f t="shared" si="3"/>
        <v>275.53605356700876</v>
      </c>
    </row>
    <row r="43" spans="11:17" x14ac:dyDescent="0.25">
      <c r="K43">
        <f t="shared" si="4"/>
        <v>508.8836791840007</v>
      </c>
      <c r="L43">
        <f t="shared" si="0"/>
        <v>-44.140039058999264</v>
      </c>
      <c r="M43">
        <f t="shared" si="1"/>
        <v>216.24114584213879</v>
      </c>
      <c r="O43">
        <f t="shared" si="5"/>
        <v>649.64938508899968</v>
      </c>
      <c r="P43">
        <f t="shared" si="2"/>
        <v>-56.491253667000251</v>
      </c>
      <c r="Q43">
        <f t="shared" si="3"/>
        <v>276.74949282855806</v>
      </c>
    </row>
    <row r="44" spans="11:17" x14ac:dyDescent="0.25">
      <c r="K44">
        <f t="shared" si="4"/>
        <v>513.29768308990072</v>
      </c>
      <c r="L44">
        <f t="shared" si="0"/>
        <v>-39.726035153099247</v>
      </c>
      <c r="M44">
        <f t="shared" si="1"/>
        <v>217.09541297380247</v>
      </c>
      <c r="O44">
        <f t="shared" si="5"/>
        <v>655.29851045569967</v>
      </c>
      <c r="P44">
        <f t="shared" si="2"/>
        <v>-50.84212830030026</v>
      </c>
      <c r="Q44">
        <f t="shared" si="3"/>
        <v>277.84279999962081</v>
      </c>
    </row>
    <row r="45" spans="11:17" x14ac:dyDescent="0.25">
      <c r="K45">
        <f t="shared" si="4"/>
        <v>517.71168699580073</v>
      </c>
      <c r="L45">
        <f t="shared" si="0"/>
        <v>-35.312031247199229</v>
      </c>
      <c r="M45">
        <f t="shared" si="1"/>
        <v>217.85691784390951</v>
      </c>
      <c r="O45">
        <f t="shared" si="5"/>
        <v>660.94763582239966</v>
      </c>
      <c r="P45">
        <f t="shared" si="2"/>
        <v>-45.193002933600269</v>
      </c>
      <c r="Q45">
        <f t="shared" si="3"/>
        <v>278.81738828053221</v>
      </c>
    </row>
    <row r="46" spans="11:17" x14ac:dyDescent="0.25">
      <c r="K46">
        <f t="shared" si="4"/>
        <v>522.12569090170075</v>
      </c>
      <c r="L46">
        <f t="shared" si="0"/>
        <v>-30.898027341299212</v>
      </c>
      <c r="M46">
        <f t="shared" si="1"/>
        <v>218.52663020709272</v>
      </c>
      <c r="O46">
        <f t="shared" si="5"/>
        <v>666.59676118909965</v>
      </c>
      <c r="P46">
        <f t="shared" si="2"/>
        <v>-39.543877566900278</v>
      </c>
      <c r="Q46">
        <f t="shared" si="3"/>
        <v>279.67449878154326</v>
      </c>
    </row>
    <row r="47" spans="11:17" x14ac:dyDescent="0.25">
      <c r="K47">
        <f t="shared" si="4"/>
        <v>526.53969480760077</v>
      </c>
      <c r="L47">
        <f t="shared" si="0"/>
        <v>-26.484023435399195</v>
      </c>
      <c r="M47">
        <f t="shared" si="1"/>
        <v>219.10539177739179</v>
      </c>
      <c r="O47">
        <f t="shared" si="5"/>
        <v>672.24588655579964</v>
      </c>
      <c r="P47">
        <f t="shared" si="2"/>
        <v>-33.894752200200287</v>
      </c>
      <c r="Q47">
        <f t="shared" si="3"/>
        <v>280.41520874414152</v>
      </c>
    </row>
    <row r="48" spans="11:17" x14ac:dyDescent="0.25">
      <c r="K48">
        <f t="shared" si="4"/>
        <v>530.95369871350078</v>
      </c>
      <c r="L48">
        <f t="shared" si="0"/>
        <v>-22.070019529499177</v>
      </c>
      <c r="M48">
        <f t="shared" si="1"/>
        <v>219.59392168550258</v>
      </c>
      <c r="O48">
        <f t="shared" si="5"/>
        <v>677.89501192249963</v>
      </c>
      <c r="P48">
        <f t="shared" si="2"/>
        <v>-28.245626833500296</v>
      </c>
      <c r="Q48">
        <f t="shared" si="3"/>
        <v>281.04043852534124</v>
      </c>
    </row>
    <row r="49" spans="11:17" x14ac:dyDescent="0.25">
      <c r="K49">
        <f t="shared" si="4"/>
        <v>535.3677026194008</v>
      </c>
      <c r="L49">
        <f t="shared" si="0"/>
        <v>-17.65601562359916</v>
      </c>
      <c r="M49">
        <f t="shared" si="1"/>
        <v>219.99282105457519</v>
      </c>
      <c r="O49">
        <f t="shared" si="5"/>
        <v>683.54413728919963</v>
      </c>
      <c r="P49">
        <f t="shared" si="2"/>
        <v>-22.596501466800305</v>
      </c>
      <c r="Q49">
        <f t="shared" si="3"/>
        <v>281.55095745387609</v>
      </c>
    </row>
    <row r="50" spans="11:17" x14ac:dyDescent="0.25">
      <c r="K50">
        <f t="shared" si="4"/>
        <v>539.78170652530082</v>
      </c>
      <c r="L50">
        <f t="shared" si="0"/>
        <v>-13.242011717699143</v>
      </c>
      <c r="M50">
        <f t="shared" si="1"/>
        <v>220.30257676413919</v>
      </c>
      <c r="O50">
        <f t="shared" si="5"/>
        <v>689.19326265589962</v>
      </c>
      <c r="P50">
        <f t="shared" si="2"/>
        <v>-16.947376100100314</v>
      </c>
      <c r="Q50">
        <f t="shared" si="3"/>
        <v>281.94738864734182</v>
      </c>
    </row>
    <row r="51" spans="11:17" x14ac:dyDescent="0.25">
      <c r="K51">
        <f t="shared" si="4"/>
        <v>544.19571043120084</v>
      </c>
      <c r="L51">
        <f t="shared" si="0"/>
        <v>-8.8280078117991252</v>
      </c>
      <c r="M51">
        <f t="shared" si="1"/>
        <v>220.5235644581457</v>
      </c>
      <c r="O51">
        <f t="shared" si="5"/>
        <v>694.84238802259961</v>
      </c>
      <c r="P51">
        <f t="shared" si="2"/>
        <v>-11.298250733400323</v>
      </c>
      <c r="Q51">
        <f t="shared" si="3"/>
        <v>282.23021286194484</v>
      </c>
    </row>
    <row r="52" spans="11:17" x14ac:dyDescent="0.25">
      <c r="K52">
        <f t="shared" si="4"/>
        <v>548.60971433710085</v>
      </c>
      <c r="L52">
        <f t="shared" si="0"/>
        <v>-4.4140039058991078</v>
      </c>
      <c r="M52">
        <f t="shared" si="1"/>
        <v>220.65605084105405</v>
      </c>
      <c r="O52">
        <f t="shared" si="5"/>
        <v>700.4915133892996</v>
      </c>
      <c r="P52">
        <f t="shared" si="2"/>
        <v>-5.6491253667003321</v>
      </c>
      <c r="Q52">
        <f t="shared" si="3"/>
        <v>282.3997714310774</v>
      </c>
    </row>
    <row r="53" spans="11:17" x14ac:dyDescent="0.25">
      <c r="K53">
        <f t="shared" si="4"/>
        <v>553.02371824300087</v>
      </c>
      <c r="L53">
        <f t="shared" si="0"/>
        <v>9.0949470177292824E-13</v>
      </c>
      <c r="M53">
        <f t="shared" si="1"/>
        <v>220.70019529499996</v>
      </c>
      <c r="O53">
        <f t="shared" si="5"/>
        <v>706.14063875599959</v>
      </c>
      <c r="P53">
        <f t="shared" si="2"/>
        <v>0</v>
      </c>
      <c r="Q53">
        <f t="shared" si="3"/>
        <v>282.45626833499989</v>
      </c>
    </row>
    <row r="54" spans="11:17" x14ac:dyDescent="0.25">
      <c r="K54">
        <f t="shared" si="4"/>
        <v>557.43772214890089</v>
      </c>
      <c r="L54">
        <f t="shared" si="0"/>
        <v>4.4140039059009268</v>
      </c>
      <c r="M54">
        <f t="shared" si="1"/>
        <v>220.656050841054</v>
      </c>
      <c r="O54">
        <f t="shared" si="5"/>
        <v>711.78976412269958</v>
      </c>
      <c r="P54">
        <f t="shared" si="2"/>
        <v>5.6491253666996499</v>
      </c>
      <c r="Q54">
        <f t="shared" si="3"/>
        <v>282.39977143107745</v>
      </c>
    </row>
    <row r="55" spans="11:17" x14ac:dyDescent="0.25">
      <c r="K55">
        <f t="shared" si="4"/>
        <v>561.85172605480091</v>
      </c>
      <c r="L55">
        <f t="shared" si="0"/>
        <v>8.8280078118009442</v>
      </c>
      <c r="M55">
        <f t="shared" si="1"/>
        <v>220.52356445814561</v>
      </c>
      <c r="O55">
        <f t="shared" si="5"/>
        <v>717.43888948939957</v>
      </c>
      <c r="P55">
        <f t="shared" si="2"/>
        <v>11.298250733399641</v>
      </c>
      <c r="Q55">
        <f t="shared" si="3"/>
        <v>282.23021286194484</v>
      </c>
    </row>
    <row r="56" spans="11:17" x14ac:dyDescent="0.25">
      <c r="K56">
        <f t="shared" si="4"/>
        <v>566.26572996070092</v>
      </c>
      <c r="L56">
        <f t="shared" si="0"/>
        <v>13.242011717700962</v>
      </c>
      <c r="M56">
        <f t="shared" si="1"/>
        <v>220.30257676413908</v>
      </c>
      <c r="O56">
        <f t="shared" si="5"/>
        <v>723.08801485609956</v>
      </c>
      <c r="P56">
        <f t="shared" si="2"/>
        <v>16.947376100099632</v>
      </c>
      <c r="Q56">
        <f t="shared" si="3"/>
        <v>281.94738864734188</v>
      </c>
    </row>
    <row r="57" spans="11:17" x14ac:dyDescent="0.25">
      <c r="K57">
        <f t="shared" si="4"/>
        <v>570.67973386660094</v>
      </c>
      <c r="L57">
        <f t="shared" si="0"/>
        <v>17.656015623600979</v>
      </c>
      <c r="M57">
        <f t="shared" si="1"/>
        <v>219.99282105457505</v>
      </c>
      <c r="O57">
        <f t="shared" si="5"/>
        <v>728.73714022279955</v>
      </c>
      <c r="P57">
        <f t="shared" si="2"/>
        <v>22.596501466799623</v>
      </c>
      <c r="Q57">
        <f t="shared" si="3"/>
        <v>281.55095745387615</v>
      </c>
    </row>
    <row r="58" spans="11:17" x14ac:dyDescent="0.25">
      <c r="K58">
        <f t="shared" si="4"/>
        <v>575.09373777250096</v>
      </c>
      <c r="L58">
        <f t="shared" si="0"/>
        <v>22.070019529500996</v>
      </c>
      <c r="M58">
        <f t="shared" si="1"/>
        <v>219.59392168550241</v>
      </c>
      <c r="O58">
        <f t="shared" si="5"/>
        <v>734.38626558949954</v>
      </c>
      <c r="P58">
        <f t="shared" si="2"/>
        <v>28.245626833499614</v>
      </c>
      <c r="Q58">
        <f t="shared" si="3"/>
        <v>281.0404385253413</v>
      </c>
    </row>
    <row r="59" spans="11:17" x14ac:dyDescent="0.25">
      <c r="K59">
        <f t="shared" si="4"/>
        <v>579.50774167840098</v>
      </c>
      <c r="L59">
        <f t="shared" si="0"/>
        <v>26.484023435401014</v>
      </c>
      <c r="M59">
        <f t="shared" si="1"/>
        <v>219.10539177739156</v>
      </c>
      <c r="O59">
        <f t="shared" si="5"/>
        <v>740.03539095619954</v>
      </c>
      <c r="P59">
        <f t="shared" si="2"/>
        <v>33.894752200199605</v>
      </c>
      <c r="Q59">
        <f t="shared" si="3"/>
        <v>280.41520874414164</v>
      </c>
    </row>
    <row r="60" spans="11:17" x14ac:dyDescent="0.25">
      <c r="K60">
        <f t="shared" si="4"/>
        <v>583.92174558430099</v>
      </c>
      <c r="L60">
        <f t="shared" si="0"/>
        <v>30.898027341301031</v>
      </c>
      <c r="M60">
        <f t="shared" si="1"/>
        <v>218.52663020709247</v>
      </c>
      <c r="O60">
        <f t="shared" si="5"/>
        <v>745.68451632289953</v>
      </c>
      <c r="P60">
        <f t="shared" si="2"/>
        <v>39.543877566899596</v>
      </c>
      <c r="Q60">
        <f t="shared" si="3"/>
        <v>279.67449878154338</v>
      </c>
    </row>
    <row r="61" spans="11:17" x14ac:dyDescent="0.25">
      <c r="K61">
        <f t="shared" si="4"/>
        <v>588.33574949020101</v>
      </c>
      <c r="L61">
        <f t="shared" si="0"/>
        <v>35.312031247201048</v>
      </c>
      <c r="M61">
        <f t="shared" si="1"/>
        <v>217.85691784390923</v>
      </c>
      <c r="O61">
        <f t="shared" si="5"/>
        <v>751.33364168959952</v>
      </c>
      <c r="P61">
        <f t="shared" si="2"/>
        <v>45.193002933599587</v>
      </c>
      <c r="Q61">
        <f t="shared" si="3"/>
        <v>278.81738828053233</v>
      </c>
    </row>
    <row r="62" spans="11:17" x14ac:dyDescent="0.25">
      <c r="K62">
        <f t="shared" si="4"/>
        <v>592.74975339610103</v>
      </c>
      <c r="L62">
        <f t="shared" si="0"/>
        <v>39.726035153101066</v>
      </c>
      <c r="M62">
        <f t="shared" si="1"/>
        <v>217.09541297380213</v>
      </c>
      <c r="O62">
        <f t="shared" si="5"/>
        <v>756.98276705629951</v>
      </c>
      <c r="P62">
        <f t="shared" si="2"/>
        <v>50.842128300299578</v>
      </c>
      <c r="Q62">
        <f t="shared" si="3"/>
        <v>277.84279999962087</v>
      </c>
    </row>
    <row r="63" spans="11:17" x14ac:dyDescent="0.25">
      <c r="K63">
        <f t="shared" si="4"/>
        <v>597.16375730200104</v>
      </c>
      <c r="L63">
        <f t="shared" si="0"/>
        <v>44.140039059001083</v>
      </c>
      <c r="M63">
        <f t="shared" si="1"/>
        <v>216.24114584213842</v>
      </c>
      <c r="O63">
        <f t="shared" si="5"/>
        <v>762.6318924229995</v>
      </c>
      <c r="P63">
        <f t="shared" si="2"/>
        <v>56.491253666999569</v>
      </c>
      <c r="Q63">
        <f t="shared" si="3"/>
        <v>276.74949282855818</v>
      </c>
    </row>
    <row r="64" spans="11:17" x14ac:dyDescent="0.25">
      <c r="K64">
        <f t="shared" si="4"/>
        <v>601.57776120790106</v>
      </c>
      <c r="L64">
        <f t="shared" si="0"/>
        <v>48.5540429649011</v>
      </c>
      <c r="M64">
        <f t="shared" si="1"/>
        <v>215.29301222987627</v>
      </c>
      <c r="O64">
        <f t="shared" si="5"/>
        <v>768.28101778969949</v>
      </c>
      <c r="P64">
        <f t="shared" si="2"/>
        <v>62.14037903369956</v>
      </c>
      <c r="Q64">
        <f t="shared" si="3"/>
        <v>275.53605356700893</v>
      </c>
    </row>
    <row r="65" spans="11:17" x14ac:dyDescent="0.25">
      <c r="K65">
        <f t="shared" si="4"/>
        <v>605.99176511380108</v>
      </c>
      <c r="L65">
        <f t="shared" si="0"/>
        <v>52.968046870801118</v>
      </c>
      <c r="M65">
        <f t="shared" si="1"/>
        <v>214.24976596006758</v>
      </c>
      <c r="O65">
        <f t="shared" si="5"/>
        <v>773.93014315639948</v>
      </c>
      <c r="P65">
        <f t="shared" si="2"/>
        <v>67.789504400399551</v>
      </c>
      <c r="Q65">
        <f t="shared" si="3"/>
        <v>274.20088733423466</v>
      </c>
    </row>
    <row r="66" spans="11:17" x14ac:dyDescent="0.25">
      <c r="K66">
        <f t="shared" si="4"/>
        <v>610.4057690197011</v>
      </c>
      <c r="L66">
        <f t="shared" si="0"/>
        <v>57.382050776701135</v>
      </c>
      <c r="M66">
        <f t="shared" si="1"/>
        <v>213.11001021048077</v>
      </c>
      <c r="O66">
        <f t="shared" si="5"/>
        <v>779.57926852309947</v>
      </c>
      <c r="P66">
        <f t="shared" si="2"/>
        <v>73.438629767099542</v>
      </c>
      <c r="Q66">
        <f t="shared" si="3"/>
        <v>272.74220645082482</v>
      </c>
    </row>
    <row r="67" spans="11:17" x14ac:dyDescent="0.25">
      <c r="K67">
        <f t="shared" si="4"/>
        <v>614.81977292560111</v>
      </c>
      <c r="L67">
        <f t="shared" si="0"/>
        <v>61.796054682601152</v>
      </c>
      <c r="M67">
        <f t="shared" si="1"/>
        <v>211.87218748319961</v>
      </c>
      <c r="O67">
        <f t="shared" si="5"/>
        <v>785.22839388979946</v>
      </c>
      <c r="P67">
        <f t="shared" si="2"/>
        <v>79.087755133799533</v>
      </c>
      <c r="Q67">
        <f t="shared" si="3"/>
        <v>271.15801760160002</v>
      </c>
    </row>
    <row r="68" spans="11:17" x14ac:dyDescent="0.25">
      <c r="K68">
        <f t="shared" si="4"/>
        <v>619.23377683150113</v>
      </c>
      <c r="L68">
        <f t="shared" ref="L68:L103" si="6">+K68-$H$3</f>
        <v>66.21005858850117</v>
      </c>
      <c r="M68">
        <f t="shared" ref="M68:M103" si="7">SQRT($I$3^ 2-L68^ 2)</f>
        <v>210.53456805227583</v>
      </c>
      <c r="O68">
        <f t="shared" si="5"/>
        <v>790.87751925649945</v>
      </c>
      <c r="P68">
        <f t="shared" ref="P68:P103" si="8">+O68-$H$4</f>
        <v>84.736880500499524</v>
      </c>
      <c r="Q68">
        <f t="shared" ref="Q68:Q103" si="9">SQRT($I$4^ 2-P68^ 2)</f>
        <v>269.44610705070045</v>
      </c>
    </row>
    <row r="69" spans="11:17" x14ac:dyDescent="0.25">
      <c r="K69">
        <f t="shared" ref="K69:K103" si="10">+K68+($G$3-$F$3)/100</f>
        <v>623.64778073740115</v>
      </c>
      <c r="L69">
        <f t="shared" si="6"/>
        <v>70.624062494401187</v>
      </c>
      <c r="M69">
        <f t="shared" si="7"/>
        <v>209.09523667467425</v>
      </c>
      <c r="O69">
        <f t="shared" ref="O69:O103" si="11">+O68+($G$4-$F$4)/100</f>
        <v>796.52664462319945</v>
      </c>
      <c r="P69">
        <f t="shared" si="8"/>
        <v>90.386005867199515</v>
      </c>
      <c r="Q69">
        <f t="shared" si="9"/>
        <v>267.604023634003</v>
      </c>
    </row>
    <row r="70" spans="11:17" x14ac:dyDescent="0.25">
      <c r="K70">
        <f t="shared" si="10"/>
        <v>628.06178464330117</v>
      </c>
      <c r="L70">
        <f t="shared" si="6"/>
        <v>75.038066400301204</v>
      </c>
      <c r="M70">
        <f t="shared" si="7"/>
        <v>207.55207730628743</v>
      </c>
      <c r="O70">
        <f t="shared" si="11"/>
        <v>802.17576998989944</v>
      </c>
      <c r="P70">
        <f t="shared" si="8"/>
        <v>96.035131233899506</v>
      </c>
      <c r="Q70">
        <f t="shared" si="9"/>
        <v>265.6290591983888</v>
      </c>
    </row>
    <row r="71" spans="11:17" x14ac:dyDescent="0.25">
      <c r="K71">
        <f t="shared" si="10"/>
        <v>632.47578854920118</v>
      </c>
      <c r="L71">
        <f t="shared" si="6"/>
        <v>79.452070306201222</v>
      </c>
      <c r="M71">
        <f t="shared" si="7"/>
        <v>205.90275551169677</v>
      </c>
      <c r="O71">
        <f t="shared" si="11"/>
        <v>807.82489535659943</v>
      </c>
      <c r="P71">
        <f t="shared" si="8"/>
        <v>101.6842566005995</v>
      </c>
      <c r="Q71">
        <f t="shared" si="9"/>
        <v>263.51822608942422</v>
      </c>
    </row>
    <row r="72" spans="11:17" x14ac:dyDescent="0.25">
      <c r="K72">
        <f t="shared" si="10"/>
        <v>636.8897924551012</v>
      </c>
      <c r="L72">
        <f t="shared" si="6"/>
        <v>83.866074212101239</v>
      </c>
      <c r="M72">
        <f t="shared" si="7"/>
        <v>204.14469819101706</v>
      </c>
      <c r="O72">
        <f t="shared" si="11"/>
        <v>813.47402072329942</v>
      </c>
      <c r="P72">
        <f t="shared" si="8"/>
        <v>107.33338196729949</v>
      </c>
      <c r="Q72">
        <f t="shared" si="9"/>
        <v>261.26823120539404</v>
      </c>
    </row>
    <row r="73" spans="11:17" x14ac:dyDescent="0.25">
      <c r="K73">
        <f t="shared" si="10"/>
        <v>641.30379636100122</v>
      </c>
      <c r="L73">
        <f t="shared" si="6"/>
        <v>88.280078118001256</v>
      </c>
      <c r="M73">
        <f t="shared" si="7"/>
        <v>202.27507016617423</v>
      </c>
      <c r="O73">
        <f t="shared" si="11"/>
        <v>819.12314608999941</v>
      </c>
      <c r="P73">
        <f t="shared" si="8"/>
        <v>112.98250733399948</v>
      </c>
      <c r="Q73">
        <f t="shared" si="9"/>
        <v>258.87544603197927</v>
      </c>
    </row>
    <row r="74" spans="11:17" x14ac:dyDescent="0.25">
      <c r="K74">
        <f t="shared" si="10"/>
        <v>645.71780026690124</v>
      </c>
      <c r="L74">
        <f t="shared" si="6"/>
        <v>92.694082023901274</v>
      </c>
      <c r="M74">
        <f t="shared" si="7"/>
        <v>200.29074706784979</v>
      </c>
      <c r="O74">
        <f t="shared" si="11"/>
        <v>824.7722714566994</v>
      </c>
      <c r="P74">
        <f t="shared" si="8"/>
        <v>118.63163270069947</v>
      </c>
      <c r="Q74">
        <f t="shared" si="9"/>
        <v>256.33587194245717</v>
      </c>
    </row>
    <row r="75" spans="11:17" x14ac:dyDescent="0.25">
      <c r="K75">
        <f t="shared" si="10"/>
        <v>650.13180417280125</v>
      </c>
      <c r="L75">
        <f t="shared" si="6"/>
        <v>97.108085929801291</v>
      </c>
      <c r="M75">
        <f t="shared" si="7"/>
        <v>198.1882838371165</v>
      </c>
      <c r="O75">
        <f t="shared" si="11"/>
        <v>830.42139682339939</v>
      </c>
      <c r="P75">
        <f t="shared" si="8"/>
        <v>124.28075806739946</v>
      </c>
      <c r="Q75">
        <f t="shared" si="9"/>
        <v>253.64509988550142</v>
      </c>
    </row>
    <row r="76" spans="11:17" x14ac:dyDescent="0.25">
      <c r="K76">
        <f t="shared" si="10"/>
        <v>654.54580807870127</v>
      </c>
      <c r="L76">
        <f t="shared" si="6"/>
        <v>101.52208983570131</v>
      </c>
      <c r="M76">
        <f t="shared" si="7"/>
        <v>195.96387799449906</v>
      </c>
      <c r="O76">
        <f t="shared" si="11"/>
        <v>836.07052219009938</v>
      </c>
      <c r="P76">
        <f t="shared" si="8"/>
        <v>129.92988343409945</v>
      </c>
      <c r="Q76">
        <f t="shared" si="9"/>
        <v>250.7982633762339</v>
      </c>
    </row>
    <row r="77" spans="11:17" x14ac:dyDescent="0.25">
      <c r="K77">
        <f t="shared" si="10"/>
        <v>658.95981198460129</v>
      </c>
      <c r="L77">
        <f t="shared" si="6"/>
        <v>105.93609374160133</v>
      </c>
      <c r="M77">
        <f t="shared" si="7"/>
        <v>193.61332662299301</v>
      </c>
      <c r="O77">
        <f t="shared" si="11"/>
        <v>841.71964755679937</v>
      </c>
      <c r="P77">
        <f t="shared" si="8"/>
        <v>135.57900880079944</v>
      </c>
      <c r="Q77">
        <f t="shared" si="9"/>
        <v>247.78998344228162</v>
      </c>
    </row>
    <row r="78" spans="11:17" x14ac:dyDescent="0.25">
      <c r="K78">
        <f t="shared" si="10"/>
        <v>663.37381589050131</v>
      </c>
      <c r="L78">
        <f t="shared" si="6"/>
        <v>110.35009764750134</v>
      </c>
      <c r="M78">
        <f t="shared" si="7"/>
        <v>191.13197574565601</v>
      </c>
      <c r="O78">
        <f t="shared" si="11"/>
        <v>847.36877292349936</v>
      </c>
      <c r="P78">
        <f t="shared" si="8"/>
        <v>141.22813416749943</v>
      </c>
      <c r="Q78">
        <f t="shared" si="9"/>
        <v>244.61430383626433</v>
      </c>
    </row>
    <row r="79" spans="11:17" x14ac:dyDescent="0.25">
      <c r="K79">
        <f t="shared" si="10"/>
        <v>667.78781979640132</v>
      </c>
      <c r="L79">
        <f t="shared" si="6"/>
        <v>114.76410155340136</v>
      </c>
      <c r="M79">
        <f t="shared" si="7"/>
        <v>188.51466043226372</v>
      </c>
      <c r="O79">
        <f t="shared" si="11"/>
        <v>853.01789829019935</v>
      </c>
      <c r="P79">
        <f t="shared" si="8"/>
        <v>146.87725953419942</v>
      </c>
      <c r="Q79">
        <f t="shared" si="9"/>
        <v>241.26461438316414</v>
      </c>
    </row>
    <row r="80" spans="11:17" x14ac:dyDescent="0.25">
      <c r="K80">
        <f t="shared" si="10"/>
        <v>672.20182370230134</v>
      </c>
      <c r="L80">
        <f t="shared" si="6"/>
        <v>119.17810545930138</v>
      </c>
      <c r="M80">
        <f t="shared" si="7"/>
        <v>185.75563351452561</v>
      </c>
      <c r="O80">
        <f t="shared" si="11"/>
        <v>858.66702365689935</v>
      </c>
      <c r="P80">
        <f t="shared" si="8"/>
        <v>152.52638490089942</v>
      </c>
      <c r="Q80">
        <f t="shared" si="9"/>
        <v>237.73355974871563</v>
      </c>
    </row>
    <row r="81" spans="11:17" x14ac:dyDescent="0.25">
      <c r="K81">
        <f t="shared" si="10"/>
        <v>676.61582760820136</v>
      </c>
      <c r="L81">
        <f t="shared" si="6"/>
        <v>123.5921093652014</v>
      </c>
      <c r="M81">
        <f t="shared" si="7"/>
        <v>182.84848018485474</v>
      </c>
      <c r="O81">
        <f t="shared" si="11"/>
        <v>864.31614902359934</v>
      </c>
      <c r="P81">
        <f t="shared" si="8"/>
        <v>158.17551026759941</v>
      </c>
      <c r="Q81">
        <f t="shared" si="9"/>
        <v>234.01293014130226</v>
      </c>
    </row>
    <row r="82" spans="11:17" x14ac:dyDescent="0.25">
      <c r="K82">
        <f t="shared" si="10"/>
        <v>681.02983151410137</v>
      </c>
      <c r="L82">
        <f t="shared" si="6"/>
        <v>128.00611327110141</v>
      </c>
      <c r="M82">
        <f t="shared" si="7"/>
        <v>179.78601494131036</v>
      </c>
      <c r="O82">
        <f t="shared" si="11"/>
        <v>869.96527439029933</v>
      </c>
      <c r="P82">
        <f t="shared" si="8"/>
        <v>163.8246356342994</v>
      </c>
      <c r="Q82">
        <f t="shared" si="9"/>
        <v>230.09352942015232</v>
      </c>
    </row>
    <row r="83" spans="11:17" x14ac:dyDescent="0.25">
      <c r="K83">
        <f t="shared" si="10"/>
        <v>685.44383542000139</v>
      </c>
      <c r="L83">
        <f t="shared" si="6"/>
        <v>132.42011717700143</v>
      </c>
      <c r="M83">
        <f t="shared" si="7"/>
        <v>176.56015623599887</v>
      </c>
      <c r="O83">
        <f t="shared" si="11"/>
        <v>875.61439975699932</v>
      </c>
      <c r="P83">
        <f t="shared" si="8"/>
        <v>169.47376100099939</v>
      </c>
      <c r="Q83">
        <f t="shared" si="9"/>
        <v>225.96501466800032</v>
      </c>
    </row>
    <row r="84" spans="11:17" x14ac:dyDescent="0.25">
      <c r="K84">
        <f t="shared" si="10"/>
        <v>689.85783932590141</v>
      </c>
      <c r="L84">
        <f t="shared" si="6"/>
        <v>136.83412108290145</v>
      </c>
      <c r="M84">
        <f t="shared" si="7"/>
        <v>173.16177265990603</v>
      </c>
      <c r="O84">
        <f t="shared" si="11"/>
        <v>881.26352512369931</v>
      </c>
      <c r="P84">
        <f t="shared" si="8"/>
        <v>175.12288636769938</v>
      </c>
      <c r="Q84">
        <f t="shared" si="9"/>
        <v>221.61569933553739</v>
      </c>
    </row>
    <row r="85" spans="11:17" x14ac:dyDescent="0.25">
      <c r="K85">
        <f t="shared" si="10"/>
        <v>694.27184323180143</v>
      </c>
      <c r="L85">
        <f t="shared" si="6"/>
        <v>141.24812498880146</v>
      </c>
      <c r="M85">
        <f t="shared" si="7"/>
        <v>169.58049236394803</v>
      </c>
      <c r="O85">
        <f t="shared" si="11"/>
        <v>886.9126504903993</v>
      </c>
      <c r="P85">
        <f t="shared" si="8"/>
        <v>180.77201173439937</v>
      </c>
      <c r="Q85">
        <f t="shared" si="9"/>
        <v>217.03230933488138</v>
      </c>
    </row>
    <row r="86" spans="11:17" x14ac:dyDescent="0.25">
      <c r="K86">
        <f t="shared" si="10"/>
        <v>698.68584713770144</v>
      </c>
      <c r="L86">
        <f t="shared" si="6"/>
        <v>145.66212889470148</v>
      </c>
      <c r="M86">
        <f t="shared" si="7"/>
        <v>165.80446438233952</v>
      </c>
      <c r="O86">
        <f t="shared" si="11"/>
        <v>892.56177585709929</v>
      </c>
      <c r="P86">
        <f t="shared" si="8"/>
        <v>186.42113710109936</v>
      </c>
      <c r="Q86">
        <f t="shared" si="9"/>
        <v>212.19967757672626</v>
      </c>
    </row>
    <row r="87" spans="11:17" x14ac:dyDescent="0.25">
      <c r="K87">
        <f t="shared" si="10"/>
        <v>703.09985104360146</v>
      </c>
      <c r="L87">
        <f t="shared" si="6"/>
        <v>150.0761328006015</v>
      </c>
      <c r="M87">
        <f t="shared" si="7"/>
        <v>161.82005613293842</v>
      </c>
      <c r="O87">
        <f t="shared" si="11"/>
        <v>898.21090122379928</v>
      </c>
      <c r="P87">
        <f t="shared" si="8"/>
        <v>192.07026246779935</v>
      </c>
      <c r="Q87">
        <f t="shared" si="9"/>
        <v>207.10035682558379</v>
      </c>
    </row>
    <row r="88" spans="11:17" x14ac:dyDescent="0.25">
      <c r="K88">
        <f t="shared" si="10"/>
        <v>707.51385494950148</v>
      </c>
      <c r="L88">
        <f t="shared" si="6"/>
        <v>154.49013670650152</v>
      </c>
      <c r="M88">
        <f t="shared" si="7"/>
        <v>157.61146488646563</v>
      </c>
      <c r="O88">
        <f t="shared" si="11"/>
        <v>903.86002659049927</v>
      </c>
      <c r="P88">
        <f t="shared" si="8"/>
        <v>197.71938783449934</v>
      </c>
      <c r="Q88">
        <f t="shared" si="9"/>
        <v>201.71412245077013</v>
      </c>
    </row>
    <row r="89" spans="11:17" x14ac:dyDescent="0.25">
      <c r="K89">
        <f t="shared" si="10"/>
        <v>711.9278588554015</v>
      </c>
      <c r="L89">
        <f t="shared" si="6"/>
        <v>158.90414061240153</v>
      </c>
      <c r="M89">
        <f t="shared" si="7"/>
        <v>153.16021121520183</v>
      </c>
      <c r="O89">
        <f t="shared" si="11"/>
        <v>909.50915195719926</v>
      </c>
      <c r="P89">
        <f t="shared" si="8"/>
        <v>203.36851320119933</v>
      </c>
      <c r="Q89">
        <f t="shared" si="9"/>
        <v>196.01732413250383</v>
      </c>
    </row>
    <row r="90" spans="11:17" x14ac:dyDescent="0.25">
      <c r="K90">
        <f t="shared" si="10"/>
        <v>716.34186276130151</v>
      </c>
      <c r="L90">
        <f t="shared" si="6"/>
        <v>163.31814451830155</v>
      </c>
      <c r="M90">
        <f t="shared" si="7"/>
        <v>148.44446730798117</v>
      </c>
      <c r="O90">
        <f t="shared" si="11"/>
        <v>915.15827732389926</v>
      </c>
      <c r="P90">
        <f t="shared" si="8"/>
        <v>209.01763856789933</v>
      </c>
      <c r="Q90">
        <f t="shared" si="9"/>
        <v>189.98202622677877</v>
      </c>
    </row>
    <row r="91" spans="11:17" x14ac:dyDescent="0.25">
      <c r="K91">
        <f t="shared" si="10"/>
        <v>720.75586666720153</v>
      </c>
      <c r="L91">
        <f t="shared" si="6"/>
        <v>167.73214842420157</v>
      </c>
      <c r="M91">
        <f t="shared" si="7"/>
        <v>143.43814899897703</v>
      </c>
      <c r="O91">
        <f t="shared" si="11"/>
        <v>920.80740269059925</v>
      </c>
      <c r="P91">
        <f t="shared" si="8"/>
        <v>214.66676393459932</v>
      </c>
      <c r="Q91">
        <f t="shared" si="9"/>
        <v>183.57484572669665</v>
      </c>
    </row>
    <row r="92" spans="11:17" x14ac:dyDescent="0.25">
      <c r="K92">
        <f t="shared" si="10"/>
        <v>725.16987057310155</v>
      </c>
      <c r="L92">
        <f t="shared" si="6"/>
        <v>172.14615233010159</v>
      </c>
      <c r="M92">
        <f t="shared" si="7"/>
        <v>138.10966092635439</v>
      </c>
      <c r="O92">
        <f t="shared" si="11"/>
        <v>926.45652805729924</v>
      </c>
      <c r="P92">
        <f t="shared" si="8"/>
        <v>220.31588930129931</v>
      </c>
      <c r="Q92">
        <f t="shared" si="9"/>
        <v>176.75534629286631</v>
      </c>
    </row>
    <row r="93" spans="11:17" x14ac:dyDescent="0.25">
      <c r="K93">
        <f t="shared" si="10"/>
        <v>729.58387447900157</v>
      </c>
      <c r="L93">
        <f t="shared" si="6"/>
        <v>176.5601562360016</v>
      </c>
      <c r="M93">
        <f t="shared" si="7"/>
        <v>132.42011717699779</v>
      </c>
      <c r="O93">
        <f t="shared" si="11"/>
        <v>932.10565342399923</v>
      </c>
      <c r="P93">
        <f t="shared" si="8"/>
        <v>225.9650146679993</v>
      </c>
      <c r="Q93">
        <f t="shared" si="9"/>
        <v>169.47376100100072</v>
      </c>
    </row>
    <row r="94" spans="11:17" x14ac:dyDescent="0.25">
      <c r="K94">
        <f t="shared" si="10"/>
        <v>733.99787838490158</v>
      </c>
      <c r="L94">
        <f t="shared" si="6"/>
        <v>180.97416014190162</v>
      </c>
      <c r="M94">
        <f t="shared" si="7"/>
        <v>126.32074083136334</v>
      </c>
      <c r="O94">
        <f t="shared" si="11"/>
        <v>937.75477879069922</v>
      </c>
      <c r="P94">
        <f t="shared" si="8"/>
        <v>231.61414003469929</v>
      </c>
      <c r="Q94">
        <f t="shared" si="9"/>
        <v>161.66766423042108</v>
      </c>
    </row>
    <row r="95" spans="11:17" x14ac:dyDescent="0.25">
      <c r="K95">
        <f t="shared" si="10"/>
        <v>738.4118822908016</v>
      </c>
      <c r="L95">
        <f t="shared" si="6"/>
        <v>185.38816404780164</v>
      </c>
      <c r="M95">
        <f t="shared" si="7"/>
        <v>119.74892414646783</v>
      </c>
      <c r="O95">
        <f t="shared" si="11"/>
        <v>943.40390415739921</v>
      </c>
      <c r="P95">
        <f t="shared" si="8"/>
        <v>237.26326540139928</v>
      </c>
      <c r="Q95">
        <f t="shared" si="9"/>
        <v>153.25692941201265</v>
      </c>
    </row>
    <row r="96" spans="11:17" x14ac:dyDescent="0.25">
      <c r="K96">
        <f t="shared" si="10"/>
        <v>742.82588619670162</v>
      </c>
      <c r="L96">
        <f t="shared" si="6"/>
        <v>189.80216795370166</v>
      </c>
      <c r="M96">
        <f t="shared" si="7"/>
        <v>112.62199271601416</v>
      </c>
      <c r="O96">
        <f t="shared" si="11"/>
        <v>949.0530295240992</v>
      </c>
      <c r="P96">
        <f t="shared" si="8"/>
        <v>242.91239076809927</v>
      </c>
      <c r="Q96">
        <f t="shared" si="9"/>
        <v>144.13574828285903</v>
      </c>
    </row>
    <row r="97" spans="11:17" x14ac:dyDescent="0.25">
      <c r="K97">
        <f t="shared" si="10"/>
        <v>747.23989010260163</v>
      </c>
      <c r="L97">
        <f t="shared" si="6"/>
        <v>194.21617185960167</v>
      </c>
      <c r="M97">
        <f t="shared" si="7"/>
        <v>104.82678470435303</v>
      </c>
      <c r="O97">
        <f t="shared" si="11"/>
        <v>954.70215489079919</v>
      </c>
      <c r="P97">
        <f t="shared" si="8"/>
        <v>248.56151613479926</v>
      </c>
      <c r="Q97">
        <f t="shared" si="9"/>
        <v>134.15929419351977</v>
      </c>
    </row>
    <row r="98" spans="11:17" x14ac:dyDescent="0.25">
      <c r="K98">
        <f t="shared" si="10"/>
        <v>751.65389400850165</v>
      </c>
      <c r="L98">
        <f t="shared" si="6"/>
        <v>198.63017576550169</v>
      </c>
      <c r="M98">
        <f t="shared" si="7"/>
        <v>96.200984811055989</v>
      </c>
      <c r="O98">
        <f t="shared" si="11"/>
        <v>960.35128025749918</v>
      </c>
      <c r="P98">
        <f t="shared" si="8"/>
        <v>254.21064150149925</v>
      </c>
      <c r="Q98">
        <f t="shared" si="9"/>
        <v>123.11983296418853</v>
      </c>
    </row>
    <row r="99" spans="11:17" x14ac:dyDescent="0.25">
      <c r="K99">
        <f t="shared" si="10"/>
        <v>756.06789791440167</v>
      </c>
      <c r="L99">
        <f t="shared" si="6"/>
        <v>203.04417967140171</v>
      </c>
      <c r="M99">
        <f t="shared" si="7"/>
        <v>86.496458336851333</v>
      </c>
      <c r="O99">
        <f t="shared" si="11"/>
        <v>966.00040562419917</v>
      </c>
      <c r="P99">
        <f t="shared" si="8"/>
        <v>259.85976686819924</v>
      </c>
      <c r="Q99">
        <f t="shared" si="9"/>
        <v>110.69979713142479</v>
      </c>
    </row>
    <row r="100" spans="11:17" x14ac:dyDescent="0.25">
      <c r="K100">
        <f t="shared" si="10"/>
        <v>760.48190182030169</v>
      </c>
      <c r="L100">
        <f t="shared" si="6"/>
        <v>207.45818357730172</v>
      </c>
      <c r="M100">
        <f t="shared" si="7"/>
        <v>75.297266019807751</v>
      </c>
      <c r="O100">
        <f t="shared" si="11"/>
        <v>971.64953099089917</v>
      </c>
      <c r="P100">
        <f t="shared" si="8"/>
        <v>265.50889223489924</v>
      </c>
      <c r="Q100">
        <f t="shared" si="9"/>
        <v>96.366859790750297</v>
      </c>
    </row>
    <row r="101" spans="11:17" x14ac:dyDescent="0.25">
      <c r="K101">
        <f t="shared" si="10"/>
        <v>764.8959057262017</v>
      </c>
      <c r="L101">
        <f t="shared" si="6"/>
        <v>211.87218748320174</v>
      </c>
      <c r="M101">
        <f t="shared" si="7"/>
        <v>61.796054682593855</v>
      </c>
      <c r="O101">
        <f t="shared" si="11"/>
        <v>977.29865635759916</v>
      </c>
      <c r="P101">
        <f t="shared" si="8"/>
        <v>271.15801760159923</v>
      </c>
      <c r="Q101">
        <f t="shared" si="9"/>
        <v>79.087755133802233</v>
      </c>
    </row>
    <row r="102" spans="11:17" x14ac:dyDescent="0.25">
      <c r="K102">
        <f t="shared" si="10"/>
        <v>769.30990963210172</v>
      </c>
      <c r="L102">
        <f t="shared" si="6"/>
        <v>216.28619138910176</v>
      </c>
      <c r="M102">
        <f t="shared" si="7"/>
        <v>43.918784337091601</v>
      </c>
      <c r="O102">
        <f t="shared" si="11"/>
        <v>982.94778172429915</v>
      </c>
      <c r="P102">
        <f t="shared" si="8"/>
        <v>276.80714296829922</v>
      </c>
      <c r="Q102">
        <f t="shared" si="9"/>
        <v>56.20808770507152</v>
      </c>
    </row>
    <row r="103" spans="11:17" x14ac:dyDescent="0.25">
      <c r="K103">
        <f t="shared" si="10"/>
        <v>773.72391353800174</v>
      </c>
      <c r="L103">
        <f t="shared" si="6"/>
        <v>220.70019529500178</v>
      </c>
      <c r="M103">
        <v>0</v>
      </c>
      <c r="O103">
        <f t="shared" si="11"/>
        <v>988.59690709099914</v>
      </c>
      <c r="P103">
        <f t="shared" si="8"/>
        <v>282.45626833499921</v>
      </c>
      <c r="Q103">
        <f t="shared" si="9"/>
        <v>1.9451215795870913E-5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685A3-E6C2-4C0A-9D58-E508EE3EE4B5}">
  <dimension ref="A1:J101"/>
  <sheetViews>
    <sheetView workbookViewId="0">
      <selection activeCell="A3" sqref="A3"/>
    </sheetView>
  </sheetViews>
  <sheetFormatPr defaultRowHeight="15" x14ac:dyDescent="0.25"/>
  <cols>
    <col min="3" max="3" width="12" bestFit="1" customWidth="1"/>
  </cols>
  <sheetData>
    <row r="1" spans="1:10" x14ac:dyDescent="0.25">
      <c r="A1" t="s">
        <v>2</v>
      </c>
      <c r="B1" t="s">
        <v>6</v>
      </c>
      <c r="C1" t="s">
        <v>18</v>
      </c>
      <c r="D1" t="s">
        <v>19</v>
      </c>
      <c r="F1" t="s">
        <v>20</v>
      </c>
      <c r="G1" t="s">
        <v>21</v>
      </c>
      <c r="I1" t="s">
        <v>23</v>
      </c>
      <c r="J1" t="s">
        <v>22</v>
      </c>
    </row>
    <row r="2" spans="1:10" x14ac:dyDescent="0.25">
      <c r="A2">
        <v>36891.728981481479</v>
      </c>
      <c r="B2">
        <v>478.81628418000003</v>
      </c>
      <c r="C2">
        <v>763.25817871000004</v>
      </c>
      <c r="D2">
        <v>1204.6585693</v>
      </c>
      <c r="F2">
        <f>+C2-B2</f>
        <v>284.44189453000001</v>
      </c>
      <c r="G2">
        <f>+D2-C2</f>
        <v>441.40039058999992</v>
      </c>
      <c r="I2">
        <f>+(G2+2*F2)/3</f>
        <v>336.76139321666665</v>
      </c>
      <c r="J2">
        <f>+G2-F2</f>
        <v>156.9584960599999</v>
      </c>
    </row>
    <row r="3" spans="1:10" x14ac:dyDescent="0.25">
      <c r="A3">
        <v>36892.699988425928</v>
      </c>
      <c r="B3">
        <v>475.03018187999999</v>
      </c>
      <c r="C3">
        <v>761.31097411999997</v>
      </c>
      <c r="D3">
        <v>1204.6585693</v>
      </c>
      <c r="F3">
        <f t="shared" ref="F3:F66" si="0">+C3-B3</f>
        <v>286.28079223999998</v>
      </c>
      <c r="G3">
        <f t="shared" ref="G3:G66" si="1">+D3-C3</f>
        <v>443.34759517999998</v>
      </c>
      <c r="I3">
        <f t="shared" ref="I3:I66" si="2">+(G3+2*F3)/3</f>
        <v>338.63639322</v>
      </c>
      <c r="J3">
        <f t="shared" ref="J3:J66" si="3">+G3-F3</f>
        <v>157.06680294</v>
      </c>
    </row>
    <row r="4" spans="1:10" x14ac:dyDescent="0.25">
      <c r="A4">
        <v>36893.699988425928</v>
      </c>
      <c r="B4">
        <v>471.13110352000001</v>
      </c>
      <c r="C4">
        <v>759.30572510000002</v>
      </c>
      <c r="D4">
        <v>1204.6585693</v>
      </c>
      <c r="F4">
        <f t="shared" si="0"/>
        <v>288.17462158000001</v>
      </c>
      <c r="G4">
        <f t="shared" si="1"/>
        <v>445.35284419999994</v>
      </c>
      <c r="I4">
        <f t="shared" si="2"/>
        <v>340.56736245333332</v>
      </c>
      <c r="J4">
        <f t="shared" si="3"/>
        <v>157.17822261999993</v>
      </c>
    </row>
    <row r="5" spans="1:10" x14ac:dyDescent="0.25">
      <c r="A5">
        <v>36894.699988425928</v>
      </c>
      <c r="B5">
        <v>467.23196410999998</v>
      </c>
      <c r="C5">
        <v>757.30047606999995</v>
      </c>
      <c r="D5">
        <v>1204.6585693</v>
      </c>
      <c r="F5">
        <f t="shared" si="0"/>
        <v>290.06851195999997</v>
      </c>
      <c r="G5">
        <f t="shared" si="1"/>
        <v>447.35809323000001</v>
      </c>
      <c r="I5">
        <f t="shared" si="2"/>
        <v>342.49837238333333</v>
      </c>
      <c r="J5">
        <f t="shared" si="3"/>
        <v>157.28958127000004</v>
      </c>
    </row>
    <row r="6" spans="1:10" x14ac:dyDescent="0.25">
      <c r="A6">
        <v>36895.699988425928</v>
      </c>
      <c r="B6">
        <v>463.33288573999999</v>
      </c>
      <c r="C6">
        <v>755.29522704999999</v>
      </c>
      <c r="D6">
        <v>1204.6585693</v>
      </c>
      <c r="F6">
        <f t="shared" si="0"/>
        <v>291.96234131</v>
      </c>
      <c r="G6">
        <f t="shared" si="1"/>
        <v>449.36334224999996</v>
      </c>
      <c r="I6">
        <f t="shared" si="2"/>
        <v>344.4293416233333</v>
      </c>
      <c r="J6">
        <f t="shared" si="3"/>
        <v>157.40100093999996</v>
      </c>
    </row>
    <row r="7" spans="1:10" x14ac:dyDescent="0.25">
      <c r="A7">
        <v>36896.699988425928</v>
      </c>
      <c r="B7">
        <v>459.43383789000001</v>
      </c>
      <c r="C7">
        <v>753.28997803000004</v>
      </c>
      <c r="D7">
        <v>1204.6585693</v>
      </c>
      <c r="F7">
        <f t="shared" si="0"/>
        <v>293.85614014000004</v>
      </c>
      <c r="G7">
        <f t="shared" si="1"/>
        <v>451.36859126999991</v>
      </c>
      <c r="I7">
        <f t="shared" si="2"/>
        <v>346.36029051666668</v>
      </c>
      <c r="J7">
        <f t="shared" si="3"/>
        <v>157.51245112999987</v>
      </c>
    </row>
    <row r="8" spans="1:10" x14ac:dyDescent="0.25">
      <c r="A8">
        <v>36897.699988425928</v>
      </c>
      <c r="B8">
        <v>455.53472900000003</v>
      </c>
      <c r="C8">
        <v>751.28472899999997</v>
      </c>
      <c r="D8">
        <v>1204.6585693</v>
      </c>
      <c r="F8">
        <f t="shared" si="0"/>
        <v>295.74999999999994</v>
      </c>
      <c r="G8">
        <f t="shared" si="1"/>
        <v>453.37384029999998</v>
      </c>
      <c r="I8">
        <f t="shared" si="2"/>
        <v>348.29128009999994</v>
      </c>
      <c r="J8">
        <f t="shared" si="3"/>
        <v>157.62384030000004</v>
      </c>
    </row>
    <row r="9" spans="1:10" x14ac:dyDescent="0.25">
      <c r="A9">
        <v>36898.699988425928</v>
      </c>
      <c r="B9">
        <v>451.63565062999999</v>
      </c>
      <c r="C9">
        <v>749.27947998000002</v>
      </c>
      <c r="D9">
        <v>1204.6585693</v>
      </c>
      <c r="F9">
        <f t="shared" si="0"/>
        <v>297.64382935000003</v>
      </c>
      <c r="G9">
        <f t="shared" si="1"/>
        <v>455.37908931999993</v>
      </c>
      <c r="I9">
        <f t="shared" si="2"/>
        <v>350.22224933999996</v>
      </c>
      <c r="J9">
        <f t="shared" si="3"/>
        <v>157.7352599699999</v>
      </c>
    </row>
    <row r="10" spans="1:10" x14ac:dyDescent="0.25">
      <c r="A10">
        <v>36899.699988425928</v>
      </c>
      <c r="B10">
        <v>447.73651123000002</v>
      </c>
      <c r="C10">
        <v>747.27423095999995</v>
      </c>
      <c r="D10">
        <v>1204.6585693</v>
      </c>
      <c r="F10">
        <f t="shared" si="0"/>
        <v>299.53771972999994</v>
      </c>
      <c r="G10">
        <f t="shared" si="1"/>
        <v>457.38433834</v>
      </c>
      <c r="I10">
        <f t="shared" si="2"/>
        <v>352.15325926666657</v>
      </c>
      <c r="J10">
        <f t="shared" si="3"/>
        <v>157.84661861000006</v>
      </c>
    </row>
    <row r="11" spans="1:10" x14ac:dyDescent="0.25">
      <c r="A11">
        <v>36900.699988425928</v>
      </c>
      <c r="B11">
        <v>443.83734131</v>
      </c>
      <c r="C11">
        <v>745.26892090000001</v>
      </c>
      <c r="D11">
        <v>1204.6585693</v>
      </c>
      <c r="F11">
        <f t="shared" si="0"/>
        <v>301.43157959000001</v>
      </c>
      <c r="G11">
        <f t="shared" si="1"/>
        <v>459.38964839999994</v>
      </c>
      <c r="I11">
        <f t="shared" si="2"/>
        <v>354.08426919333334</v>
      </c>
      <c r="J11">
        <f t="shared" si="3"/>
        <v>157.95806880999993</v>
      </c>
    </row>
    <row r="12" spans="1:10" x14ac:dyDescent="0.25">
      <c r="A12">
        <v>36901.699988425928</v>
      </c>
      <c r="B12">
        <v>439.93814086999998</v>
      </c>
      <c r="C12">
        <v>743.26361083999996</v>
      </c>
      <c r="D12">
        <v>1204.6585693</v>
      </c>
      <c r="F12">
        <f t="shared" si="0"/>
        <v>303.32546996999997</v>
      </c>
      <c r="G12">
        <f t="shared" si="1"/>
        <v>461.39495846</v>
      </c>
      <c r="I12">
        <f t="shared" si="2"/>
        <v>356.01529946666665</v>
      </c>
      <c r="J12">
        <f t="shared" si="3"/>
        <v>158.06948849000003</v>
      </c>
    </row>
    <row r="13" spans="1:10" x14ac:dyDescent="0.25">
      <c r="A13">
        <v>36902.699988425928</v>
      </c>
      <c r="B13">
        <v>436.03894043000003</v>
      </c>
      <c r="C13">
        <v>741.25830078000001</v>
      </c>
      <c r="D13">
        <v>1204.6585693</v>
      </c>
      <c r="F13">
        <f t="shared" si="0"/>
        <v>305.21936034999999</v>
      </c>
      <c r="G13">
        <f t="shared" si="1"/>
        <v>463.40026851999994</v>
      </c>
      <c r="I13">
        <f t="shared" si="2"/>
        <v>357.94632973999995</v>
      </c>
      <c r="J13">
        <f t="shared" si="3"/>
        <v>158.18090816999995</v>
      </c>
    </row>
    <row r="14" spans="1:10" x14ac:dyDescent="0.25">
      <c r="A14">
        <v>36903.699988425928</v>
      </c>
      <c r="B14">
        <v>432.13973999000001</v>
      </c>
      <c r="C14">
        <v>739.25299071999996</v>
      </c>
      <c r="D14">
        <v>1204.6585693</v>
      </c>
      <c r="F14">
        <f t="shared" si="0"/>
        <v>307.11325072999995</v>
      </c>
      <c r="G14">
        <f t="shared" si="1"/>
        <v>465.40557858</v>
      </c>
      <c r="I14">
        <f t="shared" si="2"/>
        <v>359.87736001333332</v>
      </c>
      <c r="J14">
        <f t="shared" si="3"/>
        <v>158.29232785000005</v>
      </c>
    </row>
    <row r="15" spans="1:10" x14ac:dyDescent="0.25">
      <c r="A15">
        <v>36904.699988425928</v>
      </c>
      <c r="B15">
        <v>428.24050903</v>
      </c>
      <c r="C15">
        <v>737.24768066000001</v>
      </c>
      <c r="D15">
        <v>1204.6585693</v>
      </c>
      <c r="F15">
        <f t="shared" si="0"/>
        <v>309.00717163000002</v>
      </c>
      <c r="G15">
        <f t="shared" si="1"/>
        <v>467.41088863999994</v>
      </c>
      <c r="I15">
        <f t="shared" si="2"/>
        <v>361.80841063333332</v>
      </c>
      <c r="J15">
        <f t="shared" si="3"/>
        <v>158.40371700999992</v>
      </c>
    </row>
    <row r="16" spans="1:10" x14ac:dyDescent="0.25">
      <c r="A16">
        <v>36905.699988425928</v>
      </c>
      <c r="B16">
        <v>424.34127808</v>
      </c>
      <c r="C16">
        <v>735.24237060999997</v>
      </c>
      <c r="D16">
        <v>1204.6584473</v>
      </c>
      <c r="F16">
        <f t="shared" si="0"/>
        <v>310.90109252999997</v>
      </c>
      <c r="G16">
        <f t="shared" si="1"/>
        <v>469.41607669000007</v>
      </c>
      <c r="I16">
        <f t="shared" si="2"/>
        <v>363.73942058333336</v>
      </c>
      <c r="J16">
        <f t="shared" si="3"/>
        <v>158.5149841600001</v>
      </c>
    </row>
    <row r="17" spans="1:10" x14ac:dyDescent="0.25">
      <c r="A17">
        <v>36906.699988425928</v>
      </c>
      <c r="B17">
        <v>420.44201659999999</v>
      </c>
      <c r="C17">
        <v>733.23706055000002</v>
      </c>
      <c r="D17">
        <v>1204.6584473</v>
      </c>
      <c r="F17">
        <f t="shared" si="0"/>
        <v>312.79504395000004</v>
      </c>
      <c r="G17">
        <f t="shared" si="1"/>
        <v>471.42138675000001</v>
      </c>
      <c r="I17">
        <f t="shared" si="2"/>
        <v>365.67049155000001</v>
      </c>
      <c r="J17">
        <f t="shared" si="3"/>
        <v>158.62634279999997</v>
      </c>
    </row>
    <row r="18" spans="1:10" x14ac:dyDescent="0.25">
      <c r="A18">
        <v>36907.699988425928</v>
      </c>
      <c r="B18">
        <v>416.54275512999999</v>
      </c>
      <c r="C18">
        <v>731.23175048999997</v>
      </c>
      <c r="D18">
        <v>1204.6584473</v>
      </c>
      <c r="F18">
        <f t="shared" si="0"/>
        <v>314.68899535999998</v>
      </c>
      <c r="G18">
        <f t="shared" si="1"/>
        <v>473.42669681000007</v>
      </c>
      <c r="I18">
        <f t="shared" si="2"/>
        <v>367.60156251000006</v>
      </c>
      <c r="J18">
        <f t="shared" si="3"/>
        <v>158.73770145000009</v>
      </c>
    </row>
    <row r="19" spans="1:10" x14ac:dyDescent="0.25">
      <c r="A19">
        <v>36908.699988425928</v>
      </c>
      <c r="B19">
        <v>412.64349364999998</v>
      </c>
      <c r="C19">
        <v>729.22637939000003</v>
      </c>
      <c r="D19">
        <v>1204.6584473</v>
      </c>
      <c r="F19">
        <f t="shared" si="0"/>
        <v>316.58288574000005</v>
      </c>
      <c r="G19">
        <f t="shared" si="1"/>
        <v>475.43206791</v>
      </c>
      <c r="I19">
        <f t="shared" si="2"/>
        <v>369.53261313000002</v>
      </c>
      <c r="J19">
        <f t="shared" si="3"/>
        <v>158.84918216999995</v>
      </c>
    </row>
    <row r="20" spans="1:10" x14ac:dyDescent="0.25">
      <c r="A20">
        <v>36909.699988425928</v>
      </c>
      <c r="B20">
        <v>408.74420165999999</v>
      </c>
      <c r="C20">
        <v>727.22100829999999</v>
      </c>
      <c r="D20">
        <v>1204.6584473</v>
      </c>
      <c r="F20">
        <f t="shared" si="0"/>
        <v>318.47680664000001</v>
      </c>
      <c r="G20">
        <f t="shared" si="1"/>
        <v>477.43743900000004</v>
      </c>
      <c r="I20">
        <f t="shared" si="2"/>
        <v>371.46368409333337</v>
      </c>
      <c r="J20">
        <f t="shared" si="3"/>
        <v>158.96063236000003</v>
      </c>
    </row>
    <row r="21" spans="1:10" x14ac:dyDescent="0.25">
      <c r="A21">
        <v>36910.699988425928</v>
      </c>
      <c r="B21">
        <v>404.84490966999999</v>
      </c>
      <c r="C21">
        <v>725.21563720999995</v>
      </c>
      <c r="D21">
        <v>1204.6584473</v>
      </c>
      <c r="F21">
        <f t="shared" si="0"/>
        <v>320.37072753999996</v>
      </c>
      <c r="G21">
        <f t="shared" si="1"/>
        <v>479.44281009000008</v>
      </c>
      <c r="I21">
        <f t="shared" si="2"/>
        <v>373.39475505666661</v>
      </c>
      <c r="J21">
        <f t="shared" si="3"/>
        <v>159.07208255000012</v>
      </c>
    </row>
    <row r="22" spans="1:10" x14ac:dyDescent="0.25">
      <c r="A22">
        <v>36911.699988425928</v>
      </c>
      <c r="B22">
        <v>400.94561768</v>
      </c>
      <c r="C22">
        <v>723.21026611000002</v>
      </c>
      <c r="D22">
        <v>1204.6584473</v>
      </c>
      <c r="F22">
        <f t="shared" si="0"/>
        <v>322.26464843000002</v>
      </c>
      <c r="G22">
        <f t="shared" si="1"/>
        <v>481.44818119000001</v>
      </c>
      <c r="I22">
        <f t="shared" si="2"/>
        <v>375.32582601666672</v>
      </c>
      <c r="J22">
        <f t="shared" si="3"/>
        <v>159.18353275999999</v>
      </c>
    </row>
    <row r="23" spans="1:10" x14ac:dyDescent="0.25">
      <c r="A23">
        <v>36912.699988425928</v>
      </c>
      <c r="B23">
        <v>397.04632568</v>
      </c>
      <c r="C23">
        <v>721.20495604999996</v>
      </c>
      <c r="D23">
        <v>1204.6584473</v>
      </c>
      <c r="F23">
        <f t="shared" si="0"/>
        <v>324.15863036999997</v>
      </c>
      <c r="G23">
        <f t="shared" si="1"/>
        <v>483.45349125000007</v>
      </c>
      <c r="I23">
        <f t="shared" si="2"/>
        <v>377.25691733000002</v>
      </c>
      <c r="J23">
        <f t="shared" si="3"/>
        <v>159.2948608800001</v>
      </c>
    </row>
    <row r="24" spans="1:10" x14ac:dyDescent="0.25">
      <c r="A24">
        <v>36913.699988425928</v>
      </c>
      <c r="B24">
        <v>393.14697266000002</v>
      </c>
      <c r="C24">
        <v>719.19958496000004</v>
      </c>
      <c r="D24">
        <v>1204.6584473</v>
      </c>
      <c r="F24">
        <f t="shared" si="0"/>
        <v>326.05261230000002</v>
      </c>
      <c r="G24">
        <f t="shared" si="1"/>
        <v>485.45886234</v>
      </c>
      <c r="I24">
        <f t="shared" si="2"/>
        <v>379.18802897999996</v>
      </c>
      <c r="J24">
        <f t="shared" si="3"/>
        <v>159.40625003999997</v>
      </c>
    </row>
    <row r="25" spans="1:10" x14ac:dyDescent="0.25">
      <c r="A25">
        <v>36914.699988425928</v>
      </c>
      <c r="B25">
        <v>389.24761962999997</v>
      </c>
      <c r="C25">
        <v>717.19421387</v>
      </c>
      <c r="D25">
        <v>1204.6584473</v>
      </c>
      <c r="F25">
        <f t="shared" si="0"/>
        <v>327.94659424000002</v>
      </c>
      <c r="G25">
        <f t="shared" si="1"/>
        <v>487.46423343000004</v>
      </c>
      <c r="I25">
        <f t="shared" si="2"/>
        <v>381.11914063666671</v>
      </c>
      <c r="J25">
        <f t="shared" si="3"/>
        <v>159.51763919000001</v>
      </c>
    </row>
    <row r="26" spans="1:10" x14ac:dyDescent="0.25">
      <c r="A26">
        <v>36915.699988425928</v>
      </c>
      <c r="B26">
        <v>385.34826659999999</v>
      </c>
      <c r="C26">
        <v>715.18878173999997</v>
      </c>
      <c r="D26">
        <v>1204.6584473</v>
      </c>
      <c r="F26">
        <f t="shared" si="0"/>
        <v>329.84051513999998</v>
      </c>
      <c r="G26">
        <f t="shared" si="1"/>
        <v>489.46966556000007</v>
      </c>
      <c r="I26">
        <f t="shared" si="2"/>
        <v>383.05023194666666</v>
      </c>
      <c r="J26">
        <f t="shared" si="3"/>
        <v>159.62915042000009</v>
      </c>
    </row>
    <row r="27" spans="1:10" x14ac:dyDescent="0.25">
      <c r="A27">
        <v>36916.699988425928</v>
      </c>
      <c r="B27">
        <v>381.44891357</v>
      </c>
      <c r="C27">
        <v>713.18334961000005</v>
      </c>
      <c r="D27">
        <v>1204.6584473</v>
      </c>
      <c r="F27">
        <f t="shared" si="0"/>
        <v>331.73443604000005</v>
      </c>
      <c r="G27">
        <f t="shared" si="1"/>
        <v>491.47509768999998</v>
      </c>
      <c r="I27">
        <f t="shared" si="2"/>
        <v>384.98132325666666</v>
      </c>
      <c r="J27">
        <f t="shared" si="3"/>
        <v>159.74066164999994</v>
      </c>
    </row>
    <row r="28" spans="1:10" x14ac:dyDescent="0.25">
      <c r="A28">
        <v>36917.699988425928</v>
      </c>
      <c r="B28">
        <v>377.54953003000003</v>
      </c>
      <c r="C28">
        <v>711.17803954999999</v>
      </c>
      <c r="D28">
        <v>1204.6584473</v>
      </c>
      <c r="F28">
        <f t="shared" si="0"/>
        <v>333.62850951999997</v>
      </c>
      <c r="G28">
        <f t="shared" si="1"/>
        <v>493.48040775000004</v>
      </c>
      <c r="I28">
        <f t="shared" si="2"/>
        <v>386.91247559666664</v>
      </c>
      <c r="J28">
        <f t="shared" si="3"/>
        <v>159.85189823000007</v>
      </c>
    </row>
    <row r="29" spans="1:10" x14ac:dyDescent="0.25">
      <c r="A29">
        <v>36918.699988425928</v>
      </c>
      <c r="B29">
        <v>373.65014647999999</v>
      </c>
      <c r="C29">
        <v>709.17260741999996</v>
      </c>
      <c r="D29">
        <v>1204.6584473</v>
      </c>
      <c r="F29">
        <f t="shared" si="0"/>
        <v>335.52246093999997</v>
      </c>
      <c r="G29">
        <f t="shared" si="1"/>
        <v>495.48583988000007</v>
      </c>
      <c r="I29">
        <f t="shared" si="2"/>
        <v>388.8435872533334</v>
      </c>
      <c r="J29">
        <f t="shared" si="3"/>
        <v>159.9633789400001</v>
      </c>
    </row>
    <row r="30" spans="1:10" x14ac:dyDescent="0.25">
      <c r="A30">
        <v>36919.699988425928</v>
      </c>
      <c r="B30">
        <v>369.75073242000002</v>
      </c>
      <c r="C30">
        <v>707.16723633000004</v>
      </c>
      <c r="D30">
        <v>1204.6584473</v>
      </c>
      <c r="F30">
        <f t="shared" si="0"/>
        <v>337.41650391000002</v>
      </c>
      <c r="G30">
        <f t="shared" si="1"/>
        <v>497.49121097</v>
      </c>
      <c r="I30">
        <f t="shared" si="2"/>
        <v>390.77473959666668</v>
      </c>
      <c r="J30">
        <f t="shared" si="3"/>
        <v>160.07470705999998</v>
      </c>
    </row>
    <row r="31" spans="1:10" x14ac:dyDescent="0.25">
      <c r="A31">
        <v>36920.699988425928</v>
      </c>
      <c r="B31">
        <v>365.85125732</v>
      </c>
      <c r="C31">
        <v>705.16174316000001</v>
      </c>
      <c r="D31">
        <v>1204.6584473</v>
      </c>
      <c r="F31">
        <f t="shared" si="0"/>
        <v>339.31048584000001</v>
      </c>
      <c r="G31">
        <f t="shared" si="1"/>
        <v>499.49670414000002</v>
      </c>
      <c r="I31">
        <f t="shared" si="2"/>
        <v>392.70589193999996</v>
      </c>
      <c r="J31">
        <f t="shared" si="3"/>
        <v>160.18621830000001</v>
      </c>
    </row>
    <row r="32" spans="1:10" x14ac:dyDescent="0.25">
      <c r="A32">
        <v>36921.699988425928</v>
      </c>
      <c r="B32">
        <v>361.95172119</v>
      </c>
      <c r="C32">
        <v>703.15625</v>
      </c>
      <c r="D32">
        <v>1204.6584473</v>
      </c>
      <c r="F32">
        <f t="shared" si="0"/>
        <v>341.20452881</v>
      </c>
      <c r="G32">
        <f t="shared" si="1"/>
        <v>501.50219730000003</v>
      </c>
      <c r="I32">
        <f t="shared" si="2"/>
        <v>394.63708497333329</v>
      </c>
      <c r="J32">
        <f t="shared" si="3"/>
        <v>160.29766849000004</v>
      </c>
    </row>
    <row r="33" spans="1:10" x14ac:dyDescent="0.25">
      <c r="A33">
        <v>36922.699988425928</v>
      </c>
      <c r="B33">
        <v>358.05227660999998</v>
      </c>
      <c r="C33">
        <v>701.15081786999997</v>
      </c>
      <c r="D33">
        <v>1204.6584473</v>
      </c>
      <c r="F33">
        <f t="shared" si="0"/>
        <v>343.09854125999999</v>
      </c>
      <c r="G33">
        <f t="shared" si="1"/>
        <v>503.50762943000007</v>
      </c>
      <c r="I33">
        <f t="shared" si="2"/>
        <v>396.56823731666668</v>
      </c>
      <c r="J33">
        <f t="shared" si="3"/>
        <v>160.40908817000008</v>
      </c>
    </row>
    <row r="34" spans="1:10" x14ac:dyDescent="0.25">
      <c r="A34">
        <v>36923.699988425928</v>
      </c>
      <c r="B34">
        <v>354.15280151000002</v>
      </c>
      <c r="C34">
        <v>699.14538574000005</v>
      </c>
      <c r="D34">
        <v>1204.6583252</v>
      </c>
      <c r="F34">
        <f t="shared" si="0"/>
        <v>344.99258423000003</v>
      </c>
      <c r="G34">
        <f t="shared" si="1"/>
        <v>505.51293945999998</v>
      </c>
      <c r="I34">
        <f t="shared" si="2"/>
        <v>398.49936930666672</v>
      </c>
      <c r="J34">
        <f t="shared" si="3"/>
        <v>160.52035522999995</v>
      </c>
    </row>
    <row r="35" spans="1:10" x14ac:dyDescent="0.25">
      <c r="A35">
        <v>36924.699988425928</v>
      </c>
      <c r="B35">
        <v>350.25335693</v>
      </c>
      <c r="C35">
        <v>697.13989258000004</v>
      </c>
      <c r="D35">
        <v>1204.6583252</v>
      </c>
      <c r="F35">
        <f t="shared" si="0"/>
        <v>346.88653565000004</v>
      </c>
      <c r="G35">
        <f t="shared" si="1"/>
        <v>507.51843262</v>
      </c>
      <c r="I35">
        <f t="shared" si="2"/>
        <v>400.43050130666671</v>
      </c>
      <c r="J35">
        <f t="shared" si="3"/>
        <v>160.63189696999996</v>
      </c>
    </row>
    <row r="36" spans="1:10" x14ac:dyDescent="0.25">
      <c r="A36">
        <v>36925.699988425928</v>
      </c>
      <c r="B36">
        <v>346.35388183999999</v>
      </c>
      <c r="C36">
        <v>695.13452147999999</v>
      </c>
      <c r="D36">
        <v>1204.6583252</v>
      </c>
      <c r="F36">
        <f t="shared" si="0"/>
        <v>348.78063964</v>
      </c>
      <c r="G36">
        <f t="shared" si="1"/>
        <v>509.52380372000005</v>
      </c>
      <c r="I36">
        <f t="shared" si="2"/>
        <v>402.36169433333333</v>
      </c>
      <c r="J36">
        <f t="shared" si="3"/>
        <v>160.74316408000004</v>
      </c>
    </row>
    <row r="37" spans="1:10" x14ac:dyDescent="0.25">
      <c r="A37">
        <v>36926.699988425928</v>
      </c>
      <c r="B37">
        <v>342.45440674000002</v>
      </c>
      <c r="C37">
        <v>693.12908935999997</v>
      </c>
      <c r="D37">
        <v>1204.6583252</v>
      </c>
      <c r="F37">
        <f t="shared" si="0"/>
        <v>350.67468261999994</v>
      </c>
      <c r="G37">
        <f t="shared" si="1"/>
        <v>511.52923584000007</v>
      </c>
      <c r="I37">
        <f t="shared" si="2"/>
        <v>404.29286702666667</v>
      </c>
      <c r="J37">
        <f t="shared" si="3"/>
        <v>160.85455322000013</v>
      </c>
    </row>
    <row r="38" spans="1:10" x14ac:dyDescent="0.25">
      <c r="A38">
        <v>36927.699988425928</v>
      </c>
      <c r="B38">
        <v>338.55493164000001</v>
      </c>
      <c r="C38">
        <v>691.12365723000005</v>
      </c>
      <c r="D38">
        <v>1204.6583252</v>
      </c>
      <c r="F38">
        <f t="shared" si="0"/>
        <v>352.56872559000004</v>
      </c>
      <c r="G38">
        <f t="shared" si="1"/>
        <v>513.53466796999999</v>
      </c>
      <c r="I38">
        <f t="shared" si="2"/>
        <v>406.22403971666671</v>
      </c>
      <c r="J38">
        <f t="shared" si="3"/>
        <v>160.96594237999994</v>
      </c>
    </row>
    <row r="39" spans="1:10" x14ac:dyDescent="0.25">
      <c r="A39">
        <v>36928.699988425928</v>
      </c>
      <c r="B39">
        <v>334.65542603</v>
      </c>
      <c r="C39">
        <v>689.11816406000003</v>
      </c>
      <c r="D39">
        <v>1204.6583252</v>
      </c>
      <c r="F39">
        <f t="shared" si="0"/>
        <v>354.46273803000003</v>
      </c>
      <c r="G39">
        <f t="shared" si="1"/>
        <v>515.54016114000001</v>
      </c>
      <c r="I39">
        <f t="shared" si="2"/>
        <v>408.15521239999998</v>
      </c>
      <c r="J39">
        <f t="shared" si="3"/>
        <v>161.07742310999998</v>
      </c>
    </row>
    <row r="40" spans="1:10" x14ac:dyDescent="0.25">
      <c r="A40">
        <v>36929.699988425928</v>
      </c>
      <c r="B40">
        <v>330.75592040999999</v>
      </c>
      <c r="C40">
        <v>687.11267090000001</v>
      </c>
      <c r="D40">
        <v>1204.6583252</v>
      </c>
      <c r="F40">
        <f t="shared" si="0"/>
        <v>356.35675049000002</v>
      </c>
      <c r="G40">
        <f t="shared" si="1"/>
        <v>517.54565430000002</v>
      </c>
      <c r="I40">
        <f t="shared" si="2"/>
        <v>410.08638509333332</v>
      </c>
      <c r="J40">
        <f t="shared" si="3"/>
        <v>161.18890381</v>
      </c>
    </row>
    <row r="41" spans="1:10" x14ac:dyDescent="0.25">
      <c r="A41">
        <v>36930.699988425928</v>
      </c>
      <c r="B41">
        <v>326.85641478999997</v>
      </c>
      <c r="C41">
        <v>685.10723876999998</v>
      </c>
      <c r="D41">
        <v>1204.6583252</v>
      </c>
      <c r="F41">
        <f t="shared" si="0"/>
        <v>358.25082398000001</v>
      </c>
      <c r="G41">
        <f t="shared" si="1"/>
        <v>519.55108643000005</v>
      </c>
      <c r="I41">
        <f t="shared" si="2"/>
        <v>412.01757813</v>
      </c>
      <c r="J41">
        <f t="shared" si="3"/>
        <v>161.30026245000005</v>
      </c>
    </row>
    <row r="42" spans="1:10" x14ac:dyDescent="0.25">
      <c r="A42">
        <v>36931.699988425928</v>
      </c>
      <c r="B42">
        <v>322.95684813999998</v>
      </c>
      <c r="C42">
        <v>683.10168456999997</v>
      </c>
      <c r="D42">
        <v>1204.6583252</v>
      </c>
      <c r="F42">
        <f t="shared" si="0"/>
        <v>360.14483643</v>
      </c>
      <c r="G42">
        <f t="shared" si="1"/>
        <v>521.55664063000006</v>
      </c>
      <c r="I42">
        <f t="shared" si="2"/>
        <v>413.94877116333333</v>
      </c>
      <c r="J42">
        <f t="shared" si="3"/>
        <v>161.41180420000006</v>
      </c>
    </row>
    <row r="43" spans="1:10" x14ac:dyDescent="0.25">
      <c r="A43">
        <v>36932.699988425928</v>
      </c>
      <c r="B43">
        <v>319.05734253000003</v>
      </c>
      <c r="C43">
        <v>681.09631348000005</v>
      </c>
      <c r="D43">
        <v>1204.6583252</v>
      </c>
      <c r="F43">
        <f t="shared" si="0"/>
        <v>362.03897095000002</v>
      </c>
      <c r="G43">
        <f t="shared" si="1"/>
        <v>523.56201171999999</v>
      </c>
      <c r="I43">
        <f t="shared" si="2"/>
        <v>415.87998454000007</v>
      </c>
      <c r="J43">
        <f t="shared" si="3"/>
        <v>161.52304076999997</v>
      </c>
    </row>
    <row r="44" spans="1:10" x14ac:dyDescent="0.25">
      <c r="A44">
        <v>36933.699988425928</v>
      </c>
      <c r="B44">
        <v>315.15777587999997</v>
      </c>
      <c r="C44">
        <v>679.09082031000003</v>
      </c>
      <c r="D44">
        <v>1204.6583252</v>
      </c>
      <c r="F44">
        <f t="shared" si="0"/>
        <v>363.93304443000005</v>
      </c>
      <c r="G44">
        <f t="shared" si="1"/>
        <v>525.56750489000001</v>
      </c>
      <c r="I44">
        <f t="shared" si="2"/>
        <v>417.81119791666669</v>
      </c>
      <c r="J44">
        <f t="shared" si="3"/>
        <v>161.63446045999996</v>
      </c>
    </row>
    <row r="45" spans="1:10" x14ac:dyDescent="0.25">
      <c r="A45">
        <v>36934.699988425928</v>
      </c>
      <c r="B45">
        <v>311.25820922999998</v>
      </c>
      <c r="C45">
        <v>677.08532715000001</v>
      </c>
      <c r="D45">
        <v>1204.6583252</v>
      </c>
      <c r="F45">
        <f t="shared" si="0"/>
        <v>365.82711792000003</v>
      </c>
      <c r="G45">
        <f t="shared" si="1"/>
        <v>527.57299805000002</v>
      </c>
      <c r="I45">
        <f t="shared" si="2"/>
        <v>419.74241129666672</v>
      </c>
      <c r="J45">
        <f t="shared" si="3"/>
        <v>161.74588012999999</v>
      </c>
    </row>
    <row r="46" spans="1:10" x14ac:dyDescent="0.25">
      <c r="A46">
        <v>36935.699988425928</v>
      </c>
      <c r="B46">
        <v>307.35861205999998</v>
      </c>
      <c r="C46">
        <v>675.07983397999999</v>
      </c>
      <c r="D46">
        <v>1204.6583252</v>
      </c>
      <c r="F46">
        <f t="shared" si="0"/>
        <v>367.72122192</v>
      </c>
      <c r="G46">
        <f t="shared" si="1"/>
        <v>529.57849122000005</v>
      </c>
      <c r="I46">
        <f t="shared" si="2"/>
        <v>421.67364502000004</v>
      </c>
      <c r="J46">
        <f t="shared" si="3"/>
        <v>161.85726930000004</v>
      </c>
    </row>
    <row r="47" spans="1:10" x14ac:dyDescent="0.25">
      <c r="A47">
        <v>36936.699988425928</v>
      </c>
      <c r="B47">
        <v>303.45904540999999</v>
      </c>
      <c r="C47">
        <v>673.07434081999997</v>
      </c>
      <c r="D47">
        <v>1204.6583252</v>
      </c>
      <c r="F47">
        <f t="shared" si="0"/>
        <v>369.61529540999999</v>
      </c>
      <c r="G47">
        <f t="shared" si="1"/>
        <v>531.58398438000006</v>
      </c>
      <c r="I47">
        <f t="shared" si="2"/>
        <v>423.60485840000001</v>
      </c>
      <c r="J47">
        <f t="shared" si="3"/>
        <v>161.96868897000007</v>
      </c>
    </row>
    <row r="48" spans="1:10" x14ac:dyDescent="0.25">
      <c r="A48">
        <v>36937.699988425928</v>
      </c>
      <c r="B48">
        <v>299.55953978999997</v>
      </c>
      <c r="C48">
        <v>671.06884765999996</v>
      </c>
      <c r="D48">
        <v>1204.6583252</v>
      </c>
      <c r="F48">
        <f t="shared" si="0"/>
        <v>371.50930786999999</v>
      </c>
      <c r="G48">
        <f t="shared" si="1"/>
        <v>533.58947754000008</v>
      </c>
      <c r="I48">
        <f t="shared" si="2"/>
        <v>425.53603109333335</v>
      </c>
      <c r="J48">
        <f t="shared" si="3"/>
        <v>162.08016967000009</v>
      </c>
    </row>
    <row r="49" spans="1:10" x14ac:dyDescent="0.25">
      <c r="A49">
        <v>36938.699988425928</v>
      </c>
      <c r="B49">
        <v>295.65997313999998</v>
      </c>
      <c r="C49">
        <v>669.06335449000005</v>
      </c>
      <c r="D49">
        <v>1204.6583252</v>
      </c>
      <c r="F49">
        <f t="shared" si="0"/>
        <v>373.40338135000007</v>
      </c>
      <c r="G49">
        <f t="shared" si="1"/>
        <v>535.59497070999998</v>
      </c>
      <c r="I49">
        <f t="shared" si="2"/>
        <v>427.46724447000003</v>
      </c>
      <c r="J49">
        <f t="shared" si="3"/>
        <v>162.19158935999991</v>
      </c>
    </row>
    <row r="50" spans="1:10" x14ac:dyDescent="0.25">
      <c r="A50">
        <v>36939.699988425928</v>
      </c>
      <c r="B50">
        <v>291.76040648999998</v>
      </c>
      <c r="C50">
        <v>667.05786133000004</v>
      </c>
      <c r="D50">
        <v>1204.6583252</v>
      </c>
      <c r="F50">
        <f t="shared" si="0"/>
        <v>375.29745484000006</v>
      </c>
      <c r="G50">
        <f t="shared" si="1"/>
        <v>537.60046387</v>
      </c>
      <c r="I50">
        <f t="shared" si="2"/>
        <v>429.39845785000006</v>
      </c>
      <c r="J50">
        <f t="shared" si="3"/>
        <v>162.30300902999994</v>
      </c>
    </row>
    <row r="51" spans="1:10" x14ac:dyDescent="0.25">
      <c r="A51">
        <v>36940.699988425928</v>
      </c>
      <c r="B51">
        <v>287.86080933</v>
      </c>
      <c r="C51">
        <v>665.05236816000001</v>
      </c>
      <c r="D51">
        <v>1204.6583252</v>
      </c>
      <c r="F51">
        <f t="shared" si="0"/>
        <v>377.19155883000002</v>
      </c>
      <c r="G51">
        <f t="shared" si="1"/>
        <v>539.60595704000002</v>
      </c>
      <c r="I51">
        <f t="shared" si="2"/>
        <v>431.32969156666667</v>
      </c>
      <c r="J51">
        <f t="shared" si="3"/>
        <v>162.41439821</v>
      </c>
    </row>
    <row r="52" spans="1:10" x14ac:dyDescent="0.25">
      <c r="A52">
        <v>36941.699988425928</v>
      </c>
      <c r="B52">
        <v>283.96121216</v>
      </c>
      <c r="C52">
        <v>663.046875</v>
      </c>
      <c r="D52">
        <v>1204.6582031</v>
      </c>
      <c r="F52">
        <f t="shared" si="0"/>
        <v>379.08566284</v>
      </c>
      <c r="G52">
        <f t="shared" si="1"/>
        <v>541.61132810000004</v>
      </c>
      <c r="I52">
        <f t="shared" si="2"/>
        <v>433.2608845933334</v>
      </c>
      <c r="J52">
        <f t="shared" si="3"/>
        <v>162.52566526000004</v>
      </c>
    </row>
    <row r="53" spans="1:10" x14ac:dyDescent="0.25">
      <c r="A53">
        <v>36942.699988425928</v>
      </c>
      <c r="B53">
        <v>280.06155396000003</v>
      </c>
      <c r="C53">
        <v>661.04132079999999</v>
      </c>
      <c r="D53">
        <v>1204.6582031</v>
      </c>
      <c r="F53">
        <f t="shared" si="0"/>
        <v>380.97976683999997</v>
      </c>
      <c r="G53">
        <f t="shared" si="1"/>
        <v>543.61688230000004</v>
      </c>
      <c r="I53">
        <f t="shared" si="2"/>
        <v>435.19213866000001</v>
      </c>
      <c r="J53">
        <f t="shared" si="3"/>
        <v>162.63711546000008</v>
      </c>
    </row>
    <row r="54" spans="1:10" x14ac:dyDescent="0.25">
      <c r="A54">
        <v>36943.699988425928</v>
      </c>
      <c r="B54">
        <v>276.16186522999999</v>
      </c>
      <c r="C54">
        <v>659.03576659999999</v>
      </c>
      <c r="D54">
        <v>1204.6582031</v>
      </c>
      <c r="F54">
        <f t="shared" si="0"/>
        <v>382.87390137</v>
      </c>
      <c r="G54">
        <f t="shared" si="1"/>
        <v>545.62243650000005</v>
      </c>
      <c r="I54">
        <f t="shared" si="2"/>
        <v>437.12341308000003</v>
      </c>
      <c r="J54">
        <f t="shared" si="3"/>
        <v>162.74853513000005</v>
      </c>
    </row>
    <row r="55" spans="1:10" x14ac:dyDescent="0.25">
      <c r="A55">
        <v>36944.699988425928</v>
      </c>
      <c r="B55">
        <v>272.26220703000001</v>
      </c>
      <c r="C55">
        <v>657.03021239999998</v>
      </c>
      <c r="D55">
        <v>1204.6582031</v>
      </c>
      <c r="F55">
        <f t="shared" si="0"/>
        <v>384.76800536999997</v>
      </c>
      <c r="G55">
        <f t="shared" si="1"/>
        <v>547.62799070000005</v>
      </c>
      <c r="I55">
        <f t="shared" si="2"/>
        <v>439.05466714666665</v>
      </c>
      <c r="J55">
        <f t="shared" si="3"/>
        <v>162.85998533000009</v>
      </c>
    </row>
    <row r="56" spans="1:10" x14ac:dyDescent="0.25">
      <c r="A56">
        <v>36945.699988425928</v>
      </c>
      <c r="B56">
        <v>268.36251830999998</v>
      </c>
      <c r="C56">
        <v>655.02465819999998</v>
      </c>
      <c r="D56">
        <v>1204.6582031</v>
      </c>
      <c r="F56">
        <f t="shared" si="0"/>
        <v>386.66213988999999</v>
      </c>
      <c r="G56">
        <f t="shared" si="1"/>
        <v>549.63354490000006</v>
      </c>
      <c r="I56">
        <f t="shared" si="2"/>
        <v>440.98594156000007</v>
      </c>
      <c r="J56">
        <f t="shared" si="3"/>
        <v>162.97140501000007</v>
      </c>
    </row>
    <row r="57" spans="1:10" x14ac:dyDescent="0.25">
      <c r="A57">
        <v>36946.699988425928</v>
      </c>
      <c r="B57">
        <v>264.46282959000001</v>
      </c>
      <c r="C57">
        <v>653.01910399999997</v>
      </c>
      <c r="D57">
        <v>1204.6582031</v>
      </c>
      <c r="F57">
        <f t="shared" si="0"/>
        <v>388.55627440999996</v>
      </c>
      <c r="G57">
        <f t="shared" si="1"/>
        <v>551.63909910000007</v>
      </c>
      <c r="I57">
        <f t="shared" si="2"/>
        <v>442.91721597333327</v>
      </c>
      <c r="J57">
        <f t="shared" si="3"/>
        <v>163.08282469000011</v>
      </c>
    </row>
    <row r="58" spans="1:10" x14ac:dyDescent="0.25">
      <c r="A58">
        <v>36947.699988425928</v>
      </c>
      <c r="B58">
        <v>260.56311034999999</v>
      </c>
      <c r="C58">
        <v>651.01354979999996</v>
      </c>
      <c r="D58">
        <v>1204.6582031</v>
      </c>
      <c r="F58">
        <f t="shared" si="0"/>
        <v>390.45043944999998</v>
      </c>
      <c r="G58">
        <f t="shared" si="1"/>
        <v>553.64465330000007</v>
      </c>
      <c r="I58">
        <f t="shared" si="2"/>
        <v>444.84851073333334</v>
      </c>
      <c r="J58">
        <f t="shared" si="3"/>
        <v>163.1942138500001</v>
      </c>
    </row>
    <row r="59" spans="1:10" x14ac:dyDescent="0.25">
      <c r="A59">
        <v>36948.699988425928</v>
      </c>
      <c r="B59">
        <v>256.66339111000002</v>
      </c>
      <c r="C59">
        <v>649.00793456999997</v>
      </c>
      <c r="D59">
        <v>1204.6582031</v>
      </c>
      <c r="F59">
        <f t="shared" si="0"/>
        <v>392.34454345999995</v>
      </c>
      <c r="G59">
        <f t="shared" si="1"/>
        <v>555.65026853000006</v>
      </c>
      <c r="I59">
        <f t="shared" si="2"/>
        <v>446.77978514999995</v>
      </c>
      <c r="J59">
        <f t="shared" si="3"/>
        <v>163.30572507000011</v>
      </c>
    </row>
    <row r="60" spans="1:10" x14ac:dyDescent="0.25">
      <c r="A60">
        <v>36949.699988425928</v>
      </c>
      <c r="B60">
        <v>252.76364136000001</v>
      </c>
      <c r="C60">
        <v>647.00238036999997</v>
      </c>
      <c r="D60">
        <v>1204.6582031</v>
      </c>
      <c r="F60">
        <f t="shared" si="0"/>
        <v>394.23873900999996</v>
      </c>
      <c r="G60">
        <f t="shared" si="1"/>
        <v>557.65582273000007</v>
      </c>
      <c r="I60">
        <f t="shared" si="2"/>
        <v>448.71110025000002</v>
      </c>
      <c r="J60">
        <f t="shared" si="3"/>
        <v>163.41708372000011</v>
      </c>
    </row>
    <row r="61" spans="1:10" x14ac:dyDescent="0.25">
      <c r="A61">
        <v>36950.699988425928</v>
      </c>
      <c r="B61">
        <v>249.43348693999999</v>
      </c>
      <c r="C61">
        <v>645.36297606999995</v>
      </c>
      <c r="D61">
        <v>1204.9621582</v>
      </c>
      <c r="F61">
        <f t="shared" si="0"/>
        <v>395.92948912999998</v>
      </c>
      <c r="G61">
        <f t="shared" si="1"/>
        <v>559.59918213000003</v>
      </c>
      <c r="I61">
        <f t="shared" si="2"/>
        <v>450.48605346333335</v>
      </c>
      <c r="J61">
        <f t="shared" si="3"/>
        <v>163.66969300000005</v>
      </c>
    </row>
    <row r="62" spans="1:10" x14ac:dyDescent="0.25">
      <c r="A62">
        <v>36951.699988425928</v>
      </c>
      <c r="B62">
        <v>248.04527282999999</v>
      </c>
      <c r="C62">
        <v>644.87829590000001</v>
      </c>
      <c r="D62">
        <v>1205.9241943</v>
      </c>
      <c r="F62">
        <f t="shared" si="0"/>
        <v>396.83302307000002</v>
      </c>
      <c r="G62">
        <f t="shared" si="1"/>
        <v>561.04589839999994</v>
      </c>
      <c r="I62">
        <f t="shared" si="2"/>
        <v>451.57064817999998</v>
      </c>
      <c r="J62">
        <f t="shared" si="3"/>
        <v>164.21287532999992</v>
      </c>
    </row>
    <row r="63" spans="1:10" x14ac:dyDescent="0.25">
      <c r="A63">
        <v>36952.699988425928</v>
      </c>
      <c r="B63">
        <v>247.03497314000001</v>
      </c>
      <c r="C63">
        <v>644.52667236000002</v>
      </c>
      <c r="D63">
        <v>1206.6237793</v>
      </c>
      <c r="F63">
        <f t="shared" si="0"/>
        <v>397.49169921999999</v>
      </c>
      <c r="G63">
        <f t="shared" si="1"/>
        <v>562.09710694</v>
      </c>
      <c r="I63">
        <f t="shared" si="2"/>
        <v>452.36016846000001</v>
      </c>
      <c r="J63">
        <f t="shared" si="3"/>
        <v>164.60540772000002</v>
      </c>
    </row>
    <row r="64" spans="1:10" x14ac:dyDescent="0.25">
      <c r="A64">
        <v>36953.699988425928</v>
      </c>
      <c r="B64">
        <v>246.29969788</v>
      </c>
      <c r="C64">
        <v>644.26989746000004</v>
      </c>
      <c r="D64">
        <v>1207.1331786999999</v>
      </c>
      <c r="F64">
        <f t="shared" si="0"/>
        <v>397.97019958000004</v>
      </c>
      <c r="G64">
        <f t="shared" si="1"/>
        <v>562.86328123999988</v>
      </c>
      <c r="I64">
        <f t="shared" si="2"/>
        <v>452.93456013333326</v>
      </c>
      <c r="J64">
        <f t="shared" si="3"/>
        <v>164.89308165999984</v>
      </c>
    </row>
    <row r="65" spans="1:10" x14ac:dyDescent="0.25">
      <c r="A65">
        <v>36954.699988425928</v>
      </c>
      <c r="B65">
        <v>245.76455687999999</v>
      </c>
      <c r="C65">
        <v>644.08355713000003</v>
      </c>
      <c r="D65">
        <v>1207.5046387</v>
      </c>
      <c r="F65">
        <f t="shared" si="0"/>
        <v>398.31900025000004</v>
      </c>
      <c r="G65">
        <f t="shared" si="1"/>
        <v>563.42108156999996</v>
      </c>
      <c r="I65">
        <f t="shared" si="2"/>
        <v>453.35302735666664</v>
      </c>
      <c r="J65">
        <f t="shared" si="3"/>
        <v>165.10208131999991</v>
      </c>
    </row>
    <row r="66" spans="1:10" x14ac:dyDescent="0.25">
      <c r="A66">
        <v>36955.699988425928</v>
      </c>
      <c r="B66">
        <v>245.37509155000001</v>
      </c>
      <c r="C66">
        <v>643.94812012</v>
      </c>
      <c r="D66">
        <v>1207.7747803</v>
      </c>
      <c r="F66">
        <f t="shared" si="0"/>
        <v>398.57302857000002</v>
      </c>
      <c r="G66">
        <f t="shared" si="1"/>
        <v>563.82666017999998</v>
      </c>
      <c r="I66">
        <f t="shared" si="2"/>
        <v>453.65757243999997</v>
      </c>
      <c r="J66">
        <f t="shared" si="3"/>
        <v>165.25363160999996</v>
      </c>
    </row>
    <row r="67" spans="1:10" x14ac:dyDescent="0.25">
      <c r="A67">
        <v>36956.699988425928</v>
      </c>
      <c r="B67">
        <v>245.09161377000001</v>
      </c>
      <c r="C67">
        <v>643.84906006000006</v>
      </c>
      <c r="D67">
        <v>1207.9710693</v>
      </c>
      <c r="F67">
        <f t="shared" ref="F67:F101" si="4">+C67-B67</f>
        <v>398.75744629000008</v>
      </c>
      <c r="G67">
        <f t="shared" ref="G67:G101" si="5">+D67-C67</f>
        <v>564.1220092399999</v>
      </c>
      <c r="I67">
        <f t="shared" ref="I67:I101" si="6">+(G67+2*F67)/3</f>
        <v>453.87896727333333</v>
      </c>
      <c r="J67">
        <f t="shared" ref="J67:J101" si="7">+G67-F67</f>
        <v>165.36456294999982</v>
      </c>
    </row>
    <row r="68" spans="1:10" x14ac:dyDescent="0.25">
      <c r="A68">
        <v>36957.699988425928</v>
      </c>
      <c r="B68">
        <v>244.88534546</v>
      </c>
      <c r="C68">
        <v>643.77740478999999</v>
      </c>
      <c r="D68">
        <v>1208.1143798999999</v>
      </c>
      <c r="F68">
        <f t="shared" si="4"/>
        <v>398.89205933</v>
      </c>
      <c r="G68">
        <f t="shared" si="5"/>
        <v>564.33697510999991</v>
      </c>
      <c r="I68">
        <f t="shared" si="6"/>
        <v>454.04036458999991</v>
      </c>
      <c r="J68">
        <f t="shared" si="7"/>
        <v>165.44491577999992</v>
      </c>
    </row>
    <row r="69" spans="1:10" x14ac:dyDescent="0.25">
      <c r="A69">
        <v>36958.699988425928</v>
      </c>
      <c r="B69">
        <v>244.73519897</v>
      </c>
      <c r="C69">
        <v>643.72515868999994</v>
      </c>
      <c r="D69">
        <v>1208.2182617000001</v>
      </c>
      <c r="F69">
        <f t="shared" si="4"/>
        <v>398.98995971999994</v>
      </c>
      <c r="G69">
        <f t="shared" si="5"/>
        <v>564.49310301000014</v>
      </c>
      <c r="I69">
        <f t="shared" si="6"/>
        <v>454.15767414999999</v>
      </c>
      <c r="J69">
        <f t="shared" si="7"/>
        <v>165.5031432900002</v>
      </c>
    </row>
    <row r="70" spans="1:10" x14ac:dyDescent="0.25">
      <c r="A70">
        <v>36959.699988425928</v>
      </c>
      <c r="B70">
        <v>244.62593079000001</v>
      </c>
      <c r="C70">
        <v>643.68695068</v>
      </c>
      <c r="D70">
        <v>1208.2941894999999</v>
      </c>
      <c r="F70">
        <f t="shared" si="4"/>
        <v>399.06101989000001</v>
      </c>
      <c r="G70">
        <f t="shared" si="5"/>
        <v>564.60723881999991</v>
      </c>
      <c r="I70">
        <f t="shared" si="6"/>
        <v>454.24309286666659</v>
      </c>
      <c r="J70">
        <f t="shared" si="7"/>
        <v>165.5462189299999</v>
      </c>
    </row>
    <row r="71" spans="1:10" x14ac:dyDescent="0.25">
      <c r="A71">
        <v>36960.699988425928</v>
      </c>
      <c r="B71">
        <v>244.54640198000001</v>
      </c>
      <c r="C71">
        <v>643.65887451000003</v>
      </c>
      <c r="D71">
        <v>1208.3480225000001</v>
      </c>
      <c r="F71">
        <f t="shared" si="4"/>
        <v>399.11247252999999</v>
      </c>
      <c r="G71">
        <f t="shared" si="5"/>
        <v>564.68914799000004</v>
      </c>
      <c r="I71">
        <f t="shared" si="6"/>
        <v>454.30469768333336</v>
      </c>
      <c r="J71">
        <f t="shared" si="7"/>
        <v>165.57667546000005</v>
      </c>
    </row>
    <row r="72" spans="1:10" x14ac:dyDescent="0.25">
      <c r="A72">
        <v>36961.699988425928</v>
      </c>
      <c r="B72">
        <v>244.48852539000001</v>
      </c>
      <c r="C72">
        <v>643.63867187999995</v>
      </c>
      <c r="D72">
        <v>1208.3886719</v>
      </c>
      <c r="F72">
        <f t="shared" si="4"/>
        <v>399.15014648999994</v>
      </c>
      <c r="G72">
        <f t="shared" si="5"/>
        <v>564.75000002000002</v>
      </c>
      <c r="I72">
        <f t="shared" si="6"/>
        <v>454.35009766666661</v>
      </c>
      <c r="J72">
        <f t="shared" si="7"/>
        <v>165.59985353000008</v>
      </c>
    </row>
    <row r="73" spans="1:10" x14ac:dyDescent="0.25">
      <c r="A73">
        <v>36962.699988425928</v>
      </c>
      <c r="B73">
        <v>244.44641113</v>
      </c>
      <c r="C73">
        <v>643.62396239999998</v>
      </c>
      <c r="D73">
        <v>1208.4180908000001</v>
      </c>
      <c r="F73">
        <f t="shared" si="4"/>
        <v>399.17755126999998</v>
      </c>
      <c r="G73">
        <f t="shared" si="5"/>
        <v>564.79412840000009</v>
      </c>
      <c r="I73">
        <f t="shared" si="6"/>
        <v>454.38307698</v>
      </c>
      <c r="J73">
        <f t="shared" si="7"/>
        <v>165.61657713000011</v>
      </c>
    </row>
    <row r="74" spans="1:10" x14ac:dyDescent="0.25">
      <c r="A74">
        <v>36963.699988425928</v>
      </c>
      <c r="B74">
        <v>244.41574097</v>
      </c>
      <c r="C74">
        <v>643.61340331999997</v>
      </c>
      <c r="D74">
        <v>1208.4395752</v>
      </c>
      <c r="F74">
        <f t="shared" si="4"/>
        <v>399.19766234999997</v>
      </c>
      <c r="G74">
        <f t="shared" si="5"/>
        <v>564.82617188000006</v>
      </c>
      <c r="I74">
        <f t="shared" si="6"/>
        <v>454.40716552666663</v>
      </c>
      <c r="J74">
        <f t="shared" si="7"/>
        <v>165.62850953000009</v>
      </c>
    </row>
    <row r="75" spans="1:10" x14ac:dyDescent="0.25">
      <c r="A75">
        <v>36964.699988425928</v>
      </c>
      <c r="B75">
        <v>244.39343262</v>
      </c>
      <c r="C75">
        <v>643.60455321999996</v>
      </c>
      <c r="D75">
        <v>1208.4523925999999</v>
      </c>
      <c r="F75">
        <f t="shared" si="4"/>
        <v>399.21112059999996</v>
      </c>
      <c r="G75">
        <f t="shared" si="5"/>
        <v>564.84783937999998</v>
      </c>
      <c r="I75">
        <f t="shared" si="6"/>
        <v>454.42336019333334</v>
      </c>
      <c r="J75">
        <f t="shared" si="7"/>
        <v>165.63671878000002</v>
      </c>
    </row>
    <row r="76" spans="1:10" x14ac:dyDescent="0.25">
      <c r="A76">
        <v>36965.699988425928</v>
      </c>
      <c r="B76">
        <v>244.37719727000001</v>
      </c>
      <c r="C76">
        <v>643.59918213000003</v>
      </c>
      <c r="D76">
        <v>1208.4643555</v>
      </c>
      <c r="F76">
        <f t="shared" si="4"/>
        <v>399.22198486000002</v>
      </c>
      <c r="G76">
        <f t="shared" si="5"/>
        <v>564.86517336999998</v>
      </c>
      <c r="I76">
        <f t="shared" si="6"/>
        <v>454.43638102999995</v>
      </c>
      <c r="J76">
        <f t="shared" si="7"/>
        <v>165.64318850999996</v>
      </c>
    </row>
    <row r="77" spans="1:10" x14ac:dyDescent="0.25">
      <c r="A77">
        <v>36966.699988425928</v>
      </c>
      <c r="B77">
        <v>244.3653717</v>
      </c>
      <c r="C77">
        <v>643.59527588000003</v>
      </c>
      <c r="D77">
        <v>1208.4731445</v>
      </c>
      <c r="F77">
        <f t="shared" si="4"/>
        <v>399.22990418000006</v>
      </c>
      <c r="G77">
        <f t="shared" si="5"/>
        <v>564.87786861999996</v>
      </c>
      <c r="I77">
        <f t="shared" si="6"/>
        <v>454.44589232666675</v>
      </c>
      <c r="J77">
        <f t="shared" si="7"/>
        <v>165.6479644399999</v>
      </c>
    </row>
    <row r="78" spans="1:10" x14ac:dyDescent="0.25">
      <c r="A78">
        <v>36967.699988425928</v>
      </c>
      <c r="B78">
        <v>244.35678100999999</v>
      </c>
      <c r="C78">
        <v>643.59228515999996</v>
      </c>
      <c r="D78">
        <v>1208.4794922000001</v>
      </c>
      <c r="F78">
        <f t="shared" si="4"/>
        <v>399.23550415</v>
      </c>
      <c r="G78">
        <f t="shared" si="5"/>
        <v>564.88720704000013</v>
      </c>
      <c r="I78">
        <f t="shared" si="6"/>
        <v>454.45273844666673</v>
      </c>
      <c r="J78">
        <f t="shared" si="7"/>
        <v>165.65170289000014</v>
      </c>
    </row>
    <row r="79" spans="1:10" x14ac:dyDescent="0.25">
      <c r="A79">
        <v>36968.699988425928</v>
      </c>
      <c r="B79">
        <v>244.35050964000001</v>
      </c>
      <c r="C79">
        <v>643.59027100000003</v>
      </c>
      <c r="D79">
        <v>1208.484375</v>
      </c>
      <c r="F79">
        <f t="shared" si="4"/>
        <v>399.23976135999999</v>
      </c>
      <c r="G79">
        <f t="shared" si="5"/>
        <v>564.89410399999997</v>
      </c>
      <c r="I79">
        <f t="shared" si="6"/>
        <v>454.4578755733333</v>
      </c>
      <c r="J79">
        <f t="shared" si="7"/>
        <v>165.65434263999998</v>
      </c>
    </row>
    <row r="80" spans="1:10" x14ac:dyDescent="0.25">
      <c r="A80">
        <v>36969.699988425928</v>
      </c>
      <c r="B80">
        <v>244.34596252</v>
      </c>
      <c r="C80">
        <v>643.58874512</v>
      </c>
      <c r="D80">
        <v>1208.4879149999999</v>
      </c>
      <c r="F80">
        <f t="shared" si="4"/>
        <v>399.2427826</v>
      </c>
      <c r="G80">
        <f t="shared" si="5"/>
        <v>564.89916987999993</v>
      </c>
      <c r="I80">
        <f t="shared" si="6"/>
        <v>454.46157835999998</v>
      </c>
      <c r="J80">
        <f t="shared" si="7"/>
        <v>165.65638727999993</v>
      </c>
    </row>
    <row r="81" spans="1:10" x14ac:dyDescent="0.25">
      <c r="A81">
        <v>36970.699988425928</v>
      </c>
      <c r="B81">
        <v>244.34263611</v>
      </c>
      <c r="C81">
        <v>643.58764647999999</v>
      </c>
      <c r="D81">
        <v>1208.4903564000001</v>
      </c>
      <c r="F81">
        <f t="shared" si="4"/>
        <v>399.24501036999999</v>
      </c>
      <c r="G81">
        <f t="shared" si="5"/>
        <v>564.90270992000012</v>
      </c>
      <c r="I81">
        <f t="shared" si="6"/>
        <v>454.46424355333335</v>
      </c>
      <c r="J81">
        <f t="shared" si="7"/>
        <v>165.65769955000013</v>
      </c>
    </row>
    <row r="82" spans="1:10" x14ac:dyDescent="0.25">
      <c r="A82">
        <v>36971.699988425928</v>
      </c>
      <c r="B82">
        <v>244.34022522000001</v>
      </c>
      <c r="C82">
        <v>643.58685303000004</v>
      </c>
      <c r="D82">
        <v>1208.4923096</v>
      </c>
      <c r="F82">
        <f t="shared" si="4"/>
        <v>399.24662781000006</v>
      </c>
      <c r="G82">
        <f t="shared" si="5"/>
        <v>564.90545656999996</v>
      </c>
      <c r="I82">
        <f t="shared" si="6"/>
        <v>454.46623739666666</v>
      </c>
      <c r="J82">
        <f t="shared" si="7"/>
        <v>165.65882875999989</v>
      </c>
    </row>
    <row r="83" spans="1:10" x14ac:dyDescent="0.25">
      <c r="A83">
        <v>36972.699988425928</v>
      </c>
      <c r="B83">
        <v>244.33847046</v>
      </c>
      <c r="C83">
        <v>643.58630371000004</v>
      </c>
      <c r="D83">
        <v>1208.4937743999999</v>
      </c>
      <c r="F83">
        <f t="shared" si="4"/>
        <v>399.24783325000004</v>
      </c>
      <c r="G83">
        <f t="shared" si="5"/>
        <v>564.90747068999985</v>
      </c>
      <c r="I83">
        <f t="shared" si="6"/>
        <v>454.46771239666668</v>
      </c>
      <c r="J83">
        <f t="shared" si="7"/>
        <v>165.65963743999981</v>
      </c>
    </row>
    <row r="84" spans="1:10" x14ac:dyDescent="0.25">
      <c r="A84">
        <v>36973.699988425928</v>
      </c>
      <c r="B84">
        <v>244.33718872</v>
      </c>
      <c r="C84">
        <v>643.58587646000001</v>
      </c>
      <c r="D84">
        <v>1208.4945068</v>
      </c>
      <c r="F84">
        <f t="shared" si="4"/>
        <v>399.24868774000004</v>
      </c>
      <c r="G84">
        <f t="shared" si="5"/>
        <v>564.90863033999995</v>
      </c>
      <c r="I84">
        <f t="shared" si="6"/>
        <v>454.46866860666665</v>
      </c>
      <c r="J84">
        <f t="shared" si="7"/>
        <v>165.65994259999991</v>
      </c>
    </row>
    <row r="85" spans="1:10" x14ac:dyDescent="0.25">
      <c r="A85">
        <v>36974.699988425928</v>
      </c>
      <c r="B85">
        <v>244.33625792999999</v>
      </c>
      <c r="C85">
        <v>643.58557128999996</v>
      </c>
      <c r="D85">
        <v>1208.4953613</v>
      </c>
      <c r="F85">
        <f t="shared" si="4"/>
        <v>399.24931335999997</v>
      </c>
      <c r="G85">
        <f t="shared" si="5"/>
        <v>564.90979001000005</v>
      </c>
      <c r="I85">
        <f t="shared" si="6"/>
        <v>454.46947224333331</v>
      </c>
      <c r="J85">
        <f t="shared" si="7"/>
        <v>165.66047665000008</v>
      </c>
    </row>
    <row r="86" spans="1:10" x14ac:dyDescent="0.25">
      <c r="A86">
        <v>36975.699988425928</v>
      </c>
      <c r="B86">
        <v>244.33558654999999</v>
      </c>
      <c r="C86">
        <v>643.58538818</v>
      </c>
      <c r="D86">
        <v>1208.4958495999999</v>
      </c>
      <c r="F86">
        <f t="shared" si="4"/>
        <v>399.24980162999998</v>
      </c>
      <c r="G86">
        <f t="shared" si="5"/>
        <v>564.91046141999993</v>
      </c>
      <c r="I86">
        <f t="shared" si="6"/>
        <v>454.47002155999991</v>
      </c>
      <c r="J86">
        <f t="shared" si="7"/>
        <v>165.66065978999995</v>
      </c>
    </row>
    <row r="87" spans="1:10" x14ac:dyDescent="0.25">
      <c r="A87">
        <v>36976.699988425928</v>
      </c>
      <c r="B87">
        <v>244.33509827</v>
      </c>
      <c r="C87">
        <v>643.58520508000004</v>
      </c>
      <c r="D87">
        <v>1208.4962158000001</v>
      </c>
      <c r="F87">
        <f t="shared" si="4"/>
        <v>399.25010681000003</v>
      </c>
      <c r="G87">
        <f t="shared" si="5"/>
        <v>564.91101072000004</v>
      </c>
      <c r="I87">
        <f t="shared" si="6"/>
        <v>454.47040811333335</v>
      </c>
      <c r="J87">
        <f t="shared" si="7"/>
        <v>165.66090391</v>
      </c>
    </row>
    <row r="88" spans="1:10" x14ac:dyDescent="0.25">
      <c r="A88">
        <v>36977.699988425928</v>
      </c>
      <c r="B88">
        <v>244.33474731000001</v>
      </c>
      <c r="C88">
        <v>643.58508300999995</v>
      </c>
      <c r="D88">
        <v>1208.496582</v>
      </c>
      <c r="F88">
        <f t="shared" si="4"/>
        <v>399.25033569999994</v>
      </c>
      <c r="G88">
        <f t="shared" si="5"/>
        <v>564.91149899000004</v>
      </c>
      <c r="I88">
        <f t="shared" si="6"/>
        <v>454.47072346333334</v>
      </c>
      <c r="J88">
        <f t="shared" si="7"/>
        <v>165.6611632900001</v>
      </c>
    </row>
    <row r="89" spans="1:10" x14ac:dyDescent="0.25">
      <c r="A89">
        <v>36978.699988425928</v>
      </c>
      <c r="B89">
        <v>244.33447265999999</v>
      </c>
      <c r="C89">
        <v>643.58502196999996</v>
      </c>
      <c r="D89">
        <v>1208.4967041</v>
      </c>
      <c r="F89">
        <f t="shared" si="4"/>
        <v>399.25054931</v>
      </c>
      <c r="G89">
        <f t="shared" si="5"/>
        <v>564.91168213000003</v>
      </c>
      <c r="I89">
        <f t="shared" si="6"/>
        <v>454.47092691666666</v>
      </c>
      <c r="J89">
        <f t="shared" si="7"/>
        <v>165.66113282000003</v>
      </c>
    </row>
    <row r="90" spans="1:10" x14ac:dyDescent="0.25">
      <c r="A90">
        <v>36979.699988425928</v>
      </c>
      <c r="B90">
        <v>244.33430480999999</v>
      </c>
      <c r="C90">
        <v>643.58496093999997</v>
      </c>
      <c r="D90">
        <v>1208.4969481999999</v>
      </c>
      <c r="F90">
        <f t="shared" si="4"/>
        <v>399.25065612999998</v>
      </c>
      <c r="G90">
        <f t="shared" si="5"/>
        <v>564.91198725999993</v>
      </c>
      <c r="I90">
        <f t="shared" si="6"/>
        <v>454.47109983999991</v>
      </c>
      <c r="J90">
        <f t="shared" si="7"/>
        <v>165.66133112999995</v>
      </c>
    </row>
    <row r="91" spans="1:10" x14ac:dyDescent="0.25">
      <c r="A91">
        <v>36980.699988425928</v>
      </c>
      <c r="B91">
        <v>244.33415221999999</v>
      </c>
      <c r="C91">
        <v>643.58489989999998</v>
      </c>
      <c r="D91">
        <v>1208.4970702999999</v>
      </c>
      <c r="F91">
        <f t="shared" si="4"/>
        <v>399.25074768000002</v>
      </c>
      <c r="G91">
        <f t="shared" si="5"/>
        <v>564.91217039999992</v>
      </c>
      <c r="I91">
        <f t="shared" si="6"/>
        <v>454.47122192</v>
      </c>
      <c r="J91">
        <f t="shared" si="7"/>
        <v>165.6614227199999</v>
      </c>
    </row>
    <row r="92" spans="1:10" x14ac:dyDescent="0.25">
      <c r="A92">
        <v>36981.699988425928</v>
      </c>
      <c r="B92">
        <v>244.33404540999999</v>
      </c>
      <c r="C92">
        <v>643.58489989999998</v>
      </c>
      <c r="D92">
        <v>1208.4970702999999</v>
      </c>
      <c r="F92">
        <f t="shared" si="4"/>
        <v>399.25085448999999</v>
      </c>
      <c r="G92">
        <f t="shared" si="5"/>
        <v>564.91217039999992</v>
      </c>
      <c r="I92">
        <f t="shared" si="6"/>
        <v>454.47129312666658</v>
      </c>
      <c r="J92">
        <f t="shared" si="7"/>
        <v>165.66131590999993</v>
      </c>
    </row>
    <row r="93" spans="1:10" x14ac:dyDescent="0.25">
      <c r="A93">
        <v>36982.699988425928</v>
      </c>
      <c r="B93">
        <v>244.33395386000001</v>
      </c>
      <c r="C93">
        <v>643.58477783000001</v>
      </c>
      <c r="D93">
        <v>1208.4973144999999</v>
      </c>
      <c r="F93">
        <f t="shared" si="4"/>
        <v>399.25082397</v>
      </c>
      <c r="G93">
        <f t="shared" si="5"/>
        <v>564.91253666999989</v>
      </c>
      <c r="I93">
        <f t="shared" si="6"/>
        <v>454.47139486999998</v>
      </c>
      <c r="J93">
        <f t="shared" si="7"/>
        <v>165.6617126999999</v>
      </c>
    </row>
    <row r="94" spans="1:10" x14ac:dyDescent="0.25">
      <c r="A94">
        <v>36983.699988425928</v>
      </c>
      <c r="B94">
        <v>244.33392334000001</v>
      </c>
      <c r="C94">
        <v>643.58477783000001</v>
      </c>
      <c r="D94">
        <v>1208.4973144999999</v>
      </c>
      <c r="F94">
        <f t="shared" si="4"/>
        <v>399.25085448999999</v>
      </c>
      <c r="G94">
        <f t="shared" si="5"/>
        <v>564.91253666999989</v>
      </c>
      <c r="I94">
        <f t="shared" si="6"/>
        <v>454.47141521666663</v>
      </c>
      <c r="J94">
        <f t="shared" si="7"/>
        <v>165.6616821799999</v>
      </c>
    </row>
    <row r="95" spans="1:10" x14ac:dyDescent="0.25">
      <c r="A95">
        <v>36984.699988425928</v>
      </c>
      <c r="B95">
        <v>244.33387755999999</v>
      </c>
      <c r="C95">
        <v>643.58477783000001</v>
      </c>
      <c r="D95">
        <v>1208.4973144999999</v>
      </c>
      <c r="F95">
        <f t="shared" si="4"/>
        <v>399.25090026999999</v>
      </c>
      <c r="G95">
        <f t="shared" si="5"/>
        <v>564.91253666999989</v>
      </c>
      <c r="I95">
        <f t="shared" si="6"/>
        <v>454.47144573666657</v>
      </c>
      <c r="J95">
        <f t="shared" si="7"/>
        <v>165.66163639999991</v>
      </c>
    </row>
    <row r="96" spans="1:10" x14ac:dyDescent="0.25">
      <c r="A96">
        <v>36985.699988425928</v>
      </c>
      <c r="B96">
        <v>244.33386229999999</v>
      </c>
      <c r="C96">
        <v>643.58477783000001</v>
      </c>
      <c r="D96">
        <v>1208.4973144999999</v>
      </c>
      <c r="F96">
        <f t="shared" si="4"/>
        <v>399.25091553000004</v>
      </c>
      <c r="G96">
        <f t="shared" si="5"/>
        <v>564.91253666999989</v>
      </c>
      <c r="I96">
        <f t="shared" si="6"/>
        <v>454.47145590999997</v>
      </c>
      <c r="J96">
        <f t="shared" si="7"/>
        <v>165.66162113999985</v>
      </c>
    </row>
    <row r="97" spans="1:10" x14ac:dyDescent="0.25">
      <c r="A97">
        <v>36986.699988425928</v>
      </c>
      <c r="B97">
        <v>244.33383179</v>
      </c>
      <c r="C97">
        <v>643.58477783000001</v>
      </c>
      <c r="D97">
        <v>1208.4973144999999</v>
      </c>
      <c r="F97">
        <f t="shared" si="4"/>
        <v>399.25094604000003</v>
      </c>
      <c r="G97">
        <f t="shared" si="5"/>
        <v>564.91253666999989</v>
      </c>
      <c r="I97">
        <f t="shared" si="6"/>
        <v>454.47147624999997</v>
      </c>
      <c r="J97">
        <f t="shared" si="7"/>
        <v>165.66159062999986</v>
      </c>
    </row>
    <row r="98" spans="1:10" x14ac:dyDescent="0.25">
      <c r="A98">
        <v>36987.699988425928</v>
      </c>
      <c r="B98">
        <v>244.33381653000001</v>
      </c>
      <c r="C98">
        <v>643.58477783000001</v>
      </c>
      <c r="D98">
        <v>1208.4973144999999</v>
      </c>
      <c r="F98">
        <f t="shared" si="4"/>
        <v>399.25096129999997</v>
      </c>
      <c r="G98">
        <f t="shared" si="5"/>
        <v>564.91253666999989</v>
      </c>
      <c r="I98">
        <f t="shared" si="6"/>
        <v>454.47148642333332</v>
      </c>
      <c r="J98">
        <f t="shared" si="7"/>
        <v>165.66157536999992</v>
      </c>
    </row>
    <row r="99" spans="1:10" x14ac:dyDescent="0.25">
      <c r="A99">
        <v>36988.699988425928</v>
      </c>
      <c r="B99">
        <v>244.33380127000001</v>
      </c>
      <c r="C99">
        <v>643.58477783000001</v>
      </c>
      <c r="D99">
        <v>1208.4973144999999</v>
      </c>
      <c r="F99">
        <f t="shared" si="4"/>
        <v>399.25097656000003</v>
      </c>
      <c r="G99">
        <f t="shared" si="5"/>
        <v>564.91253666999989</v>
      </c>
      <c r="I99">
        <f t="shared" si="6"/>
        <v>454.47149659666667</v>
      </c>
      <c r="J99">
        <f t="shared" si="7"/>
        <v>165.66156010999987</v>
      </c>
    </row>
    <row r="100" spans="1:10" x14ac:dyDescent="0.25">
      <c r="A100">
        <v>36989.699988425928</v>
      </c>
      <c r="B100">
        <v>244.33380127000001</v>
      </c>
      <c r="C100">
        <v>643.58477783000001</v>
      </c>
      <c r="D100">
        <v>1208.4973144999999</v>
      </c>
      <c r="F100">
        <f t="shared" si="4"/>
        <v>399.25097656000003</v>
      </c>
      <c r="G100">
        <f t="shared" si="5"/>
        <v>564.91253666999989</v>
      </c>
      <c r="I100">
        <f t="shared" si="6"/>
        <v>454.47149659666667</v>
      </c>
      <c r="J100">
        <f t="shared" si="7"/>
        <v>165.66156010999987</v>
      </c>
    </row>
    <row r="101" spans="1:10" x14ac:dyDescent="0.25">
      <c r="A101">
        <v>36990.699988425928</v>
      </c>
      <c r="B101">
        <v>244.33378601000001</v>
      </c>
      <c r="C101">
        <v>643.58477783000001</v>
      </c>
      <c r="D101">
        <v>1208.4973144999999</v>
      </c>
      <c r="F101">
        <f t="shared" si="4"/>
        <v>399.25099181999997</v>
      </c>
      <c r="G101">
        <f t="shared" si="5"/>
        <v>564.91253666999989</v>
      </c>
      <c r="I101">
        <f t="shared" si="6"/>
        <v>454.47150676999991</v>
      </c>
      <c r="J101">
        <f t="shared" si="7"/>
        <v>165.66154484999993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Plot Data</vt:lpstr>
      <vt:lpstr>MOHR</vt:lpstr>
      <vt:lpstr>pq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Poli, Renato E</dc:creator>
  <cp:lastModifiedBy>Poli, Renato E</cp:lastModifiedBy>
  <dcterms:created xsi:type="dcterms:W3CDTF">2023-10-17T16:09:28Z</dcterms:created>
  <dcterms:modified xsi:type="dcterms:W3CDTF">2023-10-17T17:06:13Z</dcterms:modified>
</cp:coreProperties>
</file>