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eu Drive\Renato\05_Doutorado\DISCIPLINAS\Doutorado-GIT\PGE381L-AdvPetrophysics\HW6\"/>
    </mc:Choice>
  </mc:AlternateContent>
  <xr:revisionPtr revIDLastSave="0" documentId="13_ncr:1_{AF9AC6D9-5B58-4461-AC07-CA5F440185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V" sheetId="1" r:id="rId1"/>
    <sheet name="D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 s="1"/>
  <c r="I2" i="1" s="1"/>
  <c r="K32" i="1"/>
  <c r="K34" i="1" s="1"/>
  <c r="L8" i="1" s="1"/>
  <c r="E32" i="1"/>
  <c r="E34" i="1" s="1"/>
  <c r="F5" i="1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C35" i="2"/>
  <c r="C34" i="2"/>
  <c r="C3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E4" i="2"/>
  <c r="E5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" i="2"/>
  <c r="N8" i="1"/>
  <c r="N27" i="1"/>
  <c r="N23" i="1"/>
  <c r="N9" i="1"/>
  <c r="N25" i="1"/>
  <c r="N12" i="1"/>
  <c r="N2" i="1"/>
  <c r="N5" i="1"/>
  <c r="N16" i="1"/>
  <c r="N11" i="1"/>
  <c r="N22" i="1"/>
  <c r="N19" i="1"/>
  <c r="N20" i="1"/>
  <c r="N13" i="1"/>
  <c r="N3" i="1"/>
  <c r="N15" i="1"/>
  <c r="N17" i="1"/>
  <c r="N31" i="1"/>
  <c r="N7" i="1"/>
  <c r="N21" i="1"/>
  <c r="N4" i="1"/>
  <c r="N24" i="1"/>
  <c r="N14" i="1"/>
  <c r="N10" i="1"/>
  <c r="N18" i="1"/>
  <c r="N29" i="1"/>
  <c r="N6" i="1"/>
  <c r="N30" i="1"/>
  <c r="N26" i="1"/>
  <c r="N28" i="1"/>
  <c r="G3" i="1" l="1"/>
  <c r="L18" i="1"/>
  <c r="L29" i="1"/>
  <c r="L11" i="1"/>
  <c r="L31" i="1"/>
  <c r="L17" i="1"/>
  <c r="L16" i="1"/>
  <c r="L2" i="1"/>
  <c r="L28" i="1"/>
  <c r="L24" i="1"/>
  <c r="L13" i="1"/>
  <c r="L12" i="1"/>
  <c r="L10" i="1"/>
  <c r="L15" i="1"/>
  <c r="L5" i="1"/>
  <c r="L14" i="1"/>
  <c r="L3" i="1"/>
  <c r="L26" i="1"/>
  <c r="L4" i="1"/>
  <c r="L20" i="1"/>
  <c r="L25" i="1"/>
  <c r="L30" i="1"/>
  <c r="L21" i="1"/>
  <c r="L19" i="1"/>
  <c r="L9" i="1"/>
  <c r="L6" i="1"/>
  <c r="L7" i="1"/>
  <c r="L22" i="1"/>
  <c r="L23" i="1"/>
  <c r="L27" i="1"/>
  <c r="F14" i="1"/>
  <c r="F3" i="1"/>
  <c r="F28" i="1"/>
  <c r="F24" i="1"/>
  <c r="F13" i="1"/>
  <c r="F12" i="1"/>
  <c r="F2" i="1"/>
  <c r="F26" i="1"/>
  <c r="F4" i="1"/>
  <c r="F20" i="1"/>
  <c r="F25" i="1"/>
  <c r="F30" i="1"/>
  <c r="F21" i="1"/>
  <c r="F19" i="1"/>
  <c r="F9" i="1"/>
  <c r="F6" i="1"/>
  <c r="F7" i="1"/>
  <c r="F22" i="1"/>
  <c r="F23" i="1"/>
  <c r="F29" i="1"/>
  <c r="F31" i="1"/>
  <c r="F11" i="1"/>
  <c r="F27" i="1"/>
  <c r="F18" i="1"/>
  <c r="F17" i="1"/>
  <c r="F16" i="1"/>
  <c r="F8" i="1"/>
  <c r="F10" i="1"/>
  <c r="F15" i="1"/>
  <c r="N32" i="1"/>
  <c r="N34" i="1" s="1"/>
  <c r="O17" i="1" s="1"/>
  <c r="G4" i="1" l="1"/>
  <c r="H3" i="1"/>
  <c r="I3" i="1" s="1"/>
  <c r="L32" i="1"/>
  <c r="K35" i="1" s="1"/>
  <c r="K36" i="1" s="1"/>
  <c r="K37" i="1" s="1"/>
  <c r="F32" i="1"/>
  <c r="E35" i="1" s="1"/>
  <c r="E36" i="1" s="1"/>
  <c r="E37" i="1" s="1"/>
  <c r="O27" i="1"/>
  <c r="O30" i="1"/>
  <c r="O9" i="1"/>
  <c r="O11" i="1"/>
  <c r="O2" i="1"/>
  <c r="O25" i="1"/>
  <c r="O18" i="1"/>
  <c r="O20" i="1"/>
  <c r="O6" i="1"/>
  <c r="O16" i="1"/>
  <c r="O21" i="1"/>
  <c r="O23" i="1"/>
  <c r="O31" i="1"/>
  <c r="O3" i="1"/>
  <c r="O29" i="1"/>
  <c r="O14" i="1"/>
  <c r="O4" i="1"/>
  <c r="O22" i="1"/>
  <c r="O5" i="1"/>
  <c r="O26" i="1"/>
  <c r="O7" i="1"/>
  <c r="O15" i="1"/>
  <c r="O28" i="1"/>
  <c r="O8" i="1"/>
  <c r="O19" i="1"/>
  <c r="O10" i="1"/>
  <c r="O12" i="1"/>
  <c r="O13" i="1"/>
  <c r="O24" i="1"/>
  <c r="G5" i="1" l="1"/>
  <c r="H4" i="1"/>
  <c r="I4" i="1" s="1"/>
  <c r="O32" i="1"/>
  <c r="N35" i="1" s="1"/>
  <c r="N36" i="1" s="1"/>
  <c r="N37" i="1" s="1"/>
  <c r="G6" i="1" l="1"/>
  <c r="H5" i="1"/>
  <c r="I5" i="1" s="1"/>
  <c r="G7" i="1" l="1"/>
  <c r="H6" i="1"/>
  <c r="I6" i="1" s="1"/>
  <c r="G8" i="1" l="1"/>
  <c r="H7" i="1"/>
  <c r="I7" i="1" s="1"/>
  <c r="G9" i="1" l="1"/>
  <c r="H8" i="1"/>
  <c r="I8" i="1" s="1"/>
  <c r="G10" i="1" l="1"/>
  <c r="H9" i="1"/>
  <c r="I9" i="1" s="1"/>
  <c r="G11" i="1" l="1"/>
  <c r="H10" i="1"/>
  <c r="I10" i="1" s="1"/>
  <c r="G12" i="1" l="1"/>
  <c r="H11" i="1"/>
  <c r="I11" i="1" s="1"/>
  <c r="G13" i="1" l="1"/>
  <c r="H12" i="1"/>
  <c r="I12" i="1" s="1"/>
  <c r="G14" i="1" l="1"/>
  <c r="H13" i="1"/>
  <c r="I13" i="1" s="1"/>
  <c r="G15" i="1" l="1"/>
  <c r="H14" i="1"/>
  <c r="I14" i="1" s="1"/>
  <c r="G16" i="1" l="1"/>
  <c r="H15" i="1"/>
  <c r="I15" i="1" s="1"/>
  <c r="G17" i="1" l="1"/>
  <c r="H16" i="1"/>
  <c r="I16" i="1" s="1"/>
  <c r="G18" i="1" l="1"/>
  <c r="H17" i="1"/>
  <c r="I17" i="1" s="1"/>
  <c r="G19" i="1" l="1"/>
  <c r="H18" i="1"/>
  <c r="I18" i="1" s="1"/>
  <c r="G20" i="1" l="1"/>
  <c r="H19" i="1"/>
  <c r="I19" i="1" s="1"/>
  <c r="G21" i="1" l="1"/>
  <c r="H20" i="1"/>
  <c r="I20" i="1" s="1"/>
  <c r="G22" i="1" l="1"/>
  <c r="H21" i="1"/>
  <c r="I21" i="1" s="1"/>
  <c r="G23" i="1" l="1"/>
  <c r="H22" i="1"/>
  <c r="I22" i="1" s="1"/>
  <c r="G24" i="1" l="1"/>
  <c r="H23" i="1"/>
  <c r="I23" i="1" s="1"/>
  <c r="G25" i="1" l="1"/>
  <c r="H24" i="1"/>
  <c r="I24" i="1" s="1"/>
  <c r="G26" i="1" l="1"/>
  <c r="H25" i="1"/>
  <c r="I25" i="1" s="1"/>
  <c r="G27" i="1" l="1"/>
  <c r="H26" i="1"/>
  <c r="I26" i="1" s="1"/>
  <c r="G28" i="1" l="1"/>
  <c r="H27" i="1"/>
  <c r="I27" i="1" s="1"/>
  <c r="G29" i="1" l="1"/>
  <c r="H28" i="1"/>
  <c r="I28" i="1" s="1"/>
  <c r="G30" i="1" l="1"/>
  <c r="H29" i="1"/>
  <c r="I29" i="1" s="1"/>
  <c r="G31" i="1" l="1"/>
  <c r="H31" i="1" s="1"/>
  <c r="I31" i="1" s="1"/>
  <c r="H30" i="1"/>
  <c r="I30" i="1" s="1"/>
</calcChain>
</file>

<file path=xl/sharedStrings.xml><?xml version="1.0" encoding="utf-8"?>
<sst xmlns="http://schemas.openxmlformats.org/spreadsheetml/2006/main" count="23" uniqueCount="16">
  <si>
    <t>Layer</t>
  </si>
  <si>
    <t>h (m)</t>
  </si>
  <si>
    <t>k (md)</t>
  </si>
  <si>
    <t>k/phi</t>
  </si>
  <si>
    <t>SUM</t>
  </si>
  <si>
    <t>MEAN</t>
  </si>
  <si>
    <t>N</t>
  </si>
  <si>
    <t>(x_i-x_mean)^2</t>
  </si>
  <si>
    <t>VARIANCE</t>
  </si>
  <si>
    <t>STDEV</t>
  </si>
  <si>
    <t>Cv</t>
  </si>
  <si>
    <t>phi</t>
  </si>
  <si>
    <t>%&gt;K</t>
  </si>
  <si>
    <t>Conta</t>
  </si>
  <si>
    <t>Count</t>
  </si>
  <si>
    <t>inv.norm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</si>
</sst>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71" formatCode="0.0"/>
    <numFmt numFmtId="172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top"/>
    </xf>
    <xf numFmtId="0" fontId="3" fillId="0" borderId="0" xfId="0" applyFont="1"/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72" fontId="0" fillId="0" borderId="0" xfId="1" applyNumberFormat="1" applyFont="1"/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71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11" fontId="2" fillId="0" borderId="2" xfId="0" applyNumberFormat="1" applyFont="1" applyBorder="1" applyAlignment="1">
      <alignment horizontal="center"/>
    </xf>
    <xf numFmtId="11" fontId="4" fillId="3" borderId="2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11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172" fontId="2" fillId="0" borderId="0" xfId="1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1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2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11" fontId="2" fillId="0" borderId="6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172" fontId="2" fillId="0" borderId="6" xfId="1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1" fontId="2" fillId="0" borderId="7" xfId="0" applyNumberFormat="1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" fontId="4" fillId="3" borderId="9" xfId="0" applyNumberFormat="1" applyFont="1" applyFill="1" applyBorder="1" applyAlignment="1">
      <alignment horizontal="center"/>
    </xf>
    <xf numFmtId="11" fontId="2" fillId="0" borderId="9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2" fontId="4" fillId="3" borderId="10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Dykstra-Parsons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K(md)</c:v>
          </c:tx>
          <c:spPr>
            <a:ln w="25400">
              <a:noFill/>
            </a:ln>
          </c:spPr>
          <c:xVal>
            <c:numRef>
              <c:f>CV!$I$2:$I$31</c:f>
              <c:numCache>
                <c:formatCode>0.00</c:formatCode>
                <c:ptCount val="30"/>
                <c:pt idx="0">
                  <c:v>-1.8339146358159142</c:v>
                </c:pt>
                <c:pt idx="1">
                  <c:v>-1.5010859460440247</c:v>
                </c:pt>
                <c:pt idx="2">
                  <c:v>-1.2815515655446006</c:v>
                </c:pt>
                <c:pt idx="3">
                  <c:v>-1.1107716166367858</c:v>
                </c:pt>
                <c:pt idx="4">
                  <c:v>-0.96742156610170071</c:v>
                </c:pt>
                <c:pt idx="5">
                  <c:v>-0.84162123357291452</c:v>
                </c:pt>
                <c:pt idx="6">
                  <c:v>-0.72791329088164469</c:v>
                </c:pt>
                <c:pt idx="7">
                  <c:v>-0.62292572321008788</c:v>
                </c:pt>
                <c:pt idx="8">
                  <c:v>-0.52440051270804089</c:v>
                </c:pt>
                <c:pt idx="9">
                  <c:v>-0.43072729929545767</c:v>
                </c:pt>
                <c:pt idx="10">
                  <c:v>-0.34069482708779553</c:v>
                </c:pt>
                <c:pt idx="11">
                  <c:v>-0.25334710313579978</c:v>
                </c:pt>
                <c:pt idx="12">
                  <c:v>-0.16789400478810546</c:v>
                </c:pt>
                <c:pt idx="13">
                  <c:v>-8.3651733907129086E-2</c:v>
                </c:pt>
                <c:pt idx="14">
                  <c:v>0</c:v>
                </c:pt>
                <c:pt idx="15">
                  <c:v>8.3651733907129086E-2</c:v>
                </c:pt>
                <c:pt idx="16">
                  <c:v>0.16789400478810546</c:v>
                </c:pt>
                <c:pt idx="17">
                  <c:v>0.25334710313579978</c:v>
                </c:pt>
                <c:pt idx="18">
                  <c:v>0.34069482708779542</c:v>
                </c:pt>
                <c:pt idx="19">
                  <c:v>0.4307272992954575</c:v>
                </c:pt>
                <c:pt idx="20">
                  <c:v>0.52440051270804078</c:v>
                </c:pt>
                <c:pt idx="21">
                  <c:v>0.62292572321008777</c:v>
                </c:pt>
                <c:pt idx="22">
                  <c:v>0.72791329088164458</c:v>
                </c:pt>
                <c:pt idx="23">
                  <c:v>0.84162123357291474</c:v>
                </c:pt>
                <c:pt idx="24">
                  <c:v>0.96742156610170071</c:v>
                </c:pt>
                <c:pt idx="25">
                  <c:v>1.1107716166367858</c:v>
                </c:pt>
                <c:pt idx="26">
                  <c:v>1.2815515655446006</c:v>
                </c:pt>
                <c:pt idx="27">
                  <c:v>1.5010859460440253</c:v>
                </c:pt>
                <c:pt idx="28">
                  <c:v>1.8339146358159142</c:v>
                </c:pt>
                <c:pt idx="29">
                  <c:v>0</c:v>
                </c:pt>
              </c:numCache>
            </c:numRef>
          </c:xVal>
          <c:yVal>
            <c:numRef>
              <c:f>CV!$E$2:$E$37</c:f>
              <c:numCache>
                <c:formatCode>General</c:formatCode>
                <c:ptCount val="36"/>
                <c:pt idx="0">
                  <c:v>11970</c:v>
                </c:pt>
                <c:pt idx="1">
                  <c:v>5244</c:v>
                </c:pt>
                <c:pt idx="2">
                  <c:v>5075</c:v>
                </c:pt>
                <c:pt idx="3">
                  <c:v>4851</c:v>
                </c:pt>
                <c:pt idx="4">
                  <c:v>4551</c:v>
                </c:pt>
                <c:pt idx="5">
                  <c:v>4441</c:v>
                </c:pt>
                <c:pt idx="6">
                  <c:v>4380</c:v>
                </c:pt>
                <c:pt idx="7">
                  <c:v>4065</c:v>
                </c:pt>
                <c:pt idx="8">
                  <c:v>3876</c:v>
                </c:pt>
                <c:pt idx="9">
                  <c:v>3703</c:v>
                </c:pt>
                <c:pt idx="10">
                  <c:v>3636</c:v>
                </c:pt>
                <c:pt idx="11">
                  <c:v>3600</c:v>
                </c:pt>
                <c:pt idx="12">
                  <c:v>3583</c:v>
                </c:pt>
                <c:pt idx="13">
                  <c:v>3483</c:v>
                </c:pt>
                <c:pt idx="14">
                  <c:v>3482</c:v>
                </c:pt>
                <c:pt idx="15">
                  <c:v>3300</c:v>
                </c:pt>
                <c:pt idx="16">
                  <c:v>3300</c:v>
                </c:pt>
                <c:pt idx="17">
                  <c:v>3276</c:v>
                </c:pt>
                <c:pt idx="18">
                  <c:v>3000</c:v>
                </c:pt>
                <c:pt idx="19">
                  <c:v>2730</c:v>
                </c:pt>
                <c:pt idx="20">
                  <c:v>2277</c:v>
                </c:pt>
                <c:pt idx="21">
                  <c:v>2127</c:v>
                </c:pt>
                <c:pt idx="22">
                  <c:v>1893</c:v>
                </c:pt>
                <c:pt idx="23">
                  <c:v>1686</c:v>
                </c:pt>
                <c:pt idx="24">
                  <c:v>1560</c:v>
                </c:pt>
                <c:pt idx="25">
                  <c:v>1516</c:v>
                </c:pt>
                <c:pt idx="26">
                  <c:v>1500</c:v>
                </c:pt>
                <c:pt idx="27">
                  <c:v>779</c:v>
                </c:pt>
                <c:pt idx="28">
                  <c:v>27</c:v>
                </c:pt>
                <c:pt idx="29">
                  <c:v>21</c:v>
                </c:pt>
                <c:pt idx="30" formatCode="0">
                  <c:v>98932</c:v>
                </c:pt>
                <c:pt idx="31" formatCode="0">
                  <c:v>30</c:v>
                </c:pt>
                <c:pt idx="32" formatCode="0">
                  <c:v>3297.7333333333331</c:v>
                </c:pt>
                <c:pt idx="33" formatCode="0.00E+00">
                  <c:v>4643415.3057471253</c:v>
                </c:pt>
                <c:pt idx="34" formatCode="0.0">
                  <c:v>2154.8585349732648</c:v>
                </c:pt>
                <c:pt idx="35" formatCode="0.000">
                  <c:v>0.65343625974606745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5A9-4EEC-9B19-15A5A008F19D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trendlineType val="exp"/>
            <c:forward val="1"/>
            <c:backward val="1"/>
            <c:dispRSqr val="0"/>
            <c:dispEq val="1"/>
            <c:trendlineLbl>
              <c:layout>
                <c:manualLayout>
                  <c:x val="0.10991683510825515"/>
                  <c:y val="-6.7274550767175798E-2"/>
                </c:manualLayout>
              </c:layout>
              <c:numFmt formatCode="General" sourceLinked="0"/>
            </c:trendlineLbl>
          </c:trendline>
          <c:xVal>
            <c:numRef>
              <c:f>CV!$I$3:$I$28</c:f>
              <c:numCache>
                <c:formatCode>0.00</c:formatCode>
                <c:ptCount val="26"/>
                <c:pt idx="0">
                  <c:v>-1.5010859460440247</c:v>
                </c:pt>
                <c:pt idx="1">
                  <c:v>-1.2815515655446006</c:v>
                </c:pt>
                <c:pt idx="2">
                  <c:v>-1.1107716166367858</c:v>
                </c:pt>
                <c:pt idx="3">
                  <c:v>-0.96742156610170071</c:v>
                </c:pt>
                <c:pt idx="4">
                  <c:v>-0.84162123357291452</c:v>
                </c:pt>
                <c:pt idx="5">
                  <c:v>-0.72791329088164469</c:v>
                </c:pt>
                <c:pt idx="6">
                  <c:v>-0.62292572321008788</c:v>
                </c:pt>
                <c:pt idx="7">
                  <c:v>-0.52440051270804089</c:v>
                </c:pt>
                <c:pt idx="8">
                  <c:v>-0.43072729929545767</c:v>
                </c:pt>
                <c:pt idx="9">
                  <c:v>-0.34069482708779553</c:v>
                </c:pt>
                <c:pt idx="10">
                  <c:v>-0.25334710313579978</c:v>
                </c:pt>
                <c:pt idx="11">
                  <c:v>-0.16789400478810546</c:v>
                </c:pt>
                <c:pt idx="12">
                  <c:v>-8.3651733907129086E-2</c:v>
                </c:pt>
                <c:pt idx="13">
                  <c:v>0</c:v>
                </c:pt>
                <c:pt idx="14">
                  <c:v>8.3651733907129086E-2</c:v>
                </c:pt>
                <c:pt idx="15">
                  <c:v>0.16789400478810546</c:v>
                </c:pt>
                <c:pt idx="16">
                  <c:v>0.25334710313579978</c:v>
                </c:pt>
                <c:pt idx="17">
                  <c:v>0.34069482708779542</c:v>
                </c:pt>
                <c:pt idx="18">
                  <c:v>0.4307272992954575</c:v>
                </c:pt>
                <c:pt idx="19">
                  <c:v>0.52440051270804078</c:v>
                </c:pt>
                <c:pt idx="20">
                  <c:v>0.62292572321008777</c:v>
                </c:pt>
                <c:pt idx="21">
                  <c:v>0.72791329088164458</c:v>
                </c:pt>
                <c:pt idx="22">
                  <c:v>0.84162123357291474</c:v>
                </c:pt>
                <c:pt idx="23">
                  <c:v>0.96742156610170071</c:v>
                </c:pt>
                <c:pt idx="24">
                  <c:v>1.1107716166367858</c:v>
                </c:pt>
                <c:pt idx="25">
                  <c:v>1.2815515655446006</c:v>
                </c:pt>
              </c:numCache>
            </c:numRef>
          </c:xVal>
          <c:yVal>
            <c:numRef>
              <c:f>CV!$E$3:$E$28</c:f>
              <c:numCache>
                <c:formatCode>General</c:formatCode>
                <c:ptCount val="26"/>
                <c:pt idx="0">
                  <c:v>5244</c:v>
                </c:pt>
                <c:pt idx="1">
                  <c:v>5075</c:v>
                </c:pt>
                <c:pt idx="2">
                  <c:v>4851</c:v>
                </c:pt>
                <c:pt idx="3">
                  <c:v>4551</c:v>
                </c:pt>
                <c:pt idx="4">
                  <c:v>4441</c:v>
                </c:pt>
                <c:pt idx="5">
                  <c:v>4380</c:v>
                </c:pt>
                <c:pt idx="6">
                  <c:v>4065</c:v>
                </c:pt>
                <c:pt idx="7">
                  <c:v>3876</c:v>
                </c:pt>
                <c:pt idx="8">
                  <c:v>3703</c:v>
                </c:pt>
                <c:pt idx="9">
                  <c:v>3636</c:v>
                </c:pt>
                <c:pt idx="10">
                  <c:v>3600</c:v>
                </c:pt>
                <c:pt idx="11">
                  <c:v>3583</c:v>
                </c:pt>
                <c:pt idx="12">
                  <c:v>3483</c:v>
                </c:pt>
                <c:pt idx="13">
                  <c:v>3482</c:v>
                </c:pt>
                <c:pt idx="14">
                  <c:v>3300</c:v>
                </c:pt>
                <c:pt idx="15">
                  <c:v>3300</c:v>
                </c:pt>
                <c:pt idx="16">
                  <c:v>3276</c:v>
                </c:pt>
                <c:pt idx="17">
                  <c:v>3000</c:v>
                </c:pt>
                <c:pt idx="18">
                  <c:v>2730</c:v>
                </c:pt>
                <c:pt idx="19">
                  <c:v>2277</c:v>
                </c:pt>
                <c:pt idx="20">
                  <c:v>2127</c:v>
                </c:pt>
                <c:pt idx="21">
                  <c:v>1893</c:v>
                </c:pt>
                <c:pt idx="22">
                  <c:v>1686</c:v>
                </c:pt>
                <c:pt idx="23">
                  <c:v>1560</c:v>
                </c:pt>
                <c:pt idx="24">
                  <c:v>1516</c:v>
                </c:pt>
                <c:pt idx="25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5A9-4EEC-9B19-15A5A008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38184"/>
        <c:axId val="548237824"/>
      </c:scatterChart>
      <c:valAx>
        <c:axId val="54823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7824"/>
        <c:crosses val="autoZero"/>
        <c:crossBetween val="midCat"/>
      </c:valAx>
      <c:valAx>
        <c:axId val="548237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8184"/>
        <c:crossesAt val="-3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38</xdr:row>
      <xdr:rowOff>52386</xdr:rowOff>
    </xdr:from>
    <xdr:to>
      <xdr:col>5</xdr:col>
      <xdr:colOff>742950</xdr:colOff>
      <xdr:row>57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F9865D-01A2-97AA-BBB3-A60BF757A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topLeftCell="A16" workbookViewId="0">
      <selection activeCell="I47" sqref="I47"/>
    </sheetView>
  </sheetViews>
  <sheetFormatPr defaultRowHeight="12.75" x14ac:dyDescent="0.2"/>
  <cols>
    <col min="1" max="1" width="10.42578125" style="8" bestFit="1" customWidth="1"/>
    <col min="2" max="15" width="15.42578125" style="13" customWidth="1"/>
    <col min="16" max="16" width="11.7109375" style="13" bestFit="1" customWidth="1"/>
    <col min="17" max="17" width="10.42578125" style="13" bestFit="1" customWidth="1"/>
    <col min="18" max="18" width="16.7109375" style="13" bestFit="1" customWidth="1"/>
    <col min="19" max="19" width="11" style="13" bestFit="1" customWidth="1"/>
    <col min="20" max="16384" width="9.140625" style="13"/>
  </cols>
  <sheetData>
    <row r="1" spans="1:19" s="1" customFormat="1" ht="13.5" thickBot="1" x14ac:dyDescent="0.25">
      <c r="A1" s="7"/>
      <c r="B1" s="42" t="s">
        <v>0</v>
      </c>
      <c r="C1" s="43" t="s">
        <v>1</v>
      </c>
      <c r="D1" s="35"/>
      <c r="E1" s="43" t="s">
        <v>2</v>
      </c>
      <c r="F1" s="44" t="s">
        <v>7</v>
      </c>
      <c r="G1" s="44" t="s">
        <v>14</v>
      </c>
      <c r="H1" s="44" t="s">
        <v>12</v>
      </c>
      <c r="I1" s="44" t="s">
        <v>15</v>
      </c>
      <c r="J1" s="45"/>
      <c r="K1" s="43" t="s">
        <v>11</v>
      </c>
      <c r="L1" s="44" t="s">
        <v>7</v>
      </c>
      <c r="M1" s="46"/>
      <c r="N1" s="47" t="s">
        <v>3</v>
      </c>
      <c r="O1" s="48" t="s">
        <v>7</v>
      </c>
    </row>
    <row r="2" spans="1:19" s="1" customFormat="1" x14ac:dyDescent="0.2">
      <c r="A2" s="7"/>
      <c r="B2" s="26">
        <v>8</v>
      </c>
      <c r="C2" s="27">
        <v>0.99247621210733983</v>
      </c>
      <c r="D2" s="27"/>
      <c r="E2" s="28">
        <v>11970</v>
      </c>
      <c r="F2" s="29">
        <f>(E2-$E$34)^2</f>
        <v>75208209.137777776</v>
      </c>
      <c r="G2" s="30">
        <f>1</f>
        <v>1</v>
      </c>
      <c r="H2" s="31">
        <f>+G2/30</f>
        <v>3.3333333333333333E-2</v>
      </c>
      <c r="I2" s="27">
        <f>_xlfn.NORM.S.INV(H2)</f>
        <v>-1.8339146358159142</v>
      </c>
      <c r="J2" s="29"/>
      <c r="K2" s="27">
        <v>0.28008765259015977</v>
      </c>
      <c r="L2" s="29">
        <f>(K2-$K$34)^2</f>
        <v>2.922306920513162E-4</v>
      </c>
      <c r="M2" s="27"/>
      <c r="N2" s="32">
        <f>+E2/K2</f>
        <v>42736.621515819505</v>
      </c>
      <c r="O2" s="33">
        <f>(N2-$N$34)^2</f>
        <v>1015693922.1164378</v>
      </c>
    </row>
    <row r="3" spans="1:19" s="1" customFormat="1" x14ac:dyDescent="0.2">
      <c r="A3" s="7"/>
      <c r="B3" s="26">
        <v>16</v>
      </c>
      <c r="C3" s="27">
        <v>3.9809635018847205</v>
      </c>
      <c r="D3" s="27"/>
      <c r="E3" s="28">
        <v>5244</v>
      </c>
      <c r="F3" s="29">
        <f>(E3-$E$34)^2</f>
        <v>3787953.9377777786</v>
      </c>
      <c r="G3" s="30">
        <f>+G2+1</f>
        <v>2</v>
      </c>
      <c r="H3" s="31">
        <f t="shared" ref="H3:H31" si="0">+G3/30</f>
        <v>6.6666666666666666E-2</v>
      </c>
      <c r="I3" s="27">
        <f t="shared" ref="I3:I31" si="1">_xlfn.NORM.S.INV(H3)</f>
        <v>-1.5010859460440247</v>
      </c>
      <c r="J3" s="29"/>
      <c r="K3" s="27">
        <v>0.28380636764994038</v>
      </c>
      <c r="L3" s="29">
        <f>(K3-$K$34)^2</f>
        <v>1.7891847855186195E-4</v>
      </c>
      <c r="M3" s="27"/>
      <c r="N3" s="32">
        <f>+E3/K3</f>
        <v>18477.386689463525</v>
      </c>
      <c r="O3" s="33">
        <f>(N3-$N$34)^2</f>
        <v>57923035.391874596</v>
      </c>
    </row>
    <row r="4" spans="1:19" s="1" customFormat="1" x14ac:dyDescent="0.2">
      <c r="A4" s="7"/>
      <c r="B4" s="26">
        <v>22</v>
      </c>
      <c r="C4" s="27">
        <v>5.4548153073599224</v>
      </c>
      <c r="D4" s="27"/>
      <c r="E4" s="28">
        <v>5075</v>
      </c>
      <c r="F4" s="29">
        <f>(E4-$E$34)^2</f>
        <v>3158676.8044444453</v>
      </c>
      <c r="G4" s="30">
        <f t="shared" ref="G4:G31" si="2">+G3+1</f>
        <v>3</v>
      </c>
      <c r="H4" s="31">
        <f t="shared" si="0"/>
        <v>0.1</v>
      </c>
      <c r="I4" s="27">
        <f t="shared" si="1"/>
        <v>-1.2815515655446006</v>
      </c>
      <c r="J4" s="29"/>
      <c r="K4" s="27">
        <v>0.35265554205471261</v>
      </c>
      <c r="L4" s="29">
        <f>(K4-$K$34)^2</f>
        <v>3.0772685060292096E-3</v>
      </c>
      <c r="M4" s="27"/>
      <c r="N4" s="32">
        <f>+E4/K4</f>
        <v>14390.81311591196</v>
      </c>
      <c r="O4" s="33">
        <f>(N4-$N$34)^2</f>
        <v>12419597.141085148</v>
      </c>
      <c r="S4" s="10"/>
    </row>
    <row r="5" spans="1:19" s="1" customFormat="1" x14ac:dyDescent="0.2">
      <c r="A5" s="7"/>
      <c r="B5" s="26">
        <v>9</v>
      </c>
      <c r="C5" s="27">
        <v>5.766491070969086</v>
      </c>
      <c r="D5" s="27"/>
      <c r="E5" s="28">
        <v>4851</v>
      </c>
      <c r="F5" s="29">
        <f>(E5-$E$34)^2</f>
        <v>2412637.3377777785</v>
      </c>
      <c r="G5" s="30">
        <f t="shared" si="2"/>
        <v>4</v>
      </c>
      <c r="H5" s="31">
        <f t="shared" si="0"/>
        <v>0.13333333333333333</v>
      </c>
      <c r="I5" s="27">
        <f t="shared" si="1"/>
        <v>-1.1107716166367858</v>
      </c>
      <c r="J5" s="29"/>
      <c r="K5" s="27">
        <v>0.31552926531245129</v>
      </c>
      <c r="L5" s="29">
        <f>(K5-$K$34)^2</f>
        <v>3.3660714155154479E-4</v>
      </c>
      <c r="M5" s="27"/>
      <c r="N5" s="32">
        <f>+E5/K5</f>
        <v>15374.168209710504</v>
      </c>
      <c r="O5" s="33">
        <f>(N5-$N$34)^2</f>
        <v>20317556.021282531</v>
      </c>
    </row>
    <row r="6" spans="1:19" s="1" customFormat="1" x14ac:dyDescent="0.2">
      <c r="A6" s="7"/>
      <c r="B6" s="26">
        <v>28</v>
      </c>
      <c r="C6" s="27">
        <v>2.1519974617671296</v>
      </c>
      <c r="D6" s="27"/>
      <c r="E6" s="28">
        <v>4551</v>
      </c>
      <c r="F6" s="29">
        <f>(E6-$E$34)^2</f>
        <v>1570677.3377777783</v>
      </c>
      <c r="G6" s="30">
        <f t="shared" si="2"/>
        <v>5</v>
      </c>
      <c r="H6" s="31">
        <f t="shared" si="0"/>
        <v>0.16666666666666666</v>
      </c>
      <c r="I6" s="27">
        <f t="shared" si="1"/>
        <v>-0.96742156610170071</v>
      </c>
      <c r="J6" s="29"/>
      <c r="K6" s="27">
        <v>0.32549599662051426</v>
      </c>
      <c r="L6" s="29">
        <f>(K6-$K$34)^2</f>
        <v>8.0165925166352913E-4</v>
      </c>
      <c r="M6" s="27"/>
      <c r="N6" s="32">
        <f>+E6/K6</f>
        <v>13981.738784043695</v>
      </c>
      <c r="O6" s="33">
        <f>(N6-$N$34)^2</f>
        <v>9703664.5250130538</v>
      </c>
      <c r="S6" s="10"/>
    </row>
    <row r="7" spans="1:19" s="1" customFormat="1" x14ac:dyDescent="0.2">
      <c r="A7" s="7"/>
      <c r="B7" s="26">
        <v>20</v>
      </c>
      <c r="C7" s="27">
        <v>3.9220337007967854</v>
      </c>
      <c r="D7" s="27"/>
      <c r="E7" s="28">
        <v>4441</v>
      </c>
      <c r="F7" s="29">
        <f>(E7-$E$34)^2</f>
        <v>1307058.6711111115</v>
      </c>
      <c r="G7" s="30">
        <f t="shared" si="2"/>
        <v>6</v>
      </c>
      <c r="H7" s="31">
        <f t="shared" si="0"/>
        <v>0.2</v>
      </c>
      <c r="I7" s="27">
        <f t="shared" si="1"/>
        <v>-0.84162123357291452</v>
      </c>
      <c r="J7" s="29"/>
      <c r="K7" s="27">
        <v>0.36529468685227884</v>
      </c>
      <c r="L7" s="29">
        <f>(K7-$K$34)^2</f>
        <v>4.6392824127951416E-3</v>
      </c>
      <c r="M7" s="27"/>
      <c r="N7" s="32">
        <f>+E7/K7</f>
        <v>12157.307948461597</v>
      </c>
      <c r="O7" s="33">
        <f>(N7-$N$34)^2</f>
        <v>1665750.8697544492</v>
      </c>
      <c r="P7" s="10"/>
      <c r="S7" s="10"/>
    </row>
    <row r="8" spans="1:19" s="1" customFormat="1" x14ac:dyDescent="0.2">
      <c r="A8" s="7"/>
      <c r="B8" s="26">
        <v>2</v>
      </c>
      <c r="C8" s="27">
        <v>2.6981188526677942</v>
      </c>
      <c r="D8" s="27"/>
      <c r="E8" s="28">
        <v>4380</v>
      </c>
      <c r="F8" s="29">
        <f>(E8-$E$34)^2</f>
        <v>1171301.1377777783</v>
      </c>
      <c r="G8" s="30">
        <f t="shared" si="2"/>
        <v>7</v>
      </c>
      <c r="H8" s="31">
        <f t="shared" si="0"/>
        <v>0.23333333333333334</v>
      </c>
      <c r="I8" s="27">
        <f t="shared" si="1"/>
        <v>-0.72791329088164469</v>
      </c>
      <c r="J8" s="29"/>
      <c r="K8" s="27">
        <v>0.30862716382972821</v>
      </c>
      <c r="L8" s="29">
        <f>(K8-$K$34)^2</f>
        <v>1.3098241623271312E-4</v>
      </c>
      <c r="M8" s="27"/>
      <c r="N8" s="32">
        <f>+E8/K8</f>
        <v>14191.881056900347</v>
      </c>
      <c r="O8" s="33">
        <f>(N8-$N$34)^2</f>
        <v>11057040.310389979</v>
      </c>
      <c r="P8" s="10"/>
      <c r="S8" s="13"/>
    </row>
    <row r="9" spans="1:19" s="1" customFormat="1" x14ac:dyDescent="0.2">
      <c r="A9" s="7"/>
      <c r="B9" s="26">
        <v>5</v>
      </c>
      <c r="C9" s="27">
        <v>4.7264335060259555</v>
      </c>
      <c r="D9" s="27"/>
      <c r="E9" s="28">
        <v>4065</v>
      </c>
      <c r="F9" s="29">
        <f>(E9-$E$34)^2</f>
        <v>588698.13777777809</v>
      </c>
      <c r="G9" s="30">
        <f t="shared" si="2"/>
        <v>8</v>
      </c>
      <c r="H9" s="31">
        <f t="shared" si="0"/>
        <v>0.26666666666666666</v>
      </c>
      <c r="I9" s="27">
        <f t="shared" si="1"/>
        <v>-0.62292572321008788</v>
      </c>
      <c r="J9" s="29"/>
      <c r="K9" s="27">
        <v>0.33622213659552824</v>
      </c>
      <c r="L9" s="29">
        <f>(K9-$K$34)^2</f>
        <v>1.5241003413762537E-3</v>
      </c>
      <c r="M9" s="27"/>
      <c r="N9" s="32">
        <f>+E9/K9</f>
        <v>12090.221188767689</v>
      </c>
      <c r="O9" s="33">
        <f>(N9-$N$34)^2</f>
        <v>1497081.8304747574</v>
      </c>
      <c r="P9" s="10"/>
      <c r="Q9" s="10"/>
      <c r="R9" s="11"/>
    </row>
    <row r="10" spans="1:19" s="1" customFormat="1" x14ac:dyDescent="0.2">
      <c r="A10" s="7"/>
      <c r="B10" s="26">
        <v>25</v>
      </c>
      <c r="C10" s="27">
        <v>5.2036663119163462</v>
      </c>
      <c r="D10" s="27"/>
      <c r="E10" s="28">
        <v>3876</v>
      </c>
      <c r="F10" s="29">
        <f>(E10-$E$34)^2</f>
        <v>334392.33777777804</v>
      </c>
      <c r="G10" s="30">
        <f t="shared" si="2"/>
        <v>9</v>
      </c>
      <c r="H10" s="31">
        <f t="shared" si="0"/>
        <v>0.3</v>
      </c>
      <c r="I10" s="27">
        <f t="shared" si="1"/>
        <v>-0.52440051270804089</v>
      </c>
      <c r="J10" s="29"/>
      <c r="K10" s="27">
        <v>0.30684540296189361</v>
      </c>
      <c r="L10" s="29">
        <f>(K10-$K$34)^2</f>
        <v>9.3373454941965734E-5</v>
      </c>
      <c r="M10" s="27"/>
      <c r="N10" s="32">
        <f>+E10/K10</f>
        <v>12631.768188755792</v>
      </c>
      <c r="O10" s="33">
        <f>(N10-$N$34)^2</f>
        <v>3115577.8464617939</v>
      </c>
      <c r="P10" s="10"/>
    </row>
    <row r="11" spans="1:19" s="1" customFormat="1" x14ac:dyDescent="0.2">
      <c r="A11" s="7"/>
      <c r="B11" s="26">
        <v>11</v>
      </c>
      <c r="C11" s="27">
        <v>3.418753430432484</v>
      </c>
      <c r="D11" s="27"/>
      <c r="E11" s="28">
        <v>3703</v>
      </c>
      <c r="F11" s="29">
        <f>(E11-$E$34)^2</f>
        <v>164241.07111111129</v>
      </c>
      <c r="G11" s="30">
        <f t="shared" si="2"/>
        <v>10</v>
      </c>
      <c r="H11" s="31">
        <f t="shared" si="0"/>
        <v>0.33333333333333331</v>
      </c>
      <c r="I11" s="27">
        <f t="shared" si="1"/>
        <v>-0.43072729929545767</v>
      </c>
      <c r="J11" s="29"/>
      <c r="K11" s="27">
        <v>0.30762643559679892</v>
      </c>
      <c r="L11" s="29">
        <f>(K11-$K$34)^2</f>
        <v>1.0907769440194558E-4</v>
      </c>
      <c r="M11" s="27"/>
      <c r="N11" s="32">
        <f>+E11/K11</f>
        <v>12037.327002850507</v>
      </c>
      <c r="O11" s="33">
        <f>(N11-$N$34)^2</f>
        <v>1370441.9505549839</v>
      </c>
      <c r="P11" s="10"/>
      <c r="Q11" s="10"/>
    </row>
    <row r="12" spans="1:19" s="1" customFormat="1" x14ac:dyDescent="0.2">
      <c r="A12" s="7"/>
      <c r="B12" s="26">
        <v>7</v>
      </c>
      <c r="C12" s="27">
        <v>2.1264683864194156</v>
      </c>
      <c r="D12" s="27"/>
      <c r="E12" s="28">
        <v>3636</v>
      </c>
      <c r="F12" s="29">
        <f>(E12-$E$34)^2</f>
        <v>114424.33777777792</v>
      </c>
      <c r="G12" s="30">
        <f t="shared" si="2"/>
        <v>11</v>
      </c>
      <c r="H12" s="31">
        <f t="shared" si="0"/>
        <v>0.36666666666666664</v>
      </c>
      <c r="I12" s="27">
        <f t="shared" si="1"/>
        <v>-0.34069482708779553</v>
      </c>
      <c r="J12" s="29"/>
      <c r="K12" s="27">
        <v>0.29953041763909277</v>
      </c>
      <c r="L12" s="29">
        <f>(K12-$K$34)^2</f>
        <v>5.5131452093800736E-6</v>
      </c>
      <c r="M12" s="27"/>
      <c r="N12" s="32">
        <f>+E12/K12</f>
        <v>12139.000868956999</v>
      </c>
      <c r="O12" s="33">
        <f>(N12-$N$34)^2</f>
        <v>1618830.3312251447</v>
      </c>
      <c r="P12" s="10"/>
      <c r="Q12" s="10"/>
    </row>
    <row r="13" spans="1:19" s="1" customFormat="1" x14ac:dyDescent="0.2">
      <c r="A13" s="7"/>
      <c r="B13" s="26">
        <v>15</v>
      </c>
      <c r="C13" s="27">
        <v>0.81568926914478435</v>
      </c>
      <c r="D13" s="27"/>
      <c r="E13" s="28">
        <v>3600</v>
      </c>
      <c r="F13" s="29">
        <f>(E13-$E$34)^2</f>
        <v>91365.137777777913</v>
      </c>
      <c r="G13" s="30">
        <f t="shared" si="2"/>
        <v>12</v>
      </c>
      <c r="H13" s="31">
        <f t="shared" si="0"/>
        <v>0.4</v>
      </c>
      <c r="I13" s="27">
        <f t="shared" si="1"/>
        <v>-0.25334710313579978</v>
      </c>
      <c r="J13" s="29"/>
      <c r="K13" s="27">
        <v>0.31690798459799874</v>
      </c>
      <c r="L13" s="29">
        <f>(K13-$K$34)^2</f>
        <v>3.8909833805004753E-4</v>
      </c>
      <c r="M13" s="27"/>
      <c r="N13" s="32">
        <f>+E13/K13</f>
        <v>11359.764269008998</v>
      </c>
      <c r="O13" s="33">
        <f>(N13-$N$34)^2</f>
        <v>243143.69867525334</v>
      </c>
      <c r="P13" s="10"/>
      <c r="Q13" s="10"/>
    </row>
    <row r="14" spans="1:19" s="1" customFormat="1" x14ac:dyDescent="0.2">
      <c r="A14" s="7"/>
      <c r="B14" s="26">
        <v>24</v>
      </c>
      <c r="C14" s="27">
        <v>2.0778070649757119</v>
      </c>
      <c r="D14" s="27"/>
      <c r="E14" s="28">
        <v>3583</v>
      </c>
      <c r="F14" s="29">
        <f>(E14-$E$34)^2</f>
        <v>81377.071111111232</v>
      </c>
      <c r="G14" s="30">
        <f t="shared" si="2"/>
        <v>13</v>
      </c>
      <c r="H14" s="31">
        <f t="shared" si="0"/>
        <v>0.43333333333333335</v>
      </c>
      <c r="I14" s="27">
        <f t="shared" si="1"/>
        <v>-0.16789400478810546</v>
      </c>
      <c r="J14" s="29"/>
      <c r="K14" s="27">
        <v>0.367320242986379</v>
      </c>
      <c r="L14" s="29">
        <f>(K14-$K$34)^2</f>
        <v>4.9193157754221853E-3</v>
      </c>
      <c r="M14" s="27"/>
      <c r="N14" s="32">
        <f>+E14/K14</f>
        <v>9754.4310949747069</v>
      </c>
      <c r="O14" s="33">
        <f>(N14-$N$34)^2</f>
        <v>1237071.4558324302</v>
      </c>
      <c r="P14" s="10"/>
      <c r="Q14" s="10"/>
    </row>
    <row r="15" spans="1:19" s="1" customFormat="1" x14ac:dyDescent="0.2">
      <c r="A15" s="7"/>
      <c r="B15" s="26">
        <v>17</v>
      </c>
      <c r="C15" s="27">
        <v>4.8994691809319946</v>
      </c>
      <c r="D15" s="27"/>
      <c r="E15" s="28">
        <v>3483</v>
      </c>
      <c r="F15" s="29">
        <f>(E15-$E$34)^2</f>
        <v>34323.737777777853</v>
      </c>
      <c r="G15" s="30">
        <f t="shared" si="2"/>
        <v>14</v>
      </c>
      <c r="H15" s="31">
        <f t="shared" si="0"/>
        <v>0.46666666666666667</v>
      </c>
      <c r="I15" s="27">
        <f t="shared" si="1"/>
        <v>-8.3651733907129086E-2</v>
      </c>
      <c r="J15" s="29"/>
      <c r="K15" s="27">
        <v>0.29112349053727987</v>
      </c>
      <c r="L15" s="29">
        <f>(K15-$K$34)^2</f>
        <v>3.6710491286078448E-5</v>
      </c>
      <c r="M15" s="27"/>
      <c r="N15" s="32">
        <f>+E15/K15</f>
        <v>11963.995050938645</v>
      </c>
      <c r="O15" s="33">
        <f>(N15-$N$34)^2</f>
        <v>1204126.1407996826</v>
      </c>
      <c r="P15" s="10"/>
      <c r="Q15" s="10"/>
    </row>
    <row r="16" spans="1:19" s="1" customFormat="1" x14ac:dyDescent="0.2">
      <c r="A16" s="7"/>
      <c r="B16" s="26">
        <v>10</v>
      </c>
      <c r="C16" s="27">
        <v>7.3043209025091134</v>
      </c>
      <c r="D16" s="27"/>
      <c r="E16" s="28">
        <v>3482</v>
      </c>
      <c r="F16" s="29">
        <f>(E16-$E$34)^2</f>
        <v>33954.20444444452</v>
      </c>
      <c r="G16" s="30">
        <f t="shared" si="2"/>
        <v>15</v>
      </c>
      <c r="H16" s="31">
        <f t="shared" si="0"/>
        <v>0.5</v>
      </c>
      <c r="I16" s="27">
        <f t="shared" si="1"/>
        <v>0</v>
      </c>
      <c r="J16" s="29"/>
      <c r="K16" s="27">
        <v>0.32469138093460009</v>
      </c>
      <c r="L16" s="29">
        <f>(K16-$K$34)^2</f>
        <v>7.5674354439824799E-4</v>
      </c>
      <c r="M16" s="27"/>
      <c r="N16" s="32">
        <f>+E16/K16</f>
        <v>10724.029661573772</v>
      </c>
      <c r="O16" s="33">
        <f>(N16-$N$34)^2</f>
        <v>20345.762652254492</v>
      </c>
      <c r="P16" s="10"/>
      <c r="Q16" s="10"/>
    </row>
    <row r="17" spans="1:17" s="1" customFormat="1" x14ac:dyDescent="0.2">
      <c r="A17" s="7"/>
      <c r="B17" s="26">
        <v>18</v>
      </c>
      <c r="C17" s="27">
        <v>2.8259613195958697</v>
      </c>
      <c r="D17" s="27"/>
      <c r="E17" s="28">
        <v>3300</v>
      </c>
      <c r="F17" s="29">
        <f>(E17-$E$34)^2</f>
        <v>5.1377777777787399</v>
      </c>
      <c r="G17" s="30">
        <f t="shared" si="2"/>
        <v>16</v>
      </c>
      <c r="H17" s="31">
        <f t="shared" si="0"/>
        <v>0.53333333333333333</v>
      </c>
      <c r="I17" s="27">
        <f t="shared" si="1"/>
        <v>8.3651733907129086E-2</v>
      </c>
      <c r="J17" s="29"/>
      <c r="K17" s="27">
        <v>0.30595882059673857</v>
      </c>
      <c r="L17" s="29">
        <f>(K17-$K$34)^2</f>
        <v>7.7025402908036106E-5</v>
      </c>
      <c r="M17" s="27"/>
      <c r="N17" s="32">
        <f>+E17/K17</f>
        <v>10785.765200570841</v>
      </c>
      <c r="O17" s="33">
        <f>(N17-$N$34)^2</f>
        <v>6545.3009929960053</v>
      </c>
      <c r="P17" s="10"/>
      <c r="Q17" s="10"/>
    </row>
    <row r="18" spans="1:17" s="1" customFormat="1" x14ac:dyDescent="0.2">
      <c r="A18" s="7"/>
      <c r="B18" s="26">
        <v>26</v>
      </c>
      <c r="C18" s="27">
        <v>1.6286906447883929</v>
      </c>
      <c r="D18" s="27"/>
      <c r="E18" s="28">
        <v>3300</v>
      </c>
      <c r="F18" s="29">
        <f>(E18-$E$34)^2</f>
        <v>5.1377777777787399</v>
      </c>
      <c r="G18" s="30">
        <f t="shared" si="2"/>
        <v>17</v>
      </c>
      <c r="H18" s="31">
        <f t="shared" si="0"/>
        <v>0.56666666666666665</v>
      </c>
      <c r="I18" s="27">
        <f t="shared" si="1"/>
        <v>0.16789400478810546</v>
      </c>
      <c r="J18" s="29"/>
      <c r="K18" s="27">
        <v>0.36063306948652918</v>
      </c>
      <c r="L18" s="29">
        <f>(K18-$K$34)^2</f>
        <v>4.0259863334750293E-3</v>
      </c>
      <c r="M18" s="27"/>
      <c r="N18" s="32">
        <f>+E18/K18</f>
        <v>9150.5751391533595</v>
      </c>
      <c r="O18" s="33">
        <f>(N18-$N$34)^2</f>
        <v>2944975.5138914464</v>
      </c>
      <c r="P18" s="10"/>
      <c r="Q18" s="10"/>
    </row>
    <row r="19" spans="1:17" s="1" customFormat="1" x14ac:dyDescent="0.2">
      <c r="A19" s="7"/>
      <c r="B19" s="26">
        <v>13</v>
      </c>
      <c r="C19" s="27">
        <v>4.6012192701402963</v>
      </c>
      <c r="D19" s="27"/>
      <c r="E19" s="28">
        <v>3276</v>
      </c>
      <c r="F19" s="29">
        <f>(E19-$E$34)^2</f>
        <v>472.33777777776857</v>
      </c>
      <c r="G19" s="30">
        <f t="shared" si="2"/>
        <v>18</v>
      </c>
      <c r="H19" s="31">
        <f t="shared" si="0"/>
        <v>0.6</v>
      </c>
      <c r="I19" s="27">
        <f t="shared" si="1"/>
        <v>0.25334710313579978</v>
      </c>
      <c r="J19" s="29"/>
      <c r="K19" s="27">
        <v>0.34151637272444579</v>
      </c>
      <c r="L19" s="29">
        <f>(K19-$K$34)^2</f>
        <v>1.9655003516070206E-3</v>
      </c>
      <c r="M19" s="27"/>
      <c r="N19" s="32">
        <f>+E19/K19</f>
        <v>9592.5122824001683</v>
      </c>
      <c r="O19" s="33">
        <f>(N19-$N$34)^2</f>
        <v>1623473.3917526901</v>
      </c>
      <c r="P19" s="10"/>
      <c r="Q19" s="10"/>
    </row>
    <row r="20" spans="1:17" s="1" customFormat="1" x14ac:dyDescent="0.2">
      <c r="A20" s="7"/>
      <c r="B20" s="26">
        <v>14</v>
      </c>
      <c r="C20" s="27">
        <v>4.7761462276652313</v>
      </c>
      <c r="D20" s="27"/>
      <c r="E20" s="28">
        <v>3000</v>
      </c>
      <c r="F20" s="29">
        <f>(E20-$E$34)^2</f>
        <v>88645.137777777651</v>
      </c>
      <c r="G20" s="30">
        <f t="shared" si="2"/>
        <v>19</v>
      </c>
      <c r="H20" s="31">
        <f t="shared" si="0"/>
        <v>0.6333333333333333</v>
      </c>
      <c r="I20" s="27">
        <f t="shared" si="1"/>
        <v>0.34069482708779542</v>
      </c>
      <c r="J20" s="29"/>
      <c r="K20" s="27">
        <v>0.31145889840389845</v>
      </c>
      <c r="L20" s="29">
        <f>(K20-$K$34)^2</f>
        <v>2.0381815359175222E-4</v>
      </c>
      <c r="M20" s="27"/>
      <c r="N20" s="32">
        <f>+E20/K20</f>
        <v>9632.0895481676489</v>
      </c>
      <c r="O20" s="33">
        <f>(N20-$N$34)^2</f>
        <v>1524184.5341813648</v>
      </c>
      <c r="P20" s="10"/>
      <c r="Q20" s="10"/>
    </row>
    <row r="21" spans="1:17" s="1" customFormat="1" x14ac:dyDescent="0.2">
      <c r="A21" s="7"/>
      <c r="B21" s="26">
        <v>21</v>
      </c>
      <c r="C21" s="27">
        <v>1.3690682599618849</v>
      </c>
      <c r="D21" s="27"/>
      <c r="E21" s="28">
        <v>2730</v>
      </c>
      <c r="F21" s="29">
        <f>(E21-$E$34)^2</f>
        <v>322321.13777777756</v>
      </c>
      <c r="G21" s="30">
        <f t="shared" si="2"/>
        <v>20</v>
      </c>
      <c r="H21" s="31">
        <f t="shared" si="0"/>
        <v>0.66666666666666663</v>
      </c>
      <c r="I21" s="27">
        <f t="shared" si="1"/>
        <v>0.4307272992954575</v>
      </c>
      <c r="J21" s="29"/>
      <c r="K21" s="27">
        <v>0.27934639318368959</v>
      </c>
      <c r="L21" s="29">
        <f>(K21-$K$34)^2</f>
        <v>3.18123455337132E-4</v>
      </c>
      <c r="M21" s="27"/>
      <c r="N21" s="32">
        <f>+E21/K21</f>
        <v>9772.8127751584616</v>
      </c>
      <c r="O21" s="33">
        <f>(N21-$N$34)^2</f>
        <v>1196519.7672029424</v>
      </c>
      <c r="P21" s="10"/>
      <c r="Q21" s="10"/>
    </row>
    <row r="22" spans="1:17" s="1" customFormat="1" x14ac:dyDescent="0.2">
      <c r="A22" s="7"/>
      <c r="B22" s="26">
        <v>12</v>
      </c>
      <c r="C22" s="27">
        <v>3.0495686287576262</v>
      </c>
      <c r="D22" s="27"/>
      <c r="E22" s="28">
        <v>2277</v>
      </c>
      <c r="F22" s="29">
        <f>(E22-$E$34)^2</f>
        <v>1041896.5377777773</v>
      </c>
      <c r="G22" s="30">
        <f t="shared" si="2"/>
        <v>21</v>
      </c>
      <c r="H22" s="31">
        <f t="shared" si="0"/>
        <v>0.7</v>
      </c>
      <c r="I22" s="27">
        <f t="shared" si="1"/>
        <v>0.52440051270804078</v>
      </c>
      <c r="J22" s="29"/>
      <c r="K22" s="27">
        <v>0.23845924763191348</v>
      </c>
      <c r="L22" s="29">
        <f>(K22-$K$34)^2</f>
        <v>3.4484096650529298E-3</v>
      </c>
      <c r="M22" s="27"/>
      <c r="N22" s="32">
        <f>+E22/K22</f>
        <v>9548.8014099364482</v>
      </c>
      <c r="O22" s="33">
        <f>(N22-$N$34)^2</f>
        <v>1736772.9688172967</v>
      </c>
      <c r="P22" s="10"/>
      <c r="Q22" s="10"/>
    </row>
    <row r="23" spans="1:17" s="1" customFormat="1" x14ac:dyDescent="0.2">
      <c r="A23" s="7"/>
      <c r="B23" s="26">
        <v>4</v>
      </c>
      <c r="C23" s="27">
        <v>3.2949230172851416</v>
      </c>
      <c r="D23" s="27"/>
      <c r="E23" s="28">
        <v>2127</v>
      </c>
      <c r="F23" s="29">
        <f>(E23-$E$34)^2</f>
        <v>1370616.5377777773</v>
      </c>
      <c r="G23" s="30">
        <f t="shared" si="2"/>
        <v>22</v>
      </c>
      <c r="H23" s="31">
        <f t="shared" si="0"/>
        <v>0.73333333333333328</v>
      </c>
      <c r="I23" s="27">
        <f t="shared" si="1"/>
        <v>0.62292572321008777</v>
      </c>
      <c r="J23" s="29"/>
      <c r="K23" s="27">
        <v>0.29264123861870395</v>
      </c>
      <c r="L23" s="29">
        <f>(K23-$K$34)^2</f>
        <v>2.0622227193924159E-5</v>
      </c>
      <c r="M23" s="27"/>
      <c r="N23" s="32">
        <f>+E23/K23</f>
        <v>7268.285256171187</v>
      </c>
      <c r="O23" s="33">
        <f>(N23-$N$34)^2</f>
        <v>12948360.062909814</v>
      </c>
      <c r="P23" s="10"/>
      <c r="Q23" s="10"/>
    </row>
    <row r="24" spans="1:17" s="1" customFormat="1" x14ac:dyDescent="0.2">
      <c r="A24" s="7"/>
      <c r="B24" s="26">
        <v>23</v>
      </c>
      <c r="C24" s="27">
        <v>3.0120653130132382</v>
      </c>
      <c r="D24" s="27"/>
      <c r="E24" s="28">
        <v>1893</v>
      </c>
      <c r="F24" s="29">
        <f>(E24-$E$34)^2</f>
        <v>1973275.7377777772</v>
      </c>
      <c r="G24" s="30">
        <f t="shared" si="2"/>
        <v>23</v>
      </c>
      <c r="H24" s="31">
        <f t="shared" si="0"/>
        <v>0.76666666666666672</v>
      </c>
      <c r="I24" s="27">
        <f t="shared" si="1"/>
        <v>0.72791329088164458</v>
      </c>
      <c r="J24" s="29"/>
      <c r="K24" s="27">
        <v>0.27810881193978643</v>
      </c>
      <c r="L24" s="29">
        <f>(K24-$K$34)^2</f>
        <v>3.6380209961544923E-4</v>
      </c>
      <c r="M24" s="27"/>
      <c r="N24" s="32">
        <f>+E24/K24</f>
        <v>6806.6883130975912</v>
      </c>
      <c r="O24" s="33">
        <f>(N24-$N$34)^2</f>
        <v>16483436.966910612</v>
      </c>
      <c r="P24" s="10"/>
      <c r="Q24" s="10"/>
    </row>
    <row r="25" spans="1:17" s="1" customFormat="1" x14ac:dyDescent="0.2">
      <c r="A25" s="7"/>
      <c r="B25" s="26">
        <v>6</v>
      </c>
      <c r="C25" s="27">
        <v>3.4161620422833687</v>
      </c>
      <c r="D25" s="27"/>
      <c r="E25" s="28">
        <v>1686</v>
      </c>
      <c r="F25" s="29">
        <f>(E25-$E$34)^2</f>
        <v>2597684.3377777771</v>
      </c>
      <c r="G25" s="30">
        <f t="shared" si="2"/>
        <v>24</v>
      </c>
      <c r="H25" s="31">
        <f t="shared" si="0"/>
        <v>0.8</v>
      </c>
      <c r="I25" s="27">
        <f t="shared" si="1"/>
        <v>0.84162123357291474</v>
      </c>
      <c r="J25" s="29"/>
      <c r="K25" s="27">
        <v>0.28862978213536328</v>
      </c>
      <c r="L25" s="29">
        <f>(K25-$K$34)^2</f>
        <v>7.3147423954046222E-5</v>
      </c>
      <c r="M25" s="27"/>
      <c r="N25" s="32">
        <f>+E25/K25</f>
        <v>5841.3930382599601</v>
      </c>
      <c r="O25" s="33">
        <f>(N25-$N$34)^2</f>
        <v>25253390.80378747</v>
      </c>
      <c r="P25" s="10"/>
      <c r="Q25" s="10"/>
    </row>
    <row r="26" spans="1:17" s="1" customFormat="1" x14ac:dyDescent="0.2">
      <c r="A26" s="7"/>
      <c r="B26" s="26">
        <v>30</v>
      </c>
      <c r="C26" s="27">
        <v>2.0644263103090594</v>
      </c>
      <c r="D26" s="27"/>
      <c r="E26" s="28">
        <v>1560</v>
      </c>
      <c r="F26" s="29">
        <f>(E26-$E$34)^2</f>
        <v>3019717.1377777769</v>
      </c>
      <c r="G26" s="30">
        <f t="shared" si="2"/>
        <v>25</v>
      </c>
      <c r="H26" s="31">
        <f t="shared" si="0"/>
        <v>0.83333333333333337</v>
      </c>
      <c r="I26" s="27">
        <f t="shared" si="1"/>
        <v>0.96742156610170071</v>
      </c>
      <c r="J26" s="29"/>
      <c r="K26" s="27">
        <v>0.18129255004732472</v>
      </c>
      <c r="L26" s="29">
        <f>(K26-$K$34)^2</f>
        <v>1.3430459376476502E-2</v>
      </c>
      <c r="M26" s="27"/>
      <c r="N26" s="32">
        <f>+E26/K26</f>
        <v>8604.8764805436113</v>
      </c>
      <c r="O26" s="33">
        <f>(N26-$N$34)^2</f>
        <v>5115701.9408945478</v>
      </c>
      <c r="P26" s="10"/>
      <c r="Q26" s="10"/>
    </row>
    <row r="27" spans="1:17" s="1" customFormat="1" x14ac:dyDescent="0.2">
      <c r="A27" s="7"/>
      <c r="B27" s="26">
        <v>3</v>
      </c>
      <c r="C27" s="27">
        <v>2.4077927253838602</v>
      </c>
      <c r="D27" s="27"/>
      <c r="E27" s="28">
        <v>1516</v>
      </c>
      <c r="F27" s="29">
        <f>(E27-$E$34)^2</f>
        <v>3174573.6711111101</v>
      </c>
      <c r="G27" s="30">
        <f t="shared" si="2"/>
        <v>26</v>
      </c>
      <c r="H27" s="31">
        <f t="shared" si="0"/>
        <v>0.8666666666666667</v>
      </c>
      <c r="I27" s="27">
        <f t="shared" si="1"/>
        <v>1.1107716166367858</v>
      </c>
      <c r="J27" s="29"/>
      <c r="K27" s="27">
        <v>0.27046841675534206</v>
      </c>
      <c r="L27" s="29">
        <f>(K27-$K$34)^2</f>
        <v>7.1363737436474367E-4</v>
      </c>
      <c r="M27" s="27"/>
      <c r="N27" s="32">
        <f>+E27/K27</f>
        <v>5605.0906726434159</v>
      </c>
      <c r="O27" s="33">
        <f>(N27-$N$34)^2</f>
        <v>27684198.445549488</v>
      </c>
      <c r="P27" s="10"/>
      <c r="Q27" s="10"/>
    </row>
    <row r="28" spans="1:17" s="1" customFormat="1" x14ac:dyDescent="0.2">
      <c r="A28" s="7"/>
      <c r="B28" s="26">
        <v>1</v>
      </c>
      <c r="C28" s="27">
        <v>4.3123909941293235</v>
      </c>
      <c r="D28" s="27"/>
      <c r="E28" s="28">
        <v>1500</v>
      </c>
      <c r="F28" s="29">
        <f>(E28-$E$34)^2</f>
        <v>3231845.1377777769</v>
      </c>
      <c r="G28" s="30">
        <f t="shared" si="2"/>
        <v>27</v>
      </c>
      <c r="H28" s="31">
        <f t="shared" si="0"/>
        <v>0.9</v>
      </c>
      <c r="I28" s="27">
        <f t="shared" si="1"/>
        <v>1.2815515655446006</v>
      </c>
      <c r="J28" s="29"/>
      <c r="K28" s="27">
        <v>0.24526300782629351</v>
      </c>
      <c r="L28" s="29">
        <f>(K28-$K$34)^2</f>
        <v>2.69562420408175E-3</v>
      </c>
      <c r="M28" s="27"/>
      <c r="N28" s="32">
        <f>+E28/K28</f>
        <v>6115.8835704337798</v>
      </c>
      <c r="O28" s="33">
        <f>(N28-$N$34)^2</f>
        <v>22569954.929849781</v>
      </c>
      <c r="P28" s="10"/>
      <c r="Q28" s="10"/>
    </row>
    <row r="29" spans="1:17" s="1" customFormat="1" x14ac:dyDescent="0.2">
      <c r="A29" s="7"/>
      <c r="B29" s="26">
        <v>27</v>
      </c>
      <c r="C29" s="27">
        <v>3.3762650374320931</v>
      </c>
      <c r="D29" s="27"/>
      <c r="E29" s="28">
        <v>779</v>
      </c>
      <c r="F29" s="29">
        <f>(E29-$E$34)^2</f>
        <v>6344017.6044444432</v>
      </c>
      <c r="G29" s="30">
        <f t="shared" si="2"/>
        <v>28</v>
      </c>
      <c r="H29" s="31">
        <f t="shared" si="0"/>
        <v>0.93333333333333335</v>
      </c>
      <c r="I29" s="27">
        <f t="shared" si="1"/>
        <v>1.5010859460440253</v>
      </c>
      <c r="J29" s="29"/>
      <c r="K29" s="27">
        <v>0.25411518163575147</v>
      </c>
      <c r="L29" s="29">
        <f>(K29-$K$34)^2</f>
        <v>1.8547860611026758E-3</v>
      </c>
      <c r="M29" s="27"/>
      <c r="N29" s="32">
        <f>+E29/K29</f>
        <v>3065.5390008008967</v>
      </c>
      <c r="O29" s="33">
        <f>(N29-$N$34)^2</f>
        <v>60857617.329943918</v>
      </c>
      <c r="P29" s="10"/>
      <c r="Q29" s="10"/>
    </row>
    <row r="30" spans="1:17" s="1" customFormat="1" x14ac:dyDescent="0.2">
      <c r="A30" s="7"/>
      <c r="B30" s="26">
        <v>29</v>
      </c>
      <c r="C30" s="27">
        <v>1.2725297987047171</v>
      </c>
      <c r="D30" s="27"/>
      <c r="E30" s="28">
        <v>27</v>
      </c>
      <c r="F30" s="29">
        <f>(E30-$E$34)^2</f>
        <v>10697696.537777776</v>
      </c>
      <c r="G30" s="30">
        <f t="shared" si="2"/>
        <v>29</v>
      </c>
      <c r="H30" s="31">
        <f t="shared" si="0"/>
        <v>0.96666666666666667</v>
      </c>
      <c r="I30" s="27">
        <f t="shared" si="1"/>
        <v>1.8339146358159142</v>
      </c>
      <c r="J30" s="29"/>
      <c r="K30" s="27">
        <v>0.28483857439463406</v>
      </c>
      <c r="L30" s="29">
        <f>(K30-$K$34)^2</f>
        <v>1.5237024939939234E-4</v>
      </c>
      <c r="M30" s="27"/>
      <c r="N30" s="32">
        <f>+E30/K30</f>
        <v>94.790531996528074</v>
      </c>
      <c r="O30" s="33">
        <f>(N30-$N$34)^2</f>
        <v>116033349.25021425</v>
      </c>
      <c r="P30" s="10"/>
      <c r="Q30" s="10"/>
    </row>
    <row r="31" spans="1:17" s="1" customFormat="1" ht="13.5" thickBot="1" x14ac:dyDescent="0.25">
      <c r="A31" s="7"/>
      <c r="B31" s="34">
        <v>19</v>
      </c>
      <c r="C31" s="35">
        <v>1.5444649395774506</v>
      </c>
      <c r="D31" s="35"/>
      <c r="E31" s="36">
        <v>21</v>
      </c>
      <c r="F31" s="37">
        <f>(E31-$E$34)^2</f>
        <v>10736981.337777777</v>
      </c>
      <c r="G31" s="38">
        <f t="shared" si="2"/>
        <v>30</v>
      </c>
      <c r="H31" s="39">
        <f t="shared" si="0"/>
        <v>1</v>
      </c>
      <c r="I31" s="35" t="e">
        <f t="shared" si="1"/>
        <v>#NUM!</v>
      </c>
      <c r="J31" s="37"/>
      <c r="K31" s="35">
        <v>0.20097773377085443</v>
      </c>
      <c r="L31" s="37">
        <f>(K31-$K$34)^2</f>
        <v>9.2553395097175802E-3</v>
      </c>
      <c r="M31" s="35"/>
      <c r="N31" s="40">
        <f>+E31/K31</f>
        <v>104.48918696607075</v>
      </c>
      <c r="O31" s="41">
        <f>(N31-$N$34)^2</f>
        <v>115824497.8636898</v>
      </c>
      <c r="P31" s="10"/>
      <c r="Q31" s="10"/>
    </row>
    <row r="32" spans="1:17" s="1" customFormat="1" x14ac:dyDescent="0.2">
      <c r="A32" s="14" t="s">
        <v>4</v>
      </c>
      <c r="B32" s="22"/>
      <c r="C32" s="22"/>
      <c r="D32" s="22"/>
      <c r="E32" s="23">
        <f>SUM(E2:E31)</f>
        <v>98932</v>
      </c>
      <c r="F32" s="23">
        <f>SUM(F2:F31)</f>
        <v>134659043.86666664</v>
      </c>
      <c r="G32" s="23"/>
      <c r="H32" s="23"/>
      <c r="I32" s="23"/>
      <c r="J32" s="24"/>
      <c r="K32" s="23">
        <f>SUM(K2:K31)</f>
        <v>8.9154722659106262</v>
      </c>
      <c r="L32" s="25">
        <f>SUM(L2:L31)</f>
        <v>5.588953357183938E-2</v>
      </c>
      <c r="M32" s="22"/>
      <c r="N32" s="23">
        <f>SUM(N2:N31)</f>
        <v>326000.04705243814</v>
      </c>
      <c r="O32" s="25">
        <f>SUM(O2:O31)</f>
        <v>1550890164.4631023</v>
      </c>
      <c r="P32" s="12"/>
    </row>
    <row r="33" spans="1:16" s="1" customFormat="1" x14ac:dyDescent="0.2">
      <c r="A33" s="17" t="s">
        <v>6</v>
      </c>
      <c r="B33" s="15"/>
      <c r="C33" s="15"/>
      <c r="D33" s="15"/>
      <c r="E33" s="18">
        <v>30</v>
      </c>
      <c r="F33" s="15"/>
      <c r="G33" s="15"/>
      <c r="H33" s="15"/>
      <c r="I33" s="15"/>
      <c r="J33" s="16"/>
      <c r="K33" s="18">
        <v>30</v>
      </c>
      <c r="L33" s="15"/>
      <c r="M33" s="15"/>
      <c r="N33" s="18">
        <v>30</v>
      </c>
      <c r="O33" s="15"/>
      <c r="P33" s="12"/>
    </row>
    <row r="34" spans="1:16" s="1" customFormat="1" x14ac:dyDescent="0.2">
      <c r="A34" s="17" t="s">
        <v>5</v>
      </c>
      <c r="B34" s="15"/>
      <c r="C34" s="15"/>
      <c r="D34" s="15"/>
      <c r="E34" s="18">
        <f>E32/E33</f>
        <v>3297.7333333333331</v>
      </c>
      <c r="F34" s="15"/>
      <c r="G34" s="15"/>
      <c r="H34" s="15"/>
      <c r="I34" s="15"/>
      <c r="J34" s="16"/>
      <c r="K34" s="19">
        <f>K32/K33</f>
        <v>0.29718240886368752</v>
      </c>
      <c r="L34" s="15"/>
      <c r="M34" s="15"/>
      <c r="N34" s="18">
        <f>N32/N33</f>
        <v>10866.668235081272</v>
      </c>
      <c r="O34" s="15"/>
      <c r="P34" s="12"/>
    </row>
    <row r="35" spans="1:16" s="1" customFormat="1" x14ac:dyDescent="0.2">
      <c r="A35" s="17" t="s">
        <v>8</v>
      </c>
      <c r="B35" s="15"/>
      <c r="C35" s="15"/>
      <c r="D35" s="15"/>
      <c r="E35" s="16">
        <f>+F32/(E33-1)</f>
        <v>4643415.3057471253</v>
      </c>
      <c r="F35" s="15"/>
      <c r="G35" s="15"/>
      <c r="H35" s="15"/>
      <c r="I35" s="15"/>
      <c r="J35" s="16"/>
      <c r="K35" s="16">
        <f>+L32/(K33-1)</f>
        <v>1.9272252955806683E-3</v>
      </c>
      <c r="L35" s="15"/>
      <c r="M35" s="15"/>
      <c r="N35" s="16">
        <f>+O32/(N33-1)</f>
        <v>53478971.188382842</v>
      </c>
      <c r="O35" s="15"/>
      <c r="P35" s="12"/>
    </row>
    <row r="36" spans="1:16" x14ac:dyDescent="0.2">
      <c r="A36" s="17" t="s">
        <v>9</v>
      </c>
      <c r="B36" s="20"/>
      <c r="C36" s="20"/>
      <c r="D36" s="20"/>
      <c r="E36" s="21">
        <f>SQRT(E35)</f>
        <v>2154.8585349732648</v>
      </c>
      <c r="F36" s="20"/>
      <c r="G36" s="20"/>
      <c r="H36" s="20"/>
      <c r="I36" s="20"/>
      <c r="J36" s="16"/>
      <c r="K36" s="21">
        <f>SQRT(K35)</f>
        <v>4.3900174209001358E-2</v>
      </c>
      <c r="L36" s="20"/>
      <c r="M36" s="20"/>
      <c r="N36" s="21">
        <f>SQRT(N35)</f>
        <v>7312.931777911157</v>
      </c>
      <c r="O36" s="20"/>
    </row>
    <row r="37" spans="1:16" x14ac:dyDescent="0.2">
      <c r="A37" s="17" t="s">
        <v>10</v>
      </c>
      <c r="B37" s="20"/>
      <c r="C37" s="20"/>
      <c r="D37" s="20"/>
      <c r="E37" s="19">
        <f>E36/E34</f>
        <v>0.65343625974606745</v>
      </c>
      <c r="F37" s="20"/>
      <c r="G37" s="20"/>
      <c r="H37" s="20"/>
      <c r="I37" s="20"/>
      <c r="J37" s="20"/>
      <c r="K37" s="19">
        <f>K36/K34</f>
        <v>0.14772130819202564</v>
      </c>
      <c r="L37" s="20"/>
      <c r="M37" s="20"/>
      <c r="N37" s="19">
        <f>N36/N34</f>
        <v>0.67296908488496465</v>
      </c>
      <c r="O37" s="20"/>
    </row>
  </sheetData>
  <sortState xmlns:xlrd2="http://schemas.microsoft.com/office/spreadsheetml/2017/richdata2" ref="B2:O31">
    <sortCondition descending="1" ref="E2:E3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ED4B-6386-408D-93D8-14D63586BE16}">
  <dimension ref="A1:G35"/>
  <sheetViews>
    <sheetView workbookViewId="0">
      <selection activeCell="G2" sqref="G2"/>
    </sheetView>
  </sheetViews>
  <sheetFormatPr defaultRowHeight="15" x14ac:dyDescent="0.25"/>
  <cols>
    <col min="1" max="4" width="9.28515625" style="5" bestFit="1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11</v>
      </c>
      <c r="E1" s="6" t="s">
        <v>13</v>
      </c>
      <c r="F1" s="6" t="s">
        <v>12</v>
      </c>
    </row>
    <row r="2" spans="1:7" x14ac:dyDescent="0.25">
      <c r="A2" s="4">
        <v>8</v>
      </c>
      <c r="B2" s="2">
        <v>0.99247621210733983</v>
      </c>
      <c r="C2" s="4">
        <v>11970</v>
      </c>
      <c r="D2" s="2">
        <v>0.28008765259015977</v>
      </c>
      <c r="E2">
        <v>1</v>
      </c>
      <c r="F2" s="9">
        <f>+E2/$E$31</f>
        <v>3.3333333333333333E-2</v>
      </c>
      <c r="G2">
        <f>NORMINV(F2,0.5,1)</f>
        <v>-1.3339146358159142</v>
      </c>
    </row>
    <row r="3" spans="1:7" x14ac:dyDescent="0.25">
      <c r="A3" s="4">
        <v>16</v>
      </c>
      <c r="B3" s="2">
        <v>3.9809635018847205</v>
      </c>
      <c r="C3" s="4">
        <v>5244</v>
      </c>
      <c r="D3" s="2">
        <v>0.28380636764994038</v>
      </c>
      <c r="E3">
        <f>+E2+1</f>
        <v>2</v>
      </c>
      <c r="F3" s="9">
        <f t="shared" ref="F3:F31" si="0">+E3/$E$31</f>
        <v>6.6666666666666666E-2</v>
      </c>
      <c r="G3">
        <f t="shared" ref="G3:G31" si="1">NORMINV(F3,0.5,1)</f>
        <v>-1.0010859460440247</v>
      </c>
    </row>
    <row r="4" spans="1:7" x14ac:dyDescent="0.25">
      <c r="A4" s="4">
        <v>22</v>
      </c>
      <c r="B4" s="2">
        <v>5.4548153073599224</v>
      </c>
      <c r="C4" s="4">
        <v>5075</v>
      </c>
      <c r="D4" s="2">
        <v>0.35265554205471261</v>
      </c>
      <c r="E4">
        <f t="shared" ref="E4:E31" si="2">+E3+1</f>
        <v>3</v>
      </c>
      <c r="F4" s="9">
        <f t="shared" si="0"/>
        <v>0.1</v>
      </c>
      <c r="G4">
        <f t="shared" si="1"/>
        <v>-0.78155156554460059</v>
      </c>
    </row>
    <row r="5" spans="1:7" x14ac:dyDescent="0.25">
      <c r="A5" s="4">
        <v>9</v>
      </c>
      <c r="B5" s="2">
        <v>5.766491070969086</v>
      </c>
      <c r="C5" s="4">
        <v>4851</v>
      </c>
      <c r="D5" s="2">
        <v>0.31552926531245129</v>
      </c>
      <c r="E5">
        <f t="shared" si="2"/>
        <v>4</v>
      </c>
      <c r="F5" s="9">
        <f t="shared" si="0"/>
        <v>0.13333333333333333</v>
      </c>
      <c r="G5">
        <f t="shared" si="1"/>
        <v>-0.61077161663678581</v>
      </c>
    </row>
    <row r="6" spans="1:7" x14ac:dyDescent="0.25">
      <c r="A6" s="4">
        <v>28</v>
      </c>
      <c r="B6" s="2">
        <v>2.1519974617671296</v>
      </c>
      <c r="C6" s="4">
        <v>4551</v>
      </c>
      <c r="D6" s="2">
        <v>0.32549599662051426</v>
      </c>
      <c r="E6">
        <f t="shared" si="2"/>
        <v>5</v>
      </c>
      <c r="F6" s="9">
        <f t="shared" si="0"/>
        <v>0.16666666666666666</v>
      </c>
      <c r="G6">
        <f t="shared" si="1"/>
        <v>-0.46742156610170071</v>
      </c>
    </row>
    <row r="7" spans="1:7" x14ac:dyDescent="0.25">
      <c r="A7" s="4">
        <v>20</v>
      </c>
      <c r="B7" s="2">
        <v>3.9220337007967854</v>
      </c>
      <c r="C7" s="4">
        <v>4441</v>
      </c>
      <c r="D7" s="2">
        <v>0.36529468685227884</v>
      </c>
      <c r="E7">
        <f t="shared" si="2"/>
        <v>6</v>
      </c>
      <c r="F7" s="9">
        <f t="shared" si="0"/>
        <v>0.2</v>
      </c>
      <c r="G7">
        <f t="shared" si="1"/>
        <v>-0.34162123357291452</v>
      </c>
    </row>
    <row r="8" spans="1:7" x14ac:dyDescent="0.25">
      <c r="A8" s="4">
        <v>2</v>
      </c>
      <c r="B8" s="2">
        <v>2.6981188526677942</v>
      </c>
      <c r="C8" s="4">
        <v>4380</v>
      </c>
      <c r="D8" s="2">
        <v>0.30862716382972821</v>
      </c>
      <c r="E8">
        <f t="shared" si="2"/>
        <v>7</v>
      </c>
      <c r="F8" s="9">
        <f t="shared" si="0"/>
        <v>0.23333333333333334</v>
      </c>
      <c r="G8">
        <f t="shared" si="1"/>
        <v>-0.22791329088164469</v>
      </c>
    </row>
    <row r="9" spans="1:7" x14ac:dyDescent="0.25">
      <c r="A9" s="4">
        <v>5</v>
      </c>
      <c r="B9" s="2">
        <v>4.7264335060259555</v>
      </c>
      <c r="C9" s="4">
        <v>4065</v>
      </c>
      <c r="D9" s="2">
        <v>0.33622213659552824</v>
      </c>
      <c r="E9">
        <f t="shared" si="2"/>
        <v>8</v>
      </c>
      <c r="F9" s="9">
        <f t="shared" si="0"/>
        <v>0.26666666666666666</v>
      </c>
      <c r="G9">
        <f t="shared" si="1"/>
        <v>-0.12292572321008788</v>
      </c>
    </row>
    <row r="10" spans="1:7" x14ac:dyDescent="0.25">
      <c r="A10" s="4">
        <v>25</v>
      </c>
      <c r="B10" s="2">
        <v>5.2036663119163462</v>
      </c>
      <c r="C10" s="4">
        <v>3876</v>
      </c>
      <c r="D10" s="2">
        <v>0.30684540296189361</v>
      </c>
      <c r="E10">
        <f t="shared" si="2"/>
        <v>9</v>
      </c>
      <c r="F10" s="9">
        <f t="shared" si="0"/>
        <v>0.3</v>
      </c>
      <c r="G10">
        <f t="shared" si="1"/>
        <v>-2.4400512708040889E-2</v>
      </c>
    </row>
    <row r="11" spans="1:7" x14ac:dyDescent="0.25">
      <c r="A11" s="4">
        <v>11</v>
      </c>
      <c r="B11" s="2">
        <v>3.418753430432484</v>
      </c>
      <c r="C11" s="4">
        <v>3703</v>
      </c>
      <c r="D11" s="2">
        <v>0.30762643559679892</v>
      </c>
      <c r="E11">
        <f t="shared" si="2"/>
        <v>10</v>
      </c>
      <c r="F11" s="9">
        <f t="shared" si="0"/>
        <v>0.33333333333333331</v>
      </c>
      <c r="G11">
        <f t="shared" si="1"/>
        <v>6.9272700704542334E-2</v>
      </c>
    </row>
    <row r="12" spans="1:7" x14ac:dyDescent="0.25">
      <c r="A12" s="4">
        <v>7</v>
      </c>
      <c r="B12" s="2">
        <v>2.1264683864194156</v>
      </c>
      <c r="C12" s="4">
        <v>3636</v>
      </c>
      <c r="D12" s="2">
        <v>0.29953041763909277</v>
      </c>
      <c r="E12">
        <f t="shared" si="2"/>
        <v>11</v>
      </c>
      <c r="F12" s="9">
        <f t="shared" si="0"/>
        <v>0.36666666666666664</v>
      </c>
      <c r="G12">
        <f t="shared" si="1"/>
        <v>0.15930517291220447</v>
      </c>
    </row>
    <row r="13" spans="1:7" x14ac:dyDescent="0.25">
      <c r="A13" s="4">
        <v>15</v>
      </c>
      <c r="B13" s="2">
        <v>0.81568926914478435</v>
      </c>
      <c r="C13" s="4">
        <v>3600</v>
      </c>
      <c r="D13" s="2">
        <v>0.31690798459799874</v>
      </c>
      <c r="E13">
        <f t="shared" si="2"/>
        <v>12</v>
      </c>
      <c r="F13" s="9">
        <f t="shared" si="0"/>
        <v>0.4</v>
      </c>
      <c r="G13">
        <f t="shared" si="1"/>
        <v>0.24665289686420022</v>
      </c>
    </row>
    <row r="14" spans="1:7" x14ac:dyDescent="0.25">
      <c r="A14" s="4">
        <v>24</v>
      </c>
      <c r="B14" s="2">
        <v>2.0778070649757119</v>
      </c>
      <c r="C14" s="4">
        <v>3583</v>
      </c>
      <c r="D14" s="2">
        <v>0.367320242986379</v>
      </c>
      <c r="E14">
        <f t="shared" si="2"/>
        <v>13</v>
      </c>
      <c r="F14" s="9">
        <f t="shared" si="0"/>
        <v>0.43333333333333335</v>
      </c>
      <c r="G14">
        <f t="shared" si="1"/>
        <v>0.33210599521189454</v>
      </c>
    </row>
    <row r="15" spans="1:7" x14ac:dyDescent="0.25">
      <c r="A15" s="4">
        <v>17</v>
      </c>
      <c r="B15" s="2">
        <v>4.8994691809319946</v>
      </c>
      <c r="C15" s="4">
        <v>3483</v>
      </c>
      <c r="D15" s="2">
        <v>0.29112349053727987</v>
      </c>
      <c r="E15">
        <f t="shared" si="2"/>
        <v>14</v>
      </c>
      <c r="F15" s="9">
        <f t="shared" si="0"/>
        <v>0.46666666666666667</v>
      </c>
      <c r="G15">
        <f t="shared" si="1"/>
        <v>0.4163482660928709</v>
      </c>
    </row>
    <row r="16" spans="1:7" x14ac:dyDescent="0.25">
      <c r="A16" s="4">
        <v>10</v>
      </c>
      <c r="B16" s="2">
        <v>7.3043209025091134</v>
      </c>
      <c r="C16" s="4">
        <v>3482</v>
      </c>
      <c r="D16" s="2">
        <v>0.32469138093460009</v>
      </c>
      <c r="E16">
        <f t="shared" si="2"/>
        <v>15</v>
      </c>
      <c r="F16" s="9">
        <f t="shared" si="0"/>
        <v>0.5</v>
      </c>
      <c r="G16">
        <f t="shared" si="1"/>
        <v>0.5</v>
      </c>
    </row>
    <row r="17" spans="1:7" x14ac:dyDescent="0.25">
      <c r="A17" s="4">
        <v>18</v>
      </c>
      <c r="B17" s="2">
        <v>2.8259613195958697</v>
      </c>
      <c r="C17" s="4">
        <v>3300</v>
      </c>
      <c r="D17" s="2">
        <v>0.30595882059673857</v>
      </c>
      <c r="E17">
        <f t="shared" si="2"/>
        <v>16</v>
      </c>
      <c r="F17" s="9">
        <f t="shared" si="0"/>
        <v>0.53333333333333333</v>
      </c>
      <c r="G17">
        <f t="shared" si="1"/>
        <v>0.5836517339071291</v>
      </c>
    </row>
    <row r="18" spans="1:7" x14ac:dyDescent="0.25">
      <c r="A18" s="4">
        <v>26</v>
      </c>
      <c r="B18" s="2">
        <v>1.6286906447883929</v>
      </c>
      <c r="C18" s="4">
        <v>3300</v>
      </c>
      <c r="D18" s="2">
        <v>0.36063306948652918</v>
      </c>
      <c r="E18">
        <f t="shared" si="2"/>
        <v>17</v>
      </c>
      <c r="F18" s="9">
        <f t="shared" si="0"/>
        <v>0.56666666666666665</v>
      </c>
      <c r="G18">
        <f t="shared" si="1"/>
        <v>0.66789400478810546</v>
      </c>
    </row>
    <row r="19" spans="1:7" x14ac:dyDescent="0.25">
      <c r="A19" s="4">
        <v>13</v>
      </c>
      <c r="B19" s="2">
        <v>4.6012192701402963</v>
      </c>
      <c r="C19" s="4">
        <v>3276</v>
      </c>
      <c r="D19" s="2">
        <v>0.34151637272444579</v>
      </c>
      <c r="E19">
        <f t="shared" si="2"/>
        <v>18</v>
      </c>
      <c r="F19" s="9">
        <f t="shared" si="0"/>
        <v>0.6</v>
      </c>
      <c r="G19">
        <f t="shared" si="1"/>
        <v>0.75334710313579978</v>
      </c>
    </row>
    <row r="20" spans="1:7" x14ac:dyDescent="0.25">
      <c r="A20" s="4">
        <v>14</v>
      </c>
      <c r="B20" s="2">
        <v>4.7761462276652313</v>
      </c>
      <c r="C20" s="4">
        <v>3000</v>
      </c>
      <c r="D20" s="2">
        <v>0.31145889840389845</v>
      </c>
      <c r="E20">
        <f t="shared" si="2"/>
        <v>19</v>
      </c>
      <c r="F20" s="9">
        <f t="shared" si="0"/>
        <v>0.6333333333333333</v>
      </c>
      <c r="G20">
        <f t="shared" si="1"/>
        <v>0.84069482708779542</v>
      </c>
    </row>
    <row r="21" spans="1:7" x14ac:dyDescent="0.25">
      <c r="A21" s="4">
        <v>21</v>
      </c>
      <c r="B21" s="2">
        <v>1.3690682599618849</v>
      </c>
      <c r="C21" s="4">
        <v>2730</v>
      </c>
      <c r="D21" s="2">
        <v>0.27934639318368959</v>
      </c>
      <c r="E21">
        <f t="shared" si="2"/>
        <v>20</v>
      </c>
      <c r="F21" s="9">
        <f t="shared" si="0"/>
        <v>0.66666666666666663</v>
      </c>
      <c r="G21">
        <f t="shared" si="1"/>
        <v>0.9307272992954575</v>
      </c>
    </row>
    <row r="22" spans="1:7" x14ac:dyDescent="0.25">
      <c r="A22" s="4">
        <v>12</v>
      </c>
      <c r="B22" s="2">
        <v>3.0495686287576262</v>
      </c>
      <c r="C22" s="4">
        <v>2277</v>
      </c>
      <c r="D22" s="2">
        <v>0.23845924763191348</v>
      </c>
      <c r="E22">
        <f t="shared" si="2"/>
        <v>21</v>
      </c>
      <c r="F22" s="9">
        <f t="shared" si="0"/>
        <v>0.7</v>
      </c>
      <c r="G22">
        <f t="shared" si="1"/>
        <v>1.0244005127080409</v>
      </c>
    </row>
    <row r="23" spans="1:7" x14ac:dyDescent="0.25">
      <c r="A23" s="4">
        <v>4</v>
      </c>
      <c r="B23" s="2">
        <v>3.2949230172851416</v>
      </c>
      <c r="C23" s="4">
        <v>2127</v>
      </c>
      <c r="D23" s="2">
        <v>0.29264123861870395</v>
      </c>
      <c r="E23">
        <f t="shared" si="2"/>
        <v>22</v>
      </c>
      <c r="F23" s="9">
        <f t="shared" si="0"/>
        <v>0.73333333333333328</v>
      </c>
      <c r="G23">
        <f t="shared" si="1"/>
        <v>1.1229257232100878</v>
      </c>
    </row>
    <row r="24" spans="1:7" x14ac:dyDescent="0.25">
      <c r="A24" s="4">
        <v>23</v>
      </c>
      <c r="B24" s="2">
        <v>3.0120653130132382</v>
      </c>
      <c r="C24" s="4">
        <v>1893</v>
      </c>
      <c r="D24" s="2">
        <v>0.27810881193978643</v>
      </c>
      <c r="E24">
        <f t="shared" si="2"/>
        <v>23</v>
      </c>
      <c r="F24" s="9">
        <f t="shared" si="0"/>
        <v>0.76666666666666672</v>
      </c>
      <c r="G24">
        <f t="shared" si="1"/>
        <v>1.2279132908816446</v>
      </c>
    </row>
    <row r="25" spans="1:7" x14ac:dyDescent="0.25">
      <c r="A25" s="4">
        <v>6</v>
      </c>
      <c r="B25" s="2">
        <v>3.4161620422833687</v>
      </c>
      <c r="C25" s="4">
        <v>1686</v>
      </c>
      <c r="D25" s="2">
        <v>0.28862978213536328</v>
      </c>
      <c r="E25">
        <f t="shared" si="2"/>
        <v>24</v>
      </c>
      <c r="F25" s="9">
        <f t="shared" si="0"/>
        <v>0.8</v>
      </c>
      <c r="G25">
        <f t="shared" si="1"/>
        <v>1.3416212335729147</v>
      </c>
    </row>
    <row r="26" spans="1:7" x14ac:dyDescent="0.25">
      <c r="A26" s="4">
        <v>30</v>
      </c>
      <c r="B26" s="2">
        <v>2.0644263103090594</v>
      </c>
      <c r="C26" s="4">
        <v>1560</v>
      </c>
      <c r="D26" s="2">
        <v>0.18129255004732472</v>
      </c>
      <c r="E26">
        <f t="shared" si="2"/>
        <v>25</v>
      </c>
      <c r="F26" s="9">
        <f t="shared" si="0"/>
        <v>0.83333333333333337</v>
      </c>
      <c r="G26">
        <f t="shared" si="1"/>
        <v>1.4674215661017007</v>
      </c>
    </row>
    <row r="27" spans="1:7" x14ac:dyDescent="0.25">
      <c r="A27" s="4">
        <v>3</v>
      </c>
      <c r="B27" s="2">
        <v>2.4077927253838602</v>
      </c>
      <c r="C27" s="4">
        <v>1516</v>
      </c>
      <c r="D27" s="2">
        <v>0.27046841675534206</v>
      </c>
      <c r="E27">
        <f t="shared" si="2"/>
        <v>26</v>
      </c>
      <c r="F27" s="9">
        <f t="shared" si="0"/>
        <v>0.8666666666666667</v>
      </c>
      <c r="G27">
        <f t="shared" si="1"/>
        <v>1.6107716166367858</v>
      </c>
    </row>
    <row r="28" spans="1:7" x14ac:dyDescent="0.25">
      <c r="A28" s="4">
        <v>1</v>
      </c>
      <c r="B28" s="2">
        <v>4.3123909941293235</v>
      </c>
      <c r="C28" s="4">
        <v>1500</v>
      </c>
      <c r="D28" s="2">
        <v>0.24526300782629351</v>
      </c>
      <c r="E28">
        <f t="shared" si="2"/>
        <v>27</v>
      </c>
      <c r="F28" s="9">
        <f t="shared" si="0"/>
        <v>0.9</v>
      </c>
      <c r="G28">
        <f t="shared" si="1"/>
        <v>1.7815515655446006</v>
      </c>
    </row>
    <row r="29" spans="1:7" x14ac:dyDescent="0.25">
      <c r="A29" s="4">
        <v>27</v>
      </c>
      <c r="B29" s="2">
        <v>3.3762650374320931</v>
      </c>
      <c r="C29" s="4">
        <v>779</v>
      </c>
      <c r="D29" s="2">
        <v>0.25411518163575147</v>
      </c>
      <c r="E29">
        <f t="shared" si="2"/>
        <v>28</v>
      </c>
      <c r="F29" s="9">
        <f t="shared" si="0"/>
        <v>0.93333333333333335</v>
      </c>
      <c r="G29">
        <f t="shared" si="1"/>
        <v>2.0010859460440251</v>
      </c>
    </row>
    <row r="30" spans="1:7" x14ac:dyDescent="0.25">
      <c r="A30" s="4">
        <v>29</v>
      </c>
      <c r="B30" s="2">
        <v>1.2725297987047171</v>
      </c>
      <c r="C30" s="4">
        <v>27</v>
      </c>
      <c r="D30" s="2">
        <v>0.28483857439463406</v>
      </c>
      <c r="E30">
        <f t="shared" si="2"/>
        <v>29</v>
      </c>
      <c r="F30" s="9">
        <f t="shared" si="0"/>
        <v>0.96666666666666667</v>
      </c>
      <c r="G30">
        <f t="shared" si="1"/>
        <v>2.3339146358159142</v>
      </c>
    </row>
    <row r="31" spans="1:7" x14ac:dyDescent="0.25">
      <c r="A31" s="4">
        <v>19</v>
      </c>
      <c r="B31" s="2">
        <v>1.5444649395774506</v>
      </c>
      <c r="C31" s="4">
        <v>21</v>
      </c>
      <c r="D31" s="2">
        <v>0.20097773377085443</v>
      </c>
      <c r="E31">
        <f t="shared" si="2"/>
        <v>30</v>
      </c>
      <c r="F31" s="9">
        <f t="shared" si="0"/>
        <v>1</v>
      </c>
      <c r="G31" t="e">
        <f t="shared" si="1"/>
        <v>#NUM!</v>
      </c>
    </row>
    <row r="32" spans="1:7" x14ac:dyDescent="0.25">
      <c r="A32" s="3"/>
      <c r="B32" s="3"/>
      <c r="C32" s="3"/>
      <c r="D32" s="3"/>
    </row>
    <row r="33" spans="1:4" x14ac:dyDescent="0.25">
      <c r="A33" s="3"/>
      <c r="B33" s="3"/>
      <c r="C33" s="3">
        <f>SUM(C2:C31)</f>
        <v>98932</v>
      </c>
      <c r="D33" s="3"/>
    </row>
    <row r="34" spans="1:4" x14ac:dyDescent="0.25">
      <c r="A34" s="3"/>
      <c r="B34" s="3"/>
      <c r="C34" s="3">
        <f>C33/30</f>
        <v>3297.7333333333331</v>
      </c>
      <c r="D34" s="3"/>
    </row>
    <row r="35" spans="1:4" x14ac:dyDescent="0.25">
      <c r="A35" s="3"/>
      <c r="B35" s="3"/>
      <c r="C35" s="3">
        <f>_xlfn.STDEV.S(C2:C31)</f>
        <v>2154.8585349732653</v>
      </c>
      <c r="D35" s="3"/>
    </row>
  </sheetData>
  <sortState xmlns:xlrd2="http://schemas.microsoft.com/office/spreadsheetml/2017/richdata2" ref="A2:D31">
    <sortCondition descending="1" ref="C2:C3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CV</vt:lpstr>
      <vt:lpstr>DP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Heidari, Zoya</dc:creator>
  <cp:lastModifiedBy>Renato Poli</cp:lastModifiedBy>
  <dcterms:created xsi:type="dcterms:W3CDTF">2016-02-15T02:56:19Z</dcterms:created>
  <dcterms:modified xsi:type="dcterms:W3CDTF">2023-11-07T14:46:00Z</dcterms:modified>
</cp:coreProperties>
</file>