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eu Drive\Renato\05_Doutorado\DISCIPLINAS\Doutorado-GIT\PGE381L-AdvPetrophysics\HW7\"/>
    </mc:Choice>
  </mc:AlternateContent>
  <xr:revisionPtr revIDLastSave="0" documentId="13_ncr:1_{C826DF35-829D-4BBF-94D2-9C516B05EBBD}" xr6:coauthVersionLast="47" xr6:coauthVersionMax="47" xr10:uidLastSave="{00000000-0000-0000-0000-000000000000}"/>
  <bookViews>
    <workbookView xWindow="-120" yWindow="-120" windowWidth="29040" windowHeight="15720" tabRatio="715" activeTab="1" xr2:uid="{00000000-000D-0000-FFFF-FFFF00000000}"/>
  </bookViews>
  <sheets>
    <sheet name="Wettability" sheetId="8" r:id="rId1"/>
    <sheet name="Planilha1" sheetId="9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8" l="1"/>
  <c r="K17" i="8"/>
  <c r="K16" i="8"/>
  <c r="K15" i="8"/>
  <c r="K14" i="8"/>
  <c r="K13" i="8"/>
  <c r="K12" i="8"/>
  <c r="J26" i="8"/>
  <c r="K6" i="8"/>
  <c r="K7" i="8"/>
  <c r="K8" i="8"/>
  <c r="K9" i="8"/>
  <c r="K10" i="8"/>
  <c r="K5" i="8"/>
  <c r="J25" i="8" s="1"/>
  <c r="F17" i="8"/>
  <c r="F16" i="8"/>
  <c r="F15" i="8"/>
  <c r="F14" i="8"/>
  <c r="F13" i="8"/>
  <c r="F12" i="8"/>
  <c r="F6" i="8"/>
  <c r="F7" i="8"/>
  <c r="F8" i="8"/>
  <c r="F9" i="8"/>
  <c r="F10" i="8"/>
  <c r="F5" i="8"/>
  <c r="K4" i="8"/>
  <c r="E26" i="8"/>
  <c r="F4" i="8"/>
  <c r="D17" i="8"/>
  <c r="D16" i="8"/>
  <c r="D15" i="8"/>
  <c r="D14" i="8"/>
  <c r="D13" i="8"/>
  <c r="D12" i="8"/>
  <c r="D10" i="8"/>
  <c r="D9" i="8"/>
  <c r="D7" i="8"/>
  <c r="D6" i="8"/>
  <c r="D4" i="8"/>
  <c r="E25" i="8" l="1"/>
  <c r="D21" i="8"/>
  <c r="C8" i="8"/>
  <c r="H8" i="8"/>
  <c r="I8" i="8" s="1"/>
  <c r="D8" i="8" l="1"/>
  <c r="J17" i="8"/>
  <c r="J16" i="8"/>
  <c r="J15" i="8"/>
  <c r="J14" i="8"/>
  <c r="J13" i="8"/>
  <c r="E17" i="8"/>
  <c r="E16" i="8"/>
  <c r="E15" i="8"/>
  <c r="E14" i="8"/>
  <c r="E13" i="8"/>
  <c r="C5" i="8"/>
  <c r="I6" i="8"/>
  <c r="I7" i="8"/>
  <c r="I9" i="8"/>
  <c r="I10" i="8"/>
  <c r="I12" i="8"/>
  <c r="I13" i="8"/>
  <c r="I14" i="8"/>
  <c r="I15" i="8"/>
  <c r="I16" i="8"/>
  <c r="I17" i="8"/>
  <c r="I4" i="8"/>
  <c r="I21" i="8" l="1"/>
  <c r="D5" i="8"/>
  <c r="C20" i="8" l="1"/>
  <c r="E27" i="8"/>
  <c r="H11" i="8"/>
  <c r="C11" i="8"/>
  <c r="H5" i="8"/>
  <c r="E20" i="8" l="1"/>
  <c r="I11" i="8"/>
  <c r="H21" i="8" s="1"/>
  <c r="J21" i="8" s="1"/>
  <c r="D11" i="8"/>
  <c r="C21" i="8" s="1"/>
  <c r="E21" i="8" s="1"/>
  <c r="E22" i="8" s="1"/>
  <c r="I5" i="8"/>
  <c r="H20" i="8" l="1"/>
  <c r="J27" i="8"/>
  <c r="I20" i="8"/>
  <c r="J20" i="8" l="1"/>
  <c r="J22" i="8" s="1"/>
</calcChain>
</file>

<file path=xl/sharedStrings.xml><?xml version="1.0" encoding="utf-8"?>
<sst xmlns="http://schemas.openxmlformats.org/spreadsheetml/2006/main" count="62" uniqueCount="34">
  <si>
    <t>Sw</t>
  </si>
  <si>
    <t>Cap Pressure</t>
  </si>
  <si>
    <t>(%)</t>
  </si>
  <si>
    <t>psi</t>
  </si>
  <si>
    <t>Sspw</t>
  </si>
  <si>
    <t>Sfw</t>
  </si>
  <si>
    <t>Sspo</t>
  </si>
  <si>
    <t>Sfo</t>
  </si>
  <si>
    <t>Amott-Harvey Index</t>
  </si>
  <si>
    <t>Iw</t>
  </si>
  <si>
    <t>Io</t>
  </si>
  <si>
    <t>AI = Iw-Io</t>
  </si>
  <si>
    <t>USBM</t>
  </si>
  <si>
    <t>Forced Brine (A2)</t>
  </si>
  <si>
    <t>Forced Decane (A1)</t>
  </si>
  <si>
    <t>Swirr</t>
  </si>
  <si>
    <t>Swor</t>
  </si>
  <si>
    <t>dec</t>
  </si>
  <si>
    <t>Saturation State</t>
  </si>
  <si>
    <t>Amott - Brine Imb</t>
  </si>
  <si>
    <t>Centrifuge - Brine Imb</t>
  </si>
  <si>
    <t>Amott - Dec imb</t>
  </si>
  <si>
    <t>Centrifuge - Dec imb</t>
  </si>
  <si>
    <t>Sample A</t>
  </si>
  <si>
    <t>Sample B</t>
  </si>
  <si>
    <t>water saturation after spontaneous imbibition of water</t>
  </si>
  <si>
    <t>water saturation after spontaneous imbibition of decane</t>
  </si>
  <si>
    <t>water saturation after forced water imbibition</t>
  </si>
  <si>
    <t>water saturation after forced decane imbibition</t>
  </si>
  <si>
    <t>Wettability Index</t>
  </si>
  <si>
    <t xml:space="preserve">    </t>
  </si>
  <si>
    <t xml:space="preserve"> </t>
  </si>
  <si>
    <t>Va, Vc</t>
  </si>
  <si>
    <t>Vb, 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</si>
</sst>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164" fontId="0" fillId="0" borderId="0" xfId="0" applyNumberFormat="1"/>
    <xf numFmtId="2" fontId="1" fillId="4" borderId="8" xfId="0" applyNumberFormat="1" applyFont="1" applyFill="1" applyBorder="1" applyAlignment="1">
      <alignment horizontal="center"/>
    </xf>
    <xf numFmtId="165" fontId="0" fillId="0" borderId="0" xfId="0" applyNumberFormat="1" applyBorder="1"/>
    <xf numFmtId="167" fontId="0" fillId="0" borderId="0" xfId="0" applyNumberFormat="1"/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/>
    </xf>
    <xf numFmtId="0" fontId="0" fillId="0" borderId="0" xfId="0" applyBorder="1"/>
    <xf numFmtId="2" fontId="1" fillId="4" borderId="9" xfId="0" applyNumberFormat="1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8DC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Wettability!$D$5:$D$10</c:f>
              <c:numCache>
                <c:formatCode>0.0</c:formatCode>
                <c:ptCount val="6"/>
                <c:pt idx="0">
                  <c:v>56.072802197801963</c:v>
                </c:pt>
                <c:pt idx="1">
                  <c:v>59.072802197801963</c:v>
                </c:pt>
                <c:pt idx="2">
                  <c:v>66.009615384615415</c:v>
                </c:pt>
                <c:pt idx="3">
                  <c:v>67.050137362637429</c:v>
                </c:pt>
                <c:pt idx="4">
                  <c:v>68.090659340659442</c:v>
                </c:pt>
                <c:pt idx="5">
                  <c:v>69.015567765567681</c:v>
                </c:pt>
              </c:numCache>
            </c:numRef>
          </c:xVal>
          <c:yVal>
            <c:numRef>
              <c:f>Wettability!$E$5:$E$10</c:f>
              <c:numCache>
                <c:formatCode>General</c:formatCode>
                <c:ptCount val="6"/>
                <c:pt idx="0">
                  <c:v>0</c:v>
                </c:pt>
                <c:pt idx="1">
                  <c:v>-4.1500000000000004</c:v>
                </c:pt>
                <c:pt idx="2">
                  <c:v>-5.97</c:v>
                </c:pt>
                <c:pt idx="3">
                  <c:v>-8.1300000000000008</c:v>
                </c:pt>
                <c:pt idx="4">
                  <c:v>-10.62</c:v>
                </c:pt>
                <c:pt idx="5">
                  <c:v>-13.44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7-4A24-B38A-0146DD0949D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Wettability!$D$12:$D$17</c:f>
              <c:numCache>
                <c:formatCode>0.0</c:formatCode>
                <c:ptCount val="6"/>
                <c:pt idx="0">
                  <c:v>65.547161172160955</c:v>
                </c:pt>
                <c:pt idx="1">
                  <c:v>60.691391941391551</c:v>
                </c:pt>
                <c:pt idx="2">
                  <c:v>58.379120879120627</c:v>
                </c:pt>
                <c:pt idx="3">
                  <c:v>57.222985347985485</c:v>
                </c:pt>
                <c:pt idx="4">
                  <c:v>52.135989010988851</c:v>
                </c:pt>
                <c:pt idx="5">
                  <c:v>50.28617216117204</c:v>
                </c:pt>
              </c:numCache>
            </c:numRef>
          </c:xVal>
          <c:yVal>
            <c:numRef>
              <c:f>Wettability!$E$12:$E$17</c:f>
              <c:numCache>
                <c:formatCode>General</c:formatCode>
                <c:ptCount val="6"/>
                <c:pt idx="0">
                  <c:v>0</c:v>
                </c:pt>
                <c:pt idx="1">
                  <c:v>4.1500000000000004</c:v>
                </c:pt>
                <c:pt idx="2">
                  <c:v>5.97</c:v>
                </c:pt>
                <c:pt idx="3">
                  <c:v>8.1300000000000008</c:v>
                </c:pt>
                <c:pt idx="4">
                  <c:v>10.62</c:v>
                </c:pt>
                <c:pt idx="5">
                  <c:v>13.44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7-4A24-B38A-0146DD094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45264"/>
        <c:axId val="392945624"/>
      </c:scatterChart>
      <c:valAx>
        <c:axId val="392945264"/>
        <c:scaling>
          <c:orientation val="minMax"/>
          <c:max val="7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45624"/>
        <c:crosses val="autoZero"/>
        <c:crossBetween val="midCat"/>
      </c:valAx>
      <c:valAx>
        <c:axId val="3929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4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Wettability!$I$5:$I$10</c:f>
              <c:numCache>
                <c:formatCode>0.0</c:formatCode>
                <c:ptCount val="6"/>
                <c:pt idx="0">
                  <c:v>47.267281105991245</c:v>
                </c:pt>
                <c:pt idx="1">
                  <c:v>49.267281105991245</c:v>
                </c:pt>
                <c:pt idx="2">
                  <c:v>51.129032258064612</c:v>
                </c:pt>
                <c:pt idx="3">
                  <c:v>52.059907834101615</c:v>
                </c:pt>
                <c:pt idx="4">
                  <c:v>52.990783410138633</c:v>
                </c:pt>
                <c:pt idx="5">
                  <c:v>53.223502304147644</c:v>
                </c:pt>
              </c:numCache>
            </c:numRef>
          </c:xVal>
          <c:yVal>
            <c:numRef>
              <c:f>Wettability!$J$5:$J$10</c:f>
              <c:numCache>
                <c:formatCode>General</c:formatCode>
                <c:ptCount val="6"/>
                <c:pt idx="0">
                  <c:v>0</c:v>
                </c:pt>
                <c:pt idx="1">
                  <c:v>-4.1500000000000004</c:v>
                </c:pt>
                <c:pt idx="2">
                  <c:v>-5.97</c:v>
                </c:pt>
                <c:pt idx="3">
                  <c:v>-8.1300000000000008</c:v>
                </c:pt>
                <c:pt idx="4">
                  <c:v>-10.62</c:v>
                </c:pt>
                <c:pt idx="5">
                  <c:v>-13.44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7-4A24-B38A-0146DD0949D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Wettability!$I$12:$I$17</c:f>
              <c:numCache>
                <c:formatCode>0.0</c:formatCode>
                <c:ptCount val="6"/>
                <c:pt idx="0">
                  <c:v>51.129032258064612</c:v>
                </c:pt>
                <c:pt idx="1">
                  <c:v>47.405529953917224</c:v>
                </c:pt>
                <c:pt idx="2">
                  <c:v>43.449308755760832</c:v>
                </c:pt>
                <c:pt idx="3">
                  <c:v>43.21658986175116</c:v>
                </c:pt>
                <c:pt idx="4">
                  <c:v>40.423963133640456</c:v>
                </c:pt>
                <c:pt idx="5">
                  <c:v>37.631336405530405</c:v>
                </c:pt>
              </c:numCache>
            </c:numRef>
          </c:xVal>
          <c:yVal>
            <c:numRef>
              <c:f>Wettability!$J$12:$J$17</c:f>
              <c:numCache>
                <c:formatCode>General</c:formatCode>
                <c:ptCount val="6"/>
                <c:pt idx="0">
                  <c:v>0</c:v>
                </c:pt>
                <c:pt idx="1">
                  <c:v>4.1500000000000004</c:v>
                </c:pt>
                <c:pt idx="2">
                  <c:v>5.97</c:v>
                </c:pt>
                <c:pt idx="3">
                  <c:v>8.1300000000000008</c:v>
                </c:pt>
                <c:pt idx="4">
                  <c:v>10.62</c:v>
                </c:pt>
                <c:pt idx="5">
                  <c:v>13.44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7-4A24-B38A-0146DD094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945264"/>
        <c:axId val="392945624"/>
      </c:scatterChart>
      <c:valAx>
        <c:axId val="392945264"/>
        <c:scaling>
          <c:orientation val="minMax"/>
          <c:max val="5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45624"/>
        <c:crosses val="autoZero"/>
        <c:crossBetween val="midCat"/>
      </c:valAx>
      <c:valAx>
        <c:axId val="3929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4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391992</xdr:colOff>
      <xdr:row>8</xdr:row>
      <xdr:rowOff>148736</xdr:rowOff>
    </xdr:from>
    <xdr:to>
      <xdr:col>15</xdr:col>
      <xdr:colOff>179294</xdr:colOff>
      <xdr:row>23</xdr:row>
      <xdr:rowOff>19782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A31411-C5E8-8554-3EFC-33209F296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201004</xdr:colOff>
      <xdr:row>8</xdr:row>
      <xdr:rowOff>148736</xdr:rowOff>
    </xdr:from>
    <xdr:to>
      <xdr:col>22</xdr:col>
      <xdr:colOff>55542</xdr:colOff>
      <xdr:row>23</xdr:row>
      <xdr:rowOff>19782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83B3E4-0C83-F688-E5C1-0A58C9276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zoomScaleNormal="100" workbookViewId="0">
      <selection activeCell="E31" sqref="E31:G34"/>
    </sheetView>
  </sheetViews>
  <sheetFormatPr defaultColWidth="8.85546875" defaultRowHeight="15" x14ac:dyDescent="0.25"/>
  <cols>
    <col min="1" max="1" width="11" customWidth="1"/>
    <col min="2" max="2" width="19.140625" bestFit="1" customWidth="1"/>
    <col min="5" max="5" width="12.85546875" bestFit="1" customWidth="1"/>
    <col min="6" max="7" width="12.85546875" customWidth="1"/>
    <col min="9" max="9" width="10.140625" bestFit="1" customWidth="1"/>
    <col min="10" max="10" width="12.42578125" bestFit="1" customWidth="1"/>
    <col min="11" max="12" width="12.42578125" customWidth="1"/>
    <col min="15" max="15" width="45.5703125" bestFit="1" customWidth="1"/>
  </cols>
  <sheetData>
    <row r="1" spans="1:17" x14ac:dyDescent="0.25">
      <c r="B1" s="5"/>
      <c r="C1" s="26" t="s">
        <v>23</v>
      </c>
      <c r="D1" s="27"/>
      <c r="E1" s="27"/>
      <c r="F1" s="27"/>
      <c r="G1" s="27"/>
      <c r="H1" s="28" t="s">
        <v>24</v>
      </c>
      <c r="I1" s="29"/>
      <c r="J1" s="29"/>
      <c r="K1" s="37"/>
      <c r="L1" s="37"/>
    </row>
    <row r="2" spans="1:17" x14ac:dyDescent="0.25">
      <c r="B2" s="24" t="s">
        <v>18</v>
      </c>
      <c r="C2" s="25" t="s">
        <v>0</v>
      </c>
      <c r="D2" s="25" t="s">
        <v>0</v>
      </c>
      <c r="E2" s="25" t="s">
        <v>1</v>
      </c>
      <c r="F2" s="25"/>
      <c r="G2" s="25"/>
      <c r="H2" s="25" t="s">
        <v>0</v>
      </c>
      <c r="I2" s="25" t="s">
        <v>0</v>
      </c>
      <c r="J2" s="25" t="s">
        <v>1</v>
      </c>
      <c r="K2" s="25"/>
      <c r="L2" s="25"/>
      <c r="O2" s="1"/>
    </row>
    <row r="3" spans="1:17" x14ac:dyDescent="0.25">
      <c r="B3" s="7"/>
      <c r="C3" s="4" t="s">
        <v>17</v>
      </c>
      <c r="D3" s="4" t="s">
        <v>2</v>
      </c>
      <c r="E3" s="4" t="s">
        <v>3</v>
      </c>
      <c r="F3" s="4"/>
      <c r="G3" s="4"/>
      <c r="H3" s="4" t="s">
        <v>17</v>
      </c>
      <c r="I3" s="4" t="s">
        <v>2</v>
      </c>
      <c r="J3" s="4" t="s">
        <v>3</v>
      </c>
      <c r="K3" s="4"/>
      <c r="L3" s="4"/>
      <c r="N3" s="1" t="s">
        <v>4</v>
      </c>
      <c r="O3" s="31" t="s">
        <v>25</v>
      </c>
    </row>
    <row r="4" spans="1:17" x14ac:dyDescent="0.25">
      <c r="A4" s="32" t="s">
        <v>19</v>
      </c>
      <c r="B4" s="5" t="s">
        <v>15</v>
      </c>
      <c r="C4" s="22">
        <v>0.51</v>
      </c>
      <c r="D4" s="23">
        <f>C4*100</f>
        <v>51</v>
      </c>
      <c r="E4" s="6">
        <v>0</v>
      </c>
      <c r="F4" s="6">
        <f>+(D5-D4)*(E5+E4)/2</f>
        <v>0</v>
      </c>
      <c r="G4" s="6"/>
      <c r="H4" s="22">
        <v>0.39</v>
      </c>
      <c r="I4" s="23">
        <f>H4*100</f>
        <v>39</v>
      </c>
      <c r="J4" s="6">
        <v>0</v>
      </c>
      <c r="K4" s="6">
        <f>+(I5-I4)*(J5+J4)/2</f>
        <v>0</v>
      </c>
      <c r="L4" s="38"/>
      <c r="N4" s="1" t="s">
        <v>6</v>
      </c>
      <c r="O4" s="31" t="s">
        <v>26</v>
      </c>
    </row>
    <row r="5" spans="1:17" x14ac:dyDescent="0.25">
      <c r="A5" s="32"/>
      <c r="B5" s="10" t="s">
        <v>4</v>
      </c>
      <c r="C5" s="30">
        <f>C6-0.03</f>
        <v>0.56072802197801963</v>
      </c>
      <c r="D5" s="12">
        <f t="shared" ref="D5:D17" si="0">C5*100</f>
        <v>56.072802197801963</v>
      </c>
      <c r="E5" s="13">
        <v>0</v>
      </c>
      <c r="F5" s="6">
        <f>-(D6-D5)*(E6+E5)/2</f>
        <v>6.2250000000000005</v>
      </c>
      <c r="G5" s="13"/>
      <c r="H5" s="30">
        <f>H6-0.02</f>
        <v>0.47267281105991243</v>
      </c>
      <c r="I5" s="12">
        <f t="shared" ref="I5:I17" si="1">H5*100</f>
        <v>47.267281105991245</v>
      </c>
      <c r="J5" s="13">
        <v>0</v>
      </c>
      <c r="K5" s="6">
        <f>-(I6-I5)*(J6+J5)/2</f>
        <v>4.1500000000000004</v>
      </c>
      <c r="L5" s="38"/>
      <c r="N5" s="1" t="s">
        <v>5</v>
      </c>
      <c r="O5" s="31" t="s">
        <v>27</v>
      </c>
      <c r="Q5" s="2"/>
    </row>
    <row r="6" spans="1:17" x14ac:dyDescent="0.25">
      <c r="A6" s="32" t="s">
        <v>20</v>
      </c>
      <c r="B6" s="5" t="s">
        <v>5</v>
      </c>
      <c r="C6" s="22">
        <v>0.59072802197801966</v>
      </c>
      <c r="D6" s="23">
        <f t="shared" si="0"/>
        <v>59.072802197801963</v>
      </c>
      <c r="E6" s="6">
        <v>-4.1500000000000004</v>
      </c>
      <c r="F6" s="6">
        <f t="shared" ref="F6:F10" si="2">-(D7-D6)*(E7+E6)/2</f>
        <v>35.100274725276073</v>
      </c>
      <c r="G6" s="6"/>
      <c r="H6" s="22">
        <v>0.49267281105991245</v>
      </c>
      <c r="I6" s="23">
        <f t="shared" si="1"/>
        <v>49.267281105991245</v>
      </c>
      <c r="J6" s="6">
        <v>-4.1500000000000004</v>
      </c>
      <c r="K6" s="6">
        <f t="shared" ref="K6:K10" si="3">-(I7-I6)*(J7+J6)/2</f>
        <v>9.4204608294912386</v>
      </c>
      <c r="L6" s="38"/>
      <c r="N6" s="1" t="s">
        <v>7</v>
      </c>
      <c r="O6" s="31" t="s">
        <v>28</v>
      </c>
      <c r="Q6" s="2"/>
    </row>
    <row r="7" spans="1:17" x14ac:dyDescent="0.25">
      <c r="A7" s="32"/>
      <c r="B7" s="7" t="s">
        <v>5</v>
      </c>
      <c r="C7" s="8">
        <v>0.66009615384615417</v>
      </c>
      <c r="D7" s="9">
        <f t="shared" si="0"/>
        <v>66.009615384615415</v>
      </c>
      <c r="E7" s="4">
        <v>-5.97</v>
      </c>
      <c r="F7" s="6">
        <f t="shared" si="2"/>
        <v>7.3356799450551966</v>
      </c>
      <c r="G7" s="4"/>
      <c r="H7" s="8">
        <v>0.51129032258064611</v>
      </c>
      <c r="I7" s="9">
        <f t="shared" si="1"/>
        <v>51.129032258064612</v>
      </c>
      <c r="J7" s="4">
        <v>-5.97</v>
      </c>
      <c r="K7" s="6">
        <f t="shared" si="3"/>
        <v>6.5626728110608745</v>
      </c>
      <c r="L7" s="4"/>
      <c r="O7" s="1"/>
      <c r="Q7" s="2"/>
    </row>
    <row r="8" spans="1:17" x14ac:dyDescent="0.25">
      <c r="A8" s="32"/>
      <c r="B8" s="7" t="s">
        <v>5</v>
      </c>
      <c r="C8" s="8">
        <f>(C7+C9)/2</f>
        <v>0.6705013736263743</v>
      </c>
      <c r="D8" s="9">
        <f t="shared" si="0"/>
        <v>67.050137362637429</v>
      </c>
      <c r="E8" s="4">
        <v>-8.1300000000000008</v>
      </c>
      <c r="F8" s="6">
        <f t="shared" si="2"/>
        <v>9.7548935439563778</v>
      </c>
      <c r="G8" s="4"/>
      <c r="H8" s="8">
        <f>(H7+H9)/2</f>
        <v>0.52059907834101615</v>
      </c>
      <c r="I8" s="9">
        <f t="shared" si="1"/>
        <v>52.059907834101615</v>
      </c>
      <c r="J8" s="4">
        <v>-8.1300000000000008</v>
      </c>
      <c r="K8" s="6">
        <f t="shared" si="3"/>
        <v>8.7269585253470403</v>
      </c>
      <c r="L8" s="4"/>
      <c r="O8" s="1"/>
      <c r="Q8" s="2"/>
    </row>
    <row r="9" spans="1:17" x14ac:dyDescent="0.25">
      <c r="A9" s="32"/>
      <c r="B9" s="7" t="s">
        <v>5</v>
      </c>
      <c r="C9" s="8">
        <v>0.68090659340659443</v>
      </c>
      <c r="D9" s="9">
        <f t="shared" si="0"/>
        <v>68.090659340659442</v>
      </c>
      <c r="E9" s="4">
        <v>-10.62</v>
      </c>
      <c r="F9" s="6">
        <f t="shared" si="2"/>
        <v>11.126648351646111</v>
      </c>
      <c r="G9" s="4"/>
      <c r="H9" s="8">
        <v>0.52990783410138631</v>
      </c>
      <c r="I9" s="9">
        <f t="shared" si="1"/>
        <v>52.990783410138633</v>
      </c>
      <c r="J9" s="4">
        <v>-10.62</v>
      </c>
      <c r="K9" s="6">
        <f t="shared" si="3"/>
        <v>2.7996082949284027</v>
      </c>
      <c r="L9" s="4"/>
      <c r="O9" s="1" t="s">
        <v>31</v>
      </c>
    </row>
    <row r="10" spans="1:17" x14ac:dyDescent="0.25">
      <c r="A10" s="32"/>
      <c r="B10" s="10" t="s">
        <v>5</v>
      </c>
      <c r="C10" s="11">
        <v>0.69015567765567687</v>
      </c>
      <c r="D10" s="12">
        <f t="shared" si="0"/>
        <v>69.015567765567681</v>
      </c>
      <c r="E10" s="13">
        <v>-13.44</v>
      </c>
      <c r="F10" s="6">
        <f t="shared" si="2"/>
        <v>0</v>
      </c>
      <c r="G10" s="13"/>
      <c r="H10" s="11">
        <v>0.53223502304147641</v>
      </c>
      <c r="I10" s="12">
        <f t="shared" si="1"/>
        <v>53.223502304147644</v>
      </c>
      <c r="J10" s="13">
        <v>-13.44</v>
      </c>
      <c r="K10" s="6">
        <f t="shared" si="3"/>
        <v>0</v>
      </c>
      <c r="L10" s="38"/>
    </row>
    <row r="11" spans="1:17" x14ac:dyDescent="0.25">
      <c r="A11" s="32" t="s">
        <v>21</v>
      </c>
      <c r="B11" s="7" t="s">
        <v>16</v>
      </c>
      <c r="C11" s="8">
        <f>C10</f>
        <v>0.69015567765567687</v>
      </c>
      <c r="D11" s="9">
        <f t="shared" si="0"/>
        <v>69.015567765567681</v>
      </c>
      <c r="E11" s="4">
        <v>0</v>
      </c>
      <c r="F11" s="6"/>
      <c r="G11" s="4"/>
      <c r="H11" s="8">
        <f>H10</f>
        <v>0.53223502304147641</v>
      </c>
      <c r="I11" s="9">
        <f t="shared" si="1"/>
        <v>53.223502304147644</v>
      </c>
      <c r="J11" s="4">
        <v>0</v>
      </c>
      <c r="K11" s="6"/>
      <c r="L11" s="4"/>
    </row>
    <row r="12" spans="1:17" x14ac:dyDescent="0.25">
      <c r="A12" s="32"/>
      <c r="B12" s="10" t="s">
        <v>6</v>
      </c>
      <c r="C12" s="11">
        <v>0.65547161172160961</v>
      </c>
      <c r="D12" s="12">
        <f t="shared" si="0"/>
        <v>65.547161172160955</v>
      </c>
      <c r="E12" s="13">
        <v>0</v>
      </c>
      <c r="F12" s="6">
        <f>-(D13-D12)*(E13+E12)/2</f>
        <v>10.075721153846514</v>
      </c>
      <c r="G12" s="13"/>
      <c r="H12" s="11">
        <v>0.51129032258064611</v>
      </c>
      <c r="I12" s="12">
        <f t="shared" si="1"/>
        <v>51.129032258064612</v>
      </c>
      <c r="J12" s="13">
        <v>0</v>
      </c>
      <c r="K12" s="6">
        <f>-(I13-I12)*(J13+J12)/2</f>
        <v>7.7262672811058311</v>
      </c>
      <c r="L12" s="38"/>
      <c r="O12" t="s">
        <v>30</v>
      </c>
    </row>
    <row r="13" spans="1:17" x14ac:dyDescent="0.25">
      <c r="A13" s="32" t="s">
        <v>22</v>
      </c>
      <c r="B13" s="7" t="s">
        <v>7</v>
      </c>
      <c r="C13" s="8">
        <v>0.60691391941391548</v>
      </c>
      <c r="D13" s="9">
        <f t="shared" si="0"/>
        <v>60.691391941391551</v>
      </c>
      <c r="E13" s="4">
        <f>ABS(E6)</f>
        <v>4.1500000000000004</v>
      </c>
      <c r="F13" s="6">
        <f t="shared" ref="F13:F17" si="4">-(D14-D13)*(E14+E13)/2</f>
        <v>11.700091575090873</v>
      </c>
      <c r="G13" s="4"/>
      <c r="H13" s="8">
        <v>0.47405529953917225</v>
      </c>
      <c r="I13" s="9">
        <f t="shared" si="1"/>
        <v>47.405529953917224</v>
      </c>
      <c r="J13" s="4">
        <f>ABS(J6)</f>
        <v>4.1500000000000004</v>
      </c>
      <c r="K13" s="6">
        <f t="shared" ref="K13:K17" si="5">-(I14-I13)*(J14+J13)/2</f>
        <v>20.018479262671345</v>
      </c>
      <c r="L13" s="4"/>
    </row>
    <row r="14" spans="1:17" x14ac:dyDescent="0.25">
      <c r="A14" s="32"/>
      <c r="B14" s="7" t="s">
        <v>7</v>
      </c>
      <c r="C14" s="8">
        <v>0.58379120879120627</v>
      </c>
      <c r="D14" s="9">
        <f t="shared" si="0"/>
        <v>58.379120879120627</v>
      </c>
      <c r="E14" s="4">
        <f t="shared" ref="E14:E17" si="6">ABS(E7)</f>
        <v>5.97</v>
      </c>
      <c r="F14" s="6">
        <f t="shared" si="4"/>
        <v>8.1507554945027518</v>
      </c>
      <c r="G14" s="4"/>
      <c r="H14" s="8">
        <v>0.43449308755760829</v>
      </c>
      <c r="I14" s="9">
        <f t="shared" si="1"/>
        <v>43.449308755760832</v>
      </c>
      <c r="J14" s="4">
        <f t="shared" ref="J14:J17" si="7">ABS(J7)</f>
        <v>5.97</v>
      </c>
      <c r="K14" s="6">
        <f t="shared" si="5"/>
        <v>1.6406682027681865</v>
      </c>
      <c r="L14" s="4"/>
    </row>
    <row r="15" spans="1:17" x14ac:dyDescent="0.25">
      <c r="A15" s="32"/>
      <c r="B15" s="7" t="s">
        <v>7</v>
      </c>
      <c r="C15" s="8">
        <v>0.57222985347985489</v>
      </c>
      <c r="D15" s="9">
        <f t="shared" si="0"/>
        <v>57.222985347985485</v>
      </c>
      <c r="E15" s="4">
        <f t="shared" si="6"/>
        <v>8.1300000000000008</v>
      </c>
      <c r="F15" s="6">
        <f t="shared" si="4"/>
        <v>47.690590659343442</v>
      </c>
      <c r="G15" s="4"/>
      <c r="H15" s="8">
        <v>0.43216589861751159</v>
      </c>
      <c r="I15" s="9">
        <f t="shared" si="1"/>
        <v>43.21658986175116</v>
      </c>
      <c r="J15" s="4">
        <f t="shared" si="7"/>
        <v>8.1300000000000008</v>
      </c>
      <c r="K15" s="6">
        <f t="shared" si="5"/>
        <v>26.180875576037856</v>
      </c>
      <c r="L15" s="4"/>
    </row>
    <row r="16" spans="1:17" x14ac:dyDescent="0.25">
      <c r="A16" s="32"/>
      <c r="B16" s="7" t="s">
        <v>7</v>
      </c>
      <c r="C16" s="8">
        <v>0.52135989010988848</v>
      </c>
      <c r="D16" s="9">
        <f t="shared" si="0"/>
        <v>52.135989010988851</v>
      </c>
      <c r="E16" s="4">
        <f t="shared" si="6"/>
        <v>10.62</v>
      </c>
      <c r="F16" s="6">
        <f t="shared" si="4"/>
        <v>22.25329670329624</v>
      </c>
      <c r="G16" s="4"/>
      <c r="H16" s="8">
        <v>0.40423963133640456</v>
      </c>
      <c r="I16" s="9">
        <f t="shared" si="1"/>
        <v>40.423963133640456</v>
      </c>
      <c r="J16" s="4">
        <f t="shared" si="7"/>
        <v>10.62</v>
      </c>
      <c r="K16" s="6">
        <f t="shared" si="5"/>
        <v>33.595299539163911</v>
      </c>
      <c r="L16" s="4"/>
    </row>
    <row r="17" spans="1:15" x14ac:dyDescent="0.25">
      <c r="A17" s="32"/>
      <c r="B17" s="10" t="s">
        <v>7</v>
      </c>
      <c r="C17" s="11">
        <v>0.50286172161172038</v>
      </c>
      <c r="D17" s="12">
        <f t="shared" si="0"/>
        <v>50.28617216117204</v>
      </c>
      <c r="E17" s="13">
        <f t="shared" si="6"/>
        <v>13.44</v>
      </c>
      <c r="F17" s="6">
        <f t="shared" si="4"/>
        <v>337.92307692307611</v>
      </c>
      <c r="G17" s="13"/>
      <c r="H17" s="11">
        <v>0.37631336405530408</v>
      </c>
      <c r="I17" s="12">
        <f t="shared" si="1"/>
        <v>37.631336405530405</v>
      </c>
      <c r="J17" s="13">
        <f t="shared" si="7"/>
        <v>13.44</v>
      </c>
      <c r="K17" s="6">
        <f t="shared" si="5"/>
        <v>252.88258064516432</v>
      </c>
      <c r="L17" s="38"/>
      <c r="O17" t="s">
        <v>31</v>
      </c>
    </row>
    <row r="18" spans="1:15" x14ac:dyDescent="0.25">
      <c r="C18" s="3"/>
      <c r="D18" s="3"/>
      <c r="H18" s="3"/>
      <c r="I18" s="3"/>
    </row>
    <row r="19" spans="1:15" x14ac:dyDescent="0.25">
      <c r="B19" s="14" t="s">
        <v>8</v>
      </c>
      <c r="C19" s="15" t="s">
        <v>32</v>
      </c>
      <c r="D19" s="15" t="s">
        <v>33</v>
      </c>
      <c r="E19" s="26" t="s">
        <v>23</v>
      </c>
      <c r="F19" s="26"/>
      <c r="G19" s="26"/>
      <c r="H19" s="15"/>
      <c r="I19" s="15"/>
      <c r="J19" s="28" t="s">
        <v>24</v>
      </c>
      <c r="K19" s="39"/>
      <c r="L19" s="39"/>
    </row>
    <row r="20" spans="1:15" x14ac:dyDescent="0.25">
      <c r="B20" s="17" t="s">
        <v>9</v>
      </c>
      <c r="C20" s="33">
        <f>+D5-D4</f>
        <v>5.0728021978019626</v>
      </c>
      <c r="D20" s="33">
        <f>+D10-D5</f>
        <v>12.942765567765719</v>
      </c>
      <c r="E20" s="36">
        <f>+C20/(C20+D20)</f>
        <v>0.28157881360238751</v>
      </c>
      <c r="F20" s="36"/>
      <c r="G20" s="36"/>
      <c r="H20" s="33">
        <f>+I5-I4</f>
        <v>8.2672811059912448</v>
      </c>
      <c r="I20" s="33">
        <f>+I10-I5</f>
        <v>5.9562211981563991</v>
      </c>
      <c r="J20" s="2">
        <f>+H20/(H20+I20)</f>
        <v>0.58124088773694393</v>
      </c>
      <c r="K20" s="2"/>
      <c r="L20" s="2"/>
    </row>
    <row r="21" spans="1:15" ht="15.75" thickBot="1" x14ac:dyDescent="0.3">
      <c r="B21" s="17" t="s">
        <v>10</v>
      </c>
      <c r="C21" s="33">
        <f>+D11-D12</f>
        <v>3.4684065934067263</v>
      </c>
      <c r="D21" s="33">
        <f>+D12-D17</f>
        <v>15.260989010988915</v>
      </c>
      <c r="E21" s="36">
        <f>+C21/(C21+D21)</f>
        <v>0.18518518518519192</v>
      </c>
      <c r="F21" s="36"/>
      <c r="G21" s="36"/>
      <c r="H21" s="33">
        <f>+I11-I12</f>
        <v>2.0944700460830319</v>
      </c>
      <c r="I21" s="33">
        <f>+I12-I17</f>
        <v>13.497695852534207</v>
      </c>
      <c r="J21" s="2">
        <f>+H21/(H21+I21)</f>
        <v>0.13432835820896286</v>
      </c>
      <c r="K21" s="2"/>
      <c r="L21" s="2"/>
    </row>
    <row r="22" spans="1:15" ht="15.75" thickBot="1" x14ac:dyDescent="0.3">
      <c r="B22" s="18" t="s">
        <v>11</v>
      </c>
      <c r="C22" s="19"/>
      <c r="D22" s="19"/>
      <c r="E22" s="34">
        <f>+E20-E21</f>
        <v>9.6393628417195593E-2</v>
      </c>
      <c r="F22" s="40"/>
      <c r="G22" s="40"/>
      <c r="H22" s="19"/>
      <c r="I22" s="19"/>
      <c r="J22" s="34">
        <f>+J20-J21</f>
        <v>0.44691252952798111</v>
      </c>
      <c r="K22" s="40"/>
      <c r="L22" s="40"/>
    </row>
    <row r="24" spans="1:15" x14ac:dyDescent="0.25">
      <c r="B24" s="14" t="s">
        <v>12</v>
      </c>
      <c r="C24" s="15"/>
      <c r="D24" s="15"/>
      <c r="E24" s="15"/>
      <c r="F24" s="15"/>
      <c r="G24" s="15"/>
      <c r="H24" s="15"/>
      <c r="I24" s="15"/>
      <c r="J24" s="16"/>
      <c r="K24" s="41"/>
      <c r="L24" s="41"/>
    </row>
    <row r="25" spans="1:15" x14ac:dyDescent="0.25">
      <c r="B25" s="17" t="s">
        <v>13</v>
      </c>
      <c r="C25" s="35"/>
      <c r="D25" s="35"/>
      <c r="E25" s="35">
        <f>+SUM(F5:F9)</f>
        <v>69.54249656593376</v>
      </c>
      <c r="F25" s="35"/>
      <c r="G25" s="35"/>
      <c r="H25" s="35"/>
      <c r="I25" s="41"/>
      <c r="J25" s="20">
        <f>+SUM(K5:K9)</f>
        <v>31.659700460827558</v>
      </c>
      <c r="K25" s="35"/>
      <c r="L25" s="35"/>
    </row>
    <row r="26" spans="1:15" ht="15.75" thickBot="1" x14ac:dyDescent="0.3">
      <c r="B26" s="17" t="s">
        <v>14</v>
      </c>
      <c r="C26" s="35"/>
      <c r="D26" s="35"/>
      <c r="E26" s="35">
        <f>+SUM(F12:F16)</f>
        <v>99.870455586079828</v>
      </c>
      <c r="F26" s="35"/>
      <c r="G26" s="35"/>
      <c r="H26" s="35"/>
      <c r="I26" s="41"/>
      <c r="J26" s="20">
        <f>+SUM(K12:K16)</f>
        <v>89.161589861747132</v>
      </c>
      <c r="K26" s="35"/>
      <c r="L26" s="35"/>
    </row>
    <row r="27" spans="1:15" x14ac:dyDescent="0.25">
      <c r="B27" s="18" t="s">
        <v>29</v>
      </c>
      <c r="C27" s="21"/>
      <c r="D27" s="21"/>
      <c r="E27" s="42">
        <f>+LOG10(E26/E25)</f>
        <v>0.15718675329405166</v>
      </c>
      <c r="F27" s="35"/>
      <c r="G27" s="35"/>
      <c r="H27" s="21"/>
      <c r="I27" s="21"/>
      <c r="J27" s="43">
        <f>+LOG10(J26/J25)</f>
        <v>0.4496710022934361</v>
      </c>
      <c r="K27" s="35"/>
      <c r="L27" s="35"/>
    </row>
    <row r="28" spans="1:15" x14ac:dyDescent="0.25">
      <c r="F28" s="35"/>
      <c r="G28" s="35"/>
    </row>
    <row r="29" spans="1:15" x14ac:dyDescent="0.25">
      <c r="F29" s="35"/>
      <c r="G29" s="35"/>
    </row>
    <row r="30" spans="1:15" x14ac:dyDescent="0.25">
      <c r="F30" s="35"/>
      <c r="G30" s="35"/>
    </row>
  </sheetData>
  <mergeCells count="4">
    <mergeCell ref="A4:A5"/>
    <mergeCell ref="A6:A10"/>
    <mergeCell ref="A11:A12"/>
    <mergeCell ref="A13:A17"/>
  </mergeCells>
  <pageMargins left="0.7" right="0.7" top="0.75" bottom="0.75" header="0.3" footer="0.3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B6D5-F705-4823-A7DD-6A755B33C2F8}">
  <dimension ref="A1:C4"/>
  <sheetViews>
    <sheetView tabSelected="1" workbookViewId="0">
      <selection activeCell="B2" sqref="B2:C3"/>
    </sheetView>
  </sheetViews>
  <sheetFormatPr defaultRowHeight="15" x14ac:dyDescent="0.25"/>
  <cols>
    <col min="1" max="1" width="18.42578125" bestFit="1" customWidth="1"/>
  </cols>
  <sheetData>
    <row r="1" spans="1:3" x14ac:dyDescent="0.25">
      <c r="A1" s="44" t="s">
        <v>12</v>
      </c>
      <c r="B1" s="44" t="s">
        <v>23</v>
      </c>
      <c r="C1" s="44" t="s">
        <v>24</v>
      </c>
    </row>
    <row r="2" spans="1:3" x14ac:dyDescent="0.25">
      <c r="A2" s="45" t="s">
        <v>13</v>
      </c>
      <c r="B2" s="33">
        <v>69.54249656593376</v>
      </c>
      <c r="C2" s="33">
        <v>31.659700460827558</v>
      </c>
    </row>
    <row r="3" spans="1:3" x14ac:dyDescent="0.25">
      <c r="A3" s="45" t="s">
        <v>14</v>
      </c>
      <c r="B3" s="33">
        <v>99.870455586079828</v>
      </c>
      <c r="C3" s="33">
        <v>89.161589861747132</v>
      </c>
    </row>
    <row r="4" spans="1:3" x14ac:dyDescent="0.25">
      <c r="A4" s="45" t="s">
        <v>29</v>
      </c>
      <c r="B4" s="2">
        <v>0.15718675329405166</v>
      </c>
      <c r="C4" s="2">
        <v>0.4496710022934361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Wettability</vt:lpstr>
      <vt:lpstr>Planilha1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zoya@austin.utexas.edu</dc:creator>
  <cp:lastModifiedBy>Renato Poli</cp:lastModifiedBy>
  <cp:lastPrinted>2018-04-02T16:48:00Z</cp:lastPrinted>
  <dcterms:created xsi:type="dcterms:W3CDTF">2018-02-22T20:31:22Z</dcterms:created>
  <dcterms:modified xsi:type="dcterms:W3CDTF">2023-11-16T22:47:41Z</dcterms:modified>
</cp:coreProperties>
</file>