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15074c83fac315/DRIVE/Renato/05_Doutorado/EDFM-GIT/01-MULTIPHASE/results/xlsx/"/>
    </mc:Choice>
  </mc:AlternateContent>
  <xr:revisionPtr revIDLastSave="79" documentId="8_{7C186949-1401-4C0C-A80C-8FA7AC7F57FE}" xr6:coauthVersionLast="47" xr6:coauthVersionMax="47" xr10:uidLastSave="{F38BDDD7-B8C7-4C6A-99B9-BAD6018D3B03}"/>
  <bookViews>
    <workbookView xWindow="-120" yWindow="-120" windowWidth="20730" windowHeight="11040" activeTab="1" xr2:uid="{86624B13-D604-4EBE-A8C9-376D52CF168F}"/>
  </bookViews>
  <sheets>
    <sheet name="Planilh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9" i="2" l="1"/>
  <c r="M429" i="2"/>
  <c r="K42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2" i="2"/>
  <c r="K3" i="2"/>
  <c r="L3" i="2"/>
  <c r="M3" i="2"/>
  <c r="O3" i="2"/>
  <c r="N3" i="2"/>
  <c r="P3" i="2"/>
  <c r="K4" i="2"/>
  <c r="L4" i="2"/>
  <c r="M4" i="2"/>
  <c r="O4" i="2"/>
  <c r="N4" i="2"/>
  <c r="P4" i="2"/>
  <c r="K5" i="2"/>
  <c r="L5" i="2"/>
  <c r="M5" i="2"/>
  <c r="O5" i="2"/>
  <c r="N5" i="2"/>
  <c r="P5" i="2"/>
  <c r="K6" i="2"/>
  <c r="L6" i="2"/>
  <c r="M6" i="2"/>
  <c r="O6" i="2"/>
  <c r="N6" i="2"/>
  <c r="P6" i="2"/>
  <c r="K7" i="2"/>
  <c r="L7" i="2"/>
  <c r="M7" i="2"/>
  <c r="O7" i="2"/>
  <c r="N7" i="2"/>
  <c r="P7" i="2"/>
  <c r="K8" i="2"/>
  <c r="L8" i="2"/>
  <c r="M8" i="2"/>
  <c r="O8" i="2"/>
  <c r="N8" i="2"/>
  <c r="P8" i="2"/>
  <c r="K9" i="2"/>
  <c r="L9" i="2"/>
  <c r="M9" i="2"/>
  <c r="O9" i="2"/>
  <c r="N9" i="2"/>
  <c r="P9" i="2"/>
  <c r="K10" i="2"/>
  <c r="L10" i="2"/>
  <c r="M10" i="2"/>
  <c r="O10" i="2"/>
  <c r="N10" i="2"/>
  <c r="P10" i="2"/>
  <c r="K11" i="2"/>
  <c r="L11" i="2"/>
  <c r="M11" i="2"/>
  <c r="O11" i="2"/>
  <c r="N11" i="2"/>
  <c r="P11" i="2"/>
  <c r="K12" i="2"/>
  <c r="L12" i="2"/>
  <c r="M12" i="2"/>
  <c r="O12" i="2"/>
  <c r="N12" i="2"/>
  <c r="P12" i="2"/>
  <c r="K13" i="2"/>
  <c r="L13" i="2"/>
  <c r="M13" i="2"/>
  <c r="O13" i="2"/>
  <c r="N13" i="2"/>
  <c r="P13" i="2"/>
  <c r="K14" i="2"/>
  <c r="L14" i="2"/>
  <c r="M14" i="2"/>
  <c r="O14" i="2"/>
  <c r="N14" i="2"/>
  <c r="P14" i="2"/>
  <c r="K15" i="2"/>
  <c r="L15" i="2"/>
  <c r="M15" i="2"/>
  <c r="O15" i="2"/>
  <c r="N15" i="2"/>
  <c r="P15" i="2"/>
  <c r="K16" i="2"/>
  <c r="L16" i="2"/>
  <c r="M16" i="2"/>
  <c r="O16" i="2"/>
  <c r="N16" i="2"/>
  <c r="P16" i="2"/>
  <c r="K17" i="2"/>
  <c r="L17" i="2"/>
  <c r="M17" i="2"/>
  <c r="O17" i="2"/>
  <c r="N17" i="2"/>
  <c r="P17" i="2"/>
  <c r="K18" i="2"/>
  <c r="L18" i="2"/>
  <c r="M18" i="2"/>
  <c r="O18" i="2"/>
  <c r="N18" i="2"/>
  <c r="P18" i="2"/>
  <c r="K19" i="2"/>
  <c r="L19" i="2"/>
  <c r="M19" i="2"/>
  <c r="O19" i="2"/>
  <c r="N19" i="2"/>
  <c r="P19" i="2"/>
  <c r="K20" i="2"/>
  <c r="L20" i="2"/>
  <c r="M20" i="2"/>
  <c r="O20" i="2"/>
  <c r="N20" i="2"/>
  <c r="P20" i="2"/>
  <c r="K21" i="2"/>
  <c r="L21" i="2"/>
  <c r="M21" i="2"/>
  <c r="O21" i="2"/>
  <c r="N21" i="2"/>
  <c r="P21" i="2"/>
  <c r="K22" i="2"/>
  <c r="L22" i="2"/>
  <c r="M22" i="2"/>
  <c r="O22" i="2"/>
  <c r="N22" i="2"/>
  <c r="P22" i="2"/>
  <c r="K23" i="2"/>
  <c r="L23" i="2"/>
  <c r="M23" i="2"/>
  <c r="O23" i="2"/>
  <c r="N23" i="2"/>
  <c r="P23" i="2"/>
  <c r="K24" i="2"/>
  <c r="L24" i="2"/>
  <c r="M24" i="2"/>
  <c r="O24" i="2"/>
  <c r="N24" i="2"/>
  <c r="P24" i="2"/>
  <c r="K25" i="2"/>
  <c r="L25" i="2"/>
  <c r="M25" i="2"/>
  <c r="O25" i="2"/>
  <c r="N25" i="2"/>
  <c r="P25" i="2"/>
  <c r="K26" i="2"/>
  <c r="L26" i="2"/>
  <c r="M26" i="2"/>
  <c r="O26" i="2"/>
  <c r="N26" i="2"/>
  <c r="P26" i="2"/>
  <c r="K27" i="2"/>
  <c r="L27" i="2"/>
  <c r="M27" i="2"/>
  <c r="O27" i="2"/>
  <c r="N27" i="2"/>
  <c r="P27" i="2"/>
  <c r="K28" i="2"/>
  <c r="L28" i="2"/>
  <c r="M28" i="2"/>
  <c r="O28" i="2"/>
  <c r="N28" i="2"/>
  <c r="P28" i="2"/>
  <c r="K29" i="2"/>
  <c r="L29" i="2"/>
  <c r="M29" i="2"/>
  <c r="O29" i="2"/>
  <c r="N29" i="2"/>
  <c r="P29" i="2"/>
  <c r="K30" i="2"/>
  <c r="L30" i="2"/>
  <c r="M30" i="2"/>
  <c r="O30" i="2"/>
  <c r="N30" i="2"/>
  <c r="P30" i="2"/>
  <c r="K31" i="2"/>
  <c r="L31" i="2"/>
  <c r="M31" i="2"/>
  <c r="O31" i="2"/>
  <c r="N31" i="2"/>
  <c r="P31" i="2"/>
  <c r="K32" i="2"/>
  <c r="L32" i="2"/>
  <c r="M32" i="2"/>
  <c r="O32" i="2"/>
  <c r="N32" i="2"/>
  <c r="P32" i="2"/>
  <c r="K33" i="2"/>
  <c r="L33" i="2"/>
  <c r="M33" i="2"/>
  <c r="O33" i="2"/>
  <c r="N33" i="2"/>
  <c r="P33" i="2"/>
  <c r="K34" i="2"/>
  <c r="L34" i="2"/>
  <c r="M34" i="2"/>
  <c r="O34" i="2"/>
  <c r="N34" i="2"/>
  <c r="P34" i="2"/>
  <c r="K35" i="2"/>
  <c r="L35" i="2"/>
  <c r="M35" i="2"/>
  <c r="O35" i="2"/>
  <c r="N35" i="2"/>
  <c r="P35" i="2"/>
  <c r="K36" i="2"/>
  <c r="L36" i="2"/>
  <c r="M36" i="2"/>
  <c r="O36" i="2"/>
  <c r="N36" i="2"/>
  <c r="P36" i="2"/>
  <c r="K37" i="2"/>
  <c r="L37" i="2"/>
  <c r="M37" i="2"/>
  <c r="O37" i="2"/>
  <c r="N37" i="2"/>
  <c r="P37" i="2"/>
  <c r="K38" i="2"/>
  <c r="L38" i="2"/>
  <c r="M38" i="2"/>
  <c r="O38" i="2"/>
  <c r="N38" i="2"/>
  <c r="P38" i="2"/>
  <c r="K39" i="2"/>
  <c r="L39" i="2"/>
  <c r="M39" i="2"/>
  <c r="O39" i="2"/>
  <c r="N39" i="2"/>
  <c r="P39" i="2"/>
  <c r="K40" i="2"/>
  <c r="L40" i="2"/>
  <c r="M40" i="2"/>
  <c r="O40" i="2"/>
  <c r="N40" i="2"/>
  <c r="P40" i="2"/>
  <c r="K41" i="2"/>
  <c r="L41" i="2"/>
  <c r="M41" i="2"/>
  <c r="O41" i="2"/>
  <c r="N41" i="2"/>
  <c r="P41" i="2"/>
  <c r="K42" i="2"/>
  <c r="L42" i="2"/>
  <c r="M42" i="2"/>
  <c r="O42" i="2"/>
  <c r="N42" i="2"/>
  <c r="P42" i="2"/>
  <c r="K43" i="2"/>
  <c r="L43" i="2"/>
  <c r="M43" i="2"/>
  <c r="O43" i="2"/>
  <c r="N43" i="2"/>
  <c r="P43" i="2"/>
  <c r="K44" i="2"/>
  <c r="L44" i="2"/>
  <c r="M44" i="2"/>
  <c r="O44" i="2"/>
  <c r="N44" i="2"/>
  <c r="P44" i="2"/>
  <c r="K45" i="2"/>
  <c r="L45" i="2"/>
  <c r="M45" i="2"/>
  <c r="O45" i="2"/>
  <c r="N45" i="2"/>
  <c r="P45" i="2"/>
  <c r="K46" i="2"/>
  <c r="L46" i="2"/>
  <c r="M46" i="2"/>
  <c r="O46" i="2"/>
  <c r="N46" i="2"/>
  <c r="P46" i="2"/>
  <c r="K47" i="2"/>
  <c r="L47" i="2"/>
  <c r="M47" i="2"/>
  <c r="O47" i="2"/>
  <c r="N47" i="2"/>
  <c r="P47" i="2"/>
  <c r="K48" i="2"/>
  <c r="L48" i="2"/>
  <c r="M48" i="2"/>
  <c r="O48" i="2"/>
  <c r="N48" i="2"/>
  <c r="P48" i="2"/>
  <c r="K49" i="2"/>
  <c r="L49" i="2"/>
  <c r="M49" i="2"/>
  <c r="O49" i="2"/>
  <c r="N49" i="2"/>
  <c r="P49" i="2"/>
  <c r="K50" i="2"/>
  <c r="L50" i="2"/>
  <c r="M50" i="2"/>
  <c r="O50" i="2"/>
  <c r="N50" i="2"/>
  <c r="P50" i="2"/>
  <c r="K51" i="2"/>
  <c r="L51" i="2"/>
  <c r="M51" i="2"/>
  <c r="O51" i="2"/>
  <c r="N51" i="2"/>
  <c r="P51" i="2"/>
  <c r="K52" i="2"/>
  <c r="L52" i="2"/>
  <c r="M52" i="2"/>
  <c r="O52" i="2"/>
  <c r="N52" i="2"/>
  <c r="P52" i="2"/>
  <c r="K53" i="2"/>
  <c r="L53" i="2"/>
  <c r="M53" i="2"/>
  <c r="O53" i="2"/>
  <c r="N53" i="2"/>
  <c r="P53" i="2"/>
  <c r="K54" i="2"/>
  <c r="L54" i="2"/>
  <c r="M54" i="2"/>
  <c r="O54" i="2"/>
  <c r="N54" i="2"/>
  <c r="P54" i="2"/>
  <c r="K55" i="2"/>
  <c r="L55" i="2"/>
  <c r="M55" i="2"/>
  <c r="O55" i="2"/>
  <c r="N55" i="2"/>
  <c r="P55" i="2"/>
  <c r="K56" i="2"/>
  <c r="L56" i="2"/>
  <c r="M56" i="2"/>
  <c r="O56" i="2"/>
  <c r="N56" i="2"/>
  <c r="P56" i="2"/>
  <c r="K57" i="2"/>
  <c r="L57" i="2"/>
  <c r="M57" i="2"/>
  <c r="O57" i="2"/>
  <c r="N57" i="2"/>
  <c r="P57" i="2"/>
  <c r="K58" i="2"/>
  <c r="L58" i="2"/>
  <c r="M58" i="2"/>
  <c r="O58" i="2"/>
  <c r="N58" i="2"/>
  <c r="P58" i="2"/>
  <c r="K59" i="2"/>
  <c r="L59" i="2"/>
  <c r="M59" i="2"/>
  <c r="O59" i="2"/>
  <c r="N59" i="2"/>
  <c r="P59" i="2"/>
  <c r="K60" i="2"/>
  <c r="L60" i="2"/>
  <c r="M60" i="2"/>
  <c r="O60" i="2"/>
  <c r="N60" i="2"/>
  <c r="P60" i="2"/>
  <c r="K61" i="2"/>
  <c r="L61" i="2"/>
  <c r="M61" i="2"/>
  <c r="O61" i="2"/>
  <c r="N61" i="2"/>
  <c r="P61" i="2"/>
  <c r="K62" i="2"/>
  <c r="L62" i="2"/>
  <c r="M62" i="2"/>
  <c r="O62" i="2"/>
  <c r="N62" i="2"/>
  <c r="P62" i="2"/>
  <c r="K63" i="2"/>
  <c r="L63" i="2"/>
  <c r="M63" i="2"/>
  <c r="O63" i="2"/>
  <c r="N63" i="2"/>
  <c r="P63" i="2"/>
  <c r="K64" i="2"/>
  <c r="L64" i="2"/>
  <c r="M64" i="2"/>
  <c r="O64" i="2"/>
  <c r="N64" i="2"/>
  <c r="P64" i="2"/>
  <c r="K65" i="2"/>
  <c r="L65" i="2"/>
  <c r="M65" i="2"/>
  <c r="O65" i="2"/>
  <c r="N65" i="2"/>
  <c r="P65" i="2"/>
  <c r="K66" i="2"/>
  <c r="L66" i="2"/>
  <c r="M66" i="2"/>
  <c r="O66" i="2"/>
  <c r="N66" i="2"/>
  <c r="P66" i="2"/>
  <c r="K67" i="2"/>
  <c r="L67" i="2"/>
  <c r="M67" i="2"/>
  <c r="O67" i="2"/>
  <c r="N67" i="2"/>
  <c r="P67" i="2"/>
  <c r="K68" i="2"/>
  <c r="L68" i="2"/>
  <c r="M68" i="2"/>
  <c r="O68" i="2"/>
  <c r="N68" i="2"/>
  <c r="P68" i="2"/>
  <c r="K69" i="2"/>
  <c r="L69" i="2"/>
  <c r="M69" i="2"/>
  <c r="O69" i="2"/>
  <c r="N69" i="2"/>
  <c r="P69" i="2"/>
  <c r="K70" i="2"/>
  <c r="L70" i="2"/>
  <c r="M70" i="2"/>
  <c r="O70" i="2"/>
  <c r="N70" i="2"/>
  <c r="P70" i="2"/>
  <c r="K71" i="2"/>
  <c r="L71" i="2"/>
  <c r="M71" i="2"/>
  <c r="O71" i="2"/>
  <c r="N71" i="2"/>
  <c r="P71" i="2"/>
  <c r="K72" i="2"/>
  <c r="L72" i="2"/>
  <c r="M72" i="2"/>
  <c r="O72" i="2"/>
  <c r="N72" i="2"/>
  <c r="P72" i="2"/>
  <c r="K73" i="2"/>
  <c r="L73" i="2"/>
  <c r="M73" i="2"/>
  <c r="O73" i="2"/>
  <c r="N73" i="2"/>
  <c r="P73" i="2"/>
  <c r="K74" i="2"/>
  <c r="L74" i="2"/>
  <c r="M74" i="2"/>
  <c r="O74" i="2"/>
  <c r="N74" i="2"/>
  <c r="P74" i="2"/>
  <c r="K75" i="2"/>
  <c r="L75" i="2"/>
  <c r="M75" i="2"/>
  <c r="O75" i="2"/>
  <c r="N75" i="2"/>
  <c r="P75" i="2"/>
  <c r="K76" i="2"/>
  <c r="L76" i="2"/>
  <c r="M76" i="2"/>
  <c r="O76" i="2"/>
  <c r="N76" i="2"/>
  <c r="P76" i="2"/>
  <c r="K77" i="2"/>
  <c r="L77" i="2"/>
  <c r="M77" i="2"/>
  <c r="O77" i="2"/>
  <c r="N77" i="2"/>
  <c r="P77" i="2"/>
  <c r="K78" i="2"/>
  <c r="L78" i="2"/>
  <c r="M78" i="2"/>
  <c r="O78" i="2"/>
  <c r="N78" i="2"/>
  <c r="P78" i="2"/>
  <c r="K79" i="2"/>
  <c r="L79" i="2"/>
  <c r="M79" i="2"/>
  <c r="O79" i="2"/>
  <c r="N79" i="2"/>
  <c r="P79" i="2"/>
  <c r="K80" i="2"/>
  <c r="L80" i="2"/>
  <c r="M80" i="2"/>
  <c r="O80" i="2"/>
  <c r="N80" i="2"/>
  <c r="P80" i="2"/>
  <c r="K81" i="2"/>
  <c r="L81" i="2"/>
  <c r="M81" i="2"/>
  <c r="O81" i="2"/>
  <c r="N81" i="2"/>
  <c r="P81" i="2"/>
  <c r="K82" i="2"/>
  <c r="L82" i="2"/>
  <c r="M82" i="2"/>
  <c r="O82" i="2"/>
  <c r="N82" i="2"/>
  <c r="P82" i="2"/>
  <c r="K83" i="2"/>
  <c r="L83" i="2"/>
  <c r="M83" i="2"/>
  <c r="O83" i="2"/>
  <c r="N83" i="2"/>
  <c r="P83" i="2"/>
  <c r="K84" i="2"/>
  <c r="L84" i="2"/>
  <c r="M84" i="2"/>
  <c r="O84" i="2"/>
  <c r="N84" i="2"/>
  <c r="P84" i="2"/>
  <c r="K85" i="2"/>
  <c r="L85" i="2"/>
  <c r="M85" i="2"/>
  <c r="O85" i="2"/>
  <c r="N85" i="2"/>
  <c r="P85" i="2"/>
  <c r="K86" i="2"/>
  <c r="L86" i="2"/>
  <c r="M86" i="2"/>
  <c r="O86" i="2"/>
  <c r="N86" i="2"/>
  <c r="P86" i="2"/>
  <c r="K87" i="2"/>
  <c r="L87" i="2"/>
  <c r="M87" i="2"/>
  <c r="O87" i="2"/>
  <c r="N87" i="2"/>
  <c r="P87" i="2"/>
  <c r="K88" i="2"/>
  <c r="L88" i="2"/>
  <c r="M88" i="2"/>
  <c r="O88" i="2"/>
  <c r="N88" i="2"/>
  <c r="P88" i="2"/>
  <c r="K89" i="2"/>
  <c r="L89" i="2"/>
  <c r="M89" i="2"/>
  <c r="O89" i="2"/>
  <c r="N89" i="2"/>
  <c r="P89" i="2"/>
  <c r="K90" i="2"/>
  <c r="L90" i="2"/>
  <c r="M90" i="2"/>
  <c r="O90" i="2"/>
  <c r="N90" i="2"/>
  <c r="P90" i="2"/>
  <c r="K91" i="2"/>
  <c r="L91" i="2"/>
  <c r="M91" i="2"/>
  <c r="O91" i="2"/>
  <c r="N91" i="2"/>
  <c r="P91" i="2"/>
  <c r="K92" i="2"/>
  <c r="L92" i="2"/>
  <c r="M92" i="2"/>
  <c r="O92" i="2"/>
  <c r="N92" i="2"/>
  <c r="P92" i="2"/>
  <c r="K93" i="2"/>
  <c r="L93" i="2"/>
  <c r="M93" i="2"/>
  <c r="O93" i="2"/>
  <c r="N93" i="2"/>
  <c r="P93" i="2"/>
  <c r="K94" i="2"/>
  <c r="L94" i="2"/>
  <c r="M94" i="2"/>
  <c r="O94" i="2"/>
  <c r="N94" i="2"/>
  <c r="P94" i="2"/>
  <c r="K95" i="2"/>
  <c r="L95" i="2"/>
  <c r="M95" i="2"/>
  <c r="O95" i="2"/>
  <c r="N95" i="2"/>
  <c r="P95" i="2"/>
  <c r="K96" i="2"/>
  <c r="L96" i="2"/>
  <c r="M96" i="2"/>
  <c r="O96" i="2"/>
  <c r="N96" i="2"/>
  <c r="P96" i="2"/>
  <c r="K97" i="2"/>
  <c r="L97" i="2"/>
  <c r="M97" i="2"/>
  <c r="O97" i="2"/>
  <c r="N97" i="2"/>
  <c r="P97" i="2"/>
  <c r="K98" i="2"/>
  <c r="L98" i="2"/>
  <c r="M98" i="2"/>
  <c r="O98" i="2"/>
  <c r="N98" i="2"/>
  <c r="P98" i="2"/>
  <c r="K99" i="2"/>
  <c r="L99" i="2"/>
  <c r="M99" i="2"/>
  <c r="O99" i="2"/>
  <c r="N99" i="2"/>
  <c r="P99" i="2"/>
  <c r="K100" i="2"/>
  <c r="L100" i="2"/>
  <c r="M100" i="2"/>
  <c r="O100" i="2"/>
  <c r="N100" i="2"/>
  <c r="P100" i="2"/>
  <c r="K101" i="2"/>
  <c r="L101" i="2"/>
  <c r="M101" i="2"/>
  <c r="O101" i="2"/>
  <c r="N101" i="2"/>
  <c r="P101" i="2"/>
  <c r="K102" i="2"/>
  <c r="L102" i="2"/>
  <c r="M102" i="2"/>
  <c r="O102" i="2"/>
  <c r="N102" i="2"/>
  <c r="P102" i="2"/>
  <c r="K103" i="2"/>
  <c r="L103" i="2"/>
  <c r="M103" i="2"/>
  <c r="O103" i="2"/>
  <c r="N103" i="2"/>
  <c r="P103" i="2"/>
  <c r="K104" i="2"/>
  <c r="L104" i="2"/>
  <c r="M104" i="2"/>
  <c r="O104" i="2"/>
  <c r="N104" i="2"/>
  <c r="P104" i="2"/>
  <c r="K105" i="2"/>
  <c r="L105" i="2"/>
  <c r="M105" i="2"/>
  <c r="O105" i="2"/>
  <c r="N105" i="2"/>
  <c r="P105" i="2"/>
  <c r="K106" i="2"/>
  <c r="L106" i="2"/>
  <c r="M106" i="2"/>
  <c r="O106" i="2"/>
  <c r="N106" i="2"/>
  <c r="P106" i="2"/>
  <c r="K107" i="2"/>
  <c r="L107" i="2"/>
  <c r="M107" i="2"/>
  <c r="O107" i="2"/>
  <c r="N107" i="2"/>
  <c r="P107" i="2"/>
  <c r="K108" i="2"/>
  <c r="L108" i="2"/>
  <c r="M108" i="2"/>
  <c r="O108" i="2"/>
  <c r="N108" i="2"/>
  <c r="P108" i="2"/>
  <c r="K109" i="2"/>
  <c r="L109" i="2"/>
  <c r="M109" i="2"/>
  <c r="O109" i="2"/>
  <c r="N109" i="2"/>
  <c r="P109" i="2"/>
  <c r="K110" i="2"/>
  <c r="L110" i="2"/>
  <c r="M110" i="2"/>
  <c r="O110" i="2"/>
  <c r="N110" i="2"/>
  <c r="P110" i="2"/>
  <c r="K111" i="2"/>
  <c r="L111" i="2"/>
  <c r="M111" i="2"/>
  <c r="O111" i="2"/>
  <c r="N111" i="2"/>
  <c r="P111" i="2"/>
  <c r="K112" i="2"/>
  <c r="L112" i="2"/>
  <c r="M112" i="2"/>
  <c r="O112" i="2"/>
  <c r="N112" i="2"/>
  <c r="P112" i="2"/>
  <c r="K113" i="2"/>
  <c r="L113" i="2"/>
  <c r="M113" i="2"/>
  <c r="O113" i="2"/>
  <c r="N113" i="2"/>
  <c r="P113" i="2"/>
  <c r="K114" i="2"/>
  <c r="L114" i="2"/>
  <c r="M114" i="2"/>
  <c r="O114" i="2"/>
  <c r="N114" i="2"/>
  <c r="P114" i="2"/>
  <c r="K115" i="2"/>
  <c r="L115" i="2"/>
  <c r="M115" i="2"/>
  <c r="O115" i="2"/>
  <c r="N115" i="2"/>
  <c r="P115" i="2"/>
  <c r="K116" i="2"/>
  <c r="L116" i="2"/>
  <c r="M116" i="2"/>
  <c r="O116" i="2"/>
  <c r="N116" i="2"/>
  <c r="P116" i="2"/>
  <c r="K117" i="2"/>
  <c r="L117" i="2"/>
  <c r="M117" i="2"/>
  <c r="O117" i="2"/>
  <c r="N117" i="2"/>
  <c r="P117" i="2"/>
  <c r="K118" i="2"/>
  <c r="L118" i="2"/>
  <c r="M118" i="2"/>
  <c r="O118" i="2"/>
  <c r="N118" i="2"/>
  <c r="P118" i="2"/>
  <c r="K119" i="2"/>
  <c r="L119" i="2"/>
  <c r="M119" i="2"/>
  <c r="O119" i="2"/>
  <c r="N119" i="2"/>
  <c r="P119" i="2"/>
  <c r="K120" i="2"/>
  <c r="L120" i="2"/>
  <c r="M120" i="2"/>
  <c r="O120" i="2"/>
  <c r="N120" i="2"/>
  <c r="P120" i="2"/>
  <c r="K121" i="2"/>
  <c r="L121" i="2"/>
  <c r="M121" i="2"/>
  <c r="O121" i="2"/>
  <c r="N121" i="2"/>
  <c r="P121" i="2"/>
  <c r="K122" i="2"/>
  <c r="L122" i="2"/>
  <c r="M122" i="2"/>
  <c r="O122" i="2"/>
  <c r="N122" i="2"/>
  <c r="P122" i="2"/>
  <c r="K123" i="2"/>
  <c r="L123" i="2"/>
  <c r="M123" i="2"/>
  <c r="O123" i="2"/>
  <c r="N123" i="2"/>
  <c r="P123" i="2"/>
  <c r="K124" i="2"/>
  <c r="L124" i="2"/>
  <c r="M124" i="2"/>
  <c r="O124" i="2"/>
  <c r="N124" i="2"/>
  <c r="P124" i="2"/>
  <c r="K125" i="2"/>
  <c r="L125" i="2"/>
  <c r="M125" i="2"/>
  <c r="O125" i="2"/>
  <c r="N125" i="2"/>
  <c r="P125" i="2"/>
  <c r="K126" i="2"/>
  <c r="L126" i="2"/>
  <c r="M126" i="2"/>
  <c r="O126" i="2"/>
  <c r="N126" i="2"/>
  <c r="P126" i="2"/>
  <c r="K127" i="2"/>
  <c r="L127" i="2"/>
  <c r="M127" i="2"/>
  <c r="O127" i="2"/>
  <c r="N127" i="2"/>
  <c r="P127" i="2"/>
  <c r="K128" i="2"/>
  <c r="L128" i="2"/>
  <c r="M128" i="2"/>
  <c r="O128" i="2"/>
  <c r="N128" i="2"/>
  <c r="P128" i="2"/>
  <c r="K129" i="2"/>
  <c r="L129" i="2"/>
  <c r="M129" i="2"/>
  <c r="O129" i="2"/>
  <c r="N129" i="2"/>
  <c r="P129" i="2"/>
  <c r="K130" i="2"/>
  <c r="L130" i="2"/>
  <c r="M130" i="2"/>
  <c r="O130" i="2"/>
  <c r="N130" i="2"/>
  <c r="P130" i="2"/>
  <c r="K131" i="2"/>
  <c r="L131" i="2"/>
  <c r="M131" i="2"/>
  <c r="O131" i="2"/>
  <c r="N131" i="2"/>
  <c r="P131" i="2"/>
  <c r="K132" i="2"/>
  <c r="L132" i="2"/>
  <c r="M132" i="2"/>
  <c r="O132" i="2"/>
  <c r="N132" i="2"/>
  <c r="P132" i="2"/>
  <c r="K133" i="2"/>
  <c r="L133" i="2"/>
  <c r="M133" i="2"/>
  <c r="O133" i="2"/>
  <c r="N133" i="2"/>
  <c r="P133" i="2"/>
  <c r="K134" i="2"/>
  <c r="L134" i="2"/>
  <c r="M134" i="2"/>
  <c r="O134" i="2"/>
  <c r="N134" i="2"/>
  <c r="P134" i="2"/>
  <c r="K135" i="2"/>
  <c r="L135" i="2"/>
  <c r="M135" i="2"/>
  <c r="O135" i="2"/>
  <c r="N135" i="2"/>
  <c r="P135" i="2"/>
  <c r="K136" i="2"/>
  <c r="L136" i="2"/>
  <c r="M136" i="2"/>
  <c r="O136" i="2"/>
  <c r="N136" i="2"/>
  <c r="P136" i="2"/>
  <c r="K137" i="2"/>
  <c r="L137" i="2"/>
  <c r="M137" i="2"/>
  <c r="O137" i="2"/>
  <c r="N137" i="2"/>
  <c r="P137" i="2"/>
  <c r="K138" i="2"/>
  <c r="L138" i="2"/>
  <c r="M138" i="2"/>
  <c r="O138" i="2"/>
  <c r="N138" i="2"/>
  <c r="P138" i="2"/>
  <c r="K139" i="2"/>
  <c r="L139" i="2"/>
  <c r="M139" i="2"/>
  <c r="O139" i="2"/>
  <c r="N139" i="2"/>
  <c r="P139" i="2"/>
  <c r="K140" i="2"/>
  <c r="L140" i="2"/>
  <c r="M140" i="2"/>
  <c r="O140" i="2"/>
  <c r="N140" i="2"/>
  <c r="P140" i="2"/>
  <c r="K141" i="2"/>
  <c r="L141" i="2"/>
  <c r="M141" i="2"/>
  <c r="O141" i="2"/>
  <c r="N141" i="2"/>
  <c r="P141" i="2"/>
  <c r="K142" i="2"/>
  <c r="L142" i="2"/>
  <c r="M142" i="2"/>
  <c r="O142" i="2"/>
  <c r="N142" i="2"/>
  <c r="P142" i="2"/>
  <c r="K143" i="2"/>
  <c r="L143" i="2"/>
  <c r="M143" i="2"/>
  <c r="O143" i="2"/>
  <c r="N143" i="2"/>
  <c r="P143" i="2"/>
  <c r="K144" i="2"/>
  <c r="L144" i="2"/>
  <c r="M144" i="2"/>
  <c r="O144" i="2"/>
  <c r="N144" i="2"/>
  <c r="P144" i="2"/>
  <c r="K145" i="2"/>
  <c r="L145" i="2"/>
  <c r="M145" i="2"/>
  <c r="O145" i="2"/>
  <c r="N145" i="2"/>
  <c r="P145" i="2"/>
  <c r="K146" i="2"/>
  <c r="L146" i="2"/>
  <c r="M146" i="2"/>
  <c r="O146" i="2"/>
  <c r="N146" i="2"/>
  <c r="P146" i="2"/>
  <c r="K147" i="2"/>
  <c r="L147" i="2"/>
  <c r="M147" i="2"/>
  <c r="O147" i="2"/>
  <c r="N147" i="2"/>
  <c r="P147" i="2"/>
  <c r="K148" i="2"/>
  <c r="L148" i="2"/>
  <c r="M148" i="2"/>
  <c r="O148" i="2"/>
  <c r="N148" i="2"/>
  <c r="P148" i="2"/>
  <c r="K149" i="2"/>
  <c r="L149" i="2"/>
  <c r="M149" i="2"/>
  <c r="O149" i="2"/>
  <c r="N149" i="2"/>
  <c r="P149" i="2"/>
  <c r="K150" i="2"/>
  <c r="L150" i="2"/>
  <c r="M150" i="2"/>
  <c r="O150" i="2"/>
  <c r="N150" i="2"/>
  <c r="P150" i="2"/>
  <c r="K151" i="2"/>
  <c r="L151" i="2"/>
  <c r="M151" i="2"/>
  <c r="O151" i="2"/>
  <c r="N151" i="2"/>
  <c r="P151" i="2"/>
  <c r="K152" i="2"/>
  <c r="L152" i="2"/>
  <c r="M152" i="2"/>
  <c r="O152" i="2"/>
  <c r="N152" i="2"/>
  <c r="P152" i="2"/>
  <c r="K153" i="2"/>
  <c r="L153" i="2"/>
  <c r="M153" i="2"/>
  <c r="O153" i="2"/>
  <c r="N153" i="2"/>
  <c r="P153" i="2"/>
  <c r="K154" i="2"/>
  <c r="L154" i="2"/>
  <c r="M154" i="2"/>
  <c r="O154" i="2"/>
  <c r="N154" i="2"/>
  <c r="P154" i="2"/>
  <c r="K155" i="2"/>
  <c r="L155" i="2"/>
  <c r="M155" i="2"/>
  <c r="O155" i="2"/>
  <c r="N155" i="2"/>
  <c r="P155" i="2"/>
  <c r="K156" i="2"/>
  <c r="L156" i="2"/>
  <c r="M156" i="2"/>
  <c r="O156" i="2"/>
  <c r="N156" i="2"/>
  <c r="P156" i="2"/>
  <c r="K157" i="2"/>
  <c r="L157" i="2"/>
  <c r="M157" i="2"/>
  <c r="O157" i="2"/>
  <c r="N157" i="2"/>
  <c r="P157" i="2"/>
  <c r="K158" i="2"/>
  <c r="L158" i="2"/>
  <c r="M158" i="2"/>
  <c r="O158" i="2"/>
  <c r="N158" i="2"/>
  <c r="P158" i="2"/>
  <c r="K159" i="2"/>
  <c r="L159" i="2"/>
  <c r="M159" i="2"/>
  <c r="O159" i="2"/>
  <c r="N159" i="2"/>
  <c r="P159" i="2"/>
  <c r="K160" i="2"/>
  <c r="L160" i="2"/>
  <c r="M160" i="2"/>
  <c r="O160" i="2"/>
  <c r="N160" i="2"/>
  <c r="P160" i="2"/>
  <c r="K161" i="2"/>
  <c r="L161" i="2"/>
  <c r="M161" i="2"/>
  <c r="O161" i="2"/>
  <c r="N161" i="2"/>
  <c r="P161" i="2"/>
  <c r="K162" i="2"/>
  <c r="L162" i="2"/>
  <c r="M162" i="2"/>
  <c r="O162" i="2"/>
  <c r="N162" i="2"/>
  <c r="P162" i="2"/>
  <c r="K163" i="2"/>
  <c r="L163" i="2"/>
  <c r="M163" i="2"/>
  <c r="O163" i="2"/>
  <c r="N163" i="2"/>
  <c r="P163" i="2"/>
  <c r="K164" i="2"/>
  <c r="L164" i="2"/>
  <c r="M164" i="2"/>
  <c r="O164" i="2"/>
  <c r="N164" i="2"/>
  <c r="P164" i="2"/>
  <c r="K165" i="2"/>
  <c r="L165" i="2"/>
  <c r="M165" i="2"/>
  <c r="O165" i="2"/>
  <c r="N165" i="2"/>
  <c r="P165" i="2"/>
  <c r="K166" i="2"/>
  <c r="L166" i="2"/>
  <c r="M166" i="2"/>
  <c r="O166" i="2"/>
  <c r="N166" i="2"/>
  <c r="P166" i="2"/>
  <c r="K167" i="2"/>
  <c r="L167" i="2"/>
  <c r="M167" i="2"/>
  <c r="O167" i="2"/>
  <c r="N167" i="2"/>
  <c r="P167" i="2"/>
  <c r="K168" i="2"/>
  <c r="L168" i="2"/>
  <c r="M168" i="2"/>
  <c r="O168" i="2"/>
  <c r="N168" i="2"/>
  <c r="P168" i="2"/>
  <c r="K169" i="2"/>
  <c r="L169" i="2"/>
  <c r="M169" i="2"/>
  <c r="O169" i="2"/>
  <c r="N169" i="2"/>
  <c r="P169" i="2"/>
  <c r="K170" i="2"/>
  <c r="L170" i="2"/>
  <c r="M170" i="2"/>
  <c r="O170" i="2"/>
  <c r="N170" i="2"/>
  <c r="P170" i="2"/>
  <c r="K171" i="2"/>
  <c r="L171" i="2"/>
  <c r="M171" i="2"/>
  <c r="O171" i="2"/>
  <c r="N171" i="2"/>
  <c r="P171" i="2"/>
  <c r="K172" i="2"/>
  <c r="L172" i="2"/>
  <c r="M172" i="2"/>
  <c r="O172" i="2"/>
  <c r="N172" i="2"/>
  <c r="P172" i="2"/>
  <c r="K173" i="2"/>
  <c r="L173" i="2"/>
  <c r="M173" i="2"/>
  <c r="O173" i="2"/>
  <c r="N173" i="2"/>
  <c r="P173" i="2"/>
  <c r="K174" i="2"/>
  <c r="L174" i="2"/>
  <c r="M174" i="2"/>
  <c r="O174" i="2"/>
  <c r="N174" i="2"/>
  <c r="P174" i="2"/>
  <c r="K175" i="2"/>
  <c r="L175" i="2"/>
  <c r="M175" i="2"/>
  <c r="O175" i="2"/>
  <c r="N175" i="2"/>
  <c r="P175" i="2"/>
  <c r="K176" i="2"/>
  <c r="L176" i="2"/>
  <c r="M176" i="2"/>
  <c r="O176" i="2"/>
  <c r="N176" i="2"/>
  <c r="P176" i="2"/>
  <c r="K177" i="2"/>
  <c r="L177" i="2"/>
  <c r="M177" i="2"/>
  <c r="O177" i="2"/>
  <c r="N177" i="2"/>
  <c r="P177" i="2"/>
  <c r="K178" i="2"/>
  <c r="L178" i="2"/>
  <c r="M178" i="2"/>
  <c r="O178" i="2"/>
  <c r="N178" i="2"/>
  <c r="P178" i="2"/>
  <c r="K179" i="2"/>
  <c r="L179" i="2"/>
  <c r="M179" i="2"/>
  <c r="O179" i="2"/>
  <c r="N179" i="2"/>
  <c r="P179" i="2"/>
  <c r="K180" i="2"/>
  <c r="L180" i="2"/>
  <c r="M180" i="2"/>
  <c r="O180" i="2"/>
  <c r="N180" i="2"/>
  <c r="P180" i="2"/>
  <c r="K181" i="2"/>
  <c r="L181" i="2"/>
  <c r="M181" i="2"/>
  <c r="O181" i="2"/>
  <c r="N181" i="2"/>
  <c r="P181" i="2"/>
  <c r="K182" i="2"/>
  <c r="L182" i="2"/>
  <c r="M182" i="2"/>
  <c r="O182" i="2"/>
  <c r="N182" i="2"/>
  <c r="P182" i="2"/>
  <c r="K183" i="2"/>
  <c r="L183" i="2"/>
  <c r="M183" i="2"/>
  <c r="O183" i="2"/>
  <c r="N183" i="2"/>
  <c r="P183" i="2"/>
  <c r="K184" i="2"/>
  <c r="L184" i="2"/>
  <c r="M184" i="2"/>
  <c r="O184" i="2"/>
  <c r="N184" i="2"/>
  <c r="P184" i="2"/>
  <c r="K185" i="2"/>
  <c r="L185" i="2"/>
  <c r="M185" i="2"/>
  <c r="O185" i="2"/>
  <c r="N185" i="2"/>
  <c r="P185" i="2"/>
  <c r="K186" i="2"/>
  <c r="L186" i="2"/>
  <c r="M186" i="2"/>
  <c r="O186" i="2"/>
  <c r="N186" i="2"/>
  <c r="P186" i="2"/>
  <c r="K187" i="2"/>
  <c r="L187" i="2"/>
  <c r="M187" i="2"/>
  <c r="O187" i="2"/>
  <c r="N187" i="2"/>
  <c r="P187" i="2"/>
  <c r="K188" i="2"/>
  <c r="L188" i="2"/>
  <c r="M188" i="2"/>
  <c r="O188" i="2"/>
  <c r="N188" i="2"/>
  <c r="P188" i="2"/>
  <c r="K189" i="2"/>
  <c r="L189" i="2"/>
  <c r="M189" i="2"/>
  <c r="O189" i="2"/>
  <c r="N189" i="2"/>
  <c r="P189" i="2"/>
  <c r="K190" i="2"/>
  <c r="L190" i="2"/>
  <c r="M190" i="2"/>
  <c r="O190" i="2"/>
  <c r="N190" i="2"/>
  <c r="P190" i="2"/>
  <c r="K191" i="2"/>
  <c r="L191" i="2"/>
  <c r="M191" i="2"/>
  <c r="O191" i="2"/>
  <c r="N191" i="2"/>
  <c r="P191" i="2"/>
  <c r="K192" i="2"/>
  <c r="L192" i="2"/>
  <c r="M192" i="2"/>
  <c r="O192" i="2"/>
  <c r="N192" i="2"/>
  <c r="P192" i="2"/>
  <c r="K193" i="2"/>
  <c r="L193" i="2"/>
  <c r="M193" i="2"/>
  <c r="O193" i="2"/>
  <c r="N193" i="2"/>
  <c r="P193" i="2"/>
  <c r="K194" i="2"/>
  <c r="L194" i="2"/>
  <c r="M194" i="2"/>
  <c r="O194" i="2"/>
  <c r="N194" i="2"/>
  <c r="P194" i="2"/>
  <c r="K195" i="2"/>
  <c r="L195" i="2"/>
  <c r="M195" i="2"/>
  <c r="O195" i="2"/>
  <c r="N195" i="2"/>
  <c r="P195" i="2"/>
  <c r="K196" i="2"/>
  <c r="L196" i="2"/>
  <c r="M196" i="2"/>
  <c r="O196" i="2"/>
  <c r="N196" i="2"/>
  <c r="P196" i="2"/>
  <c r="K197" i="2"/>
  <c r="L197" i="2"/>
  <c r="M197" i="2"/>
  <c r="O197" i="2"/>
  <c r="N197" i="2"/>
  <c r="P197" i="2"/>
  <c r="K198" i="2"/>
  <c r="L198" i="2"/>
  <c r="M198" i="2"/>
  <c r="O198" i="2"/>
  <c r="N198" i="2"/>
  <c r="P198" i="2"/>
  <c r="K199" i="2"/>
  <c r="L199" i="2"/>
  <c r="M199" i="2"/>
  <c r="O199" i="2"/>
  <c r="N199" i="2"/>
  <c r="P199" i="2"/>
  <c r="K200" i="2"/>
  <c r="L200" i="2"/>
  <c r="M200" i="2"/>
  <c r="O200" i="2"/>
  <c r="N200" i="2"/>
  <c r="P200" i="2"/>
  <c r="K201" i="2"/>
  <c r="L201" i="2"/>
  <c r="M201" i="2"/>
  <c r="O201" i="2"/>
  <c r="N201" i="2"/>
  <c r="P201" i="2"/>
  <c r="K202" i="2"/>
  <c r="L202" i="2"/>
  <c r="M202" i="2"/>
  <c r="O202" i="2"/>
  <c r="N202" i="2"/>
  <c r="P202" i="2"/>
  <c r="K203" i="2"/>
  <c r="L203" i="2"/>
  <c r="M203" i="2"/>
  <c r="O203" i="2"/>
  <c r="N203" i="2"/>
  <c r="P203" i="2"/>
  <c r="K204" i="2"/>
  <c r="L204" i="2"/>
  <c r="M204" i="2"/>
  <c r="O204" i="2"/>
  <c r="N204" i="2"/>
  <c r="P204" i="2"/>
  <c r="K205" i="2"/>
  <c r="L205" i="2"/>
  <c r="M205" i="2"/>
  <c r="O205" i="2"/>
  <c r="N205" i="2"/>
  <c r="P205" i="2"/>
  <c r="K206" i="2"/>
  <c r="L206" i="2"/>
  <c r="M206" i="2"/>
  <c r="O206" i="2"/>
  <c r="N206" i="2"/>
  <c r="P206" i="2"/>
  <c r="K207" i="2"/>
  <c r="L207" i="2"/>
  <c r="M207" i="2"/>
  <c r="O207" i="2"/>
  <c r="N207" i="2"/>
  <c r="P207" i="2"/>
  <c r="K208" i="2"/>
  <c r="L208" i="2"/>
  <c r="M208" i="2"/>
  <c r="O208" i="2"/>
  <c r="N208" i="2"/>
  <c r="P208" i="2"/>
  <c r="K209" i="2"/>
  <c r="L209" i="2"/>
  <c r="M209" i="2"/>
  <c r="O209" i="2"/>
  <c r="N209" i="2"/>
  <c r="P209" i="2"/>
  <c r="K210" i="2"/>
  <c r="L210" i="2"/>
  <c r="M210" i="2"/>
  <c r="O210" i="2"/>
  <c r="N210" i="2"/>
  <c r="P210" i="2"/>
  <c r="K211" i="2"/>
  <c r="L211" i="2"/>
  <c r="M211" i="2"/>
  <c r="O211" i="2"/>
  <c r="N211" i="2"/>
  <c r="P211" i="2"/>
  <c r="K212" i="2"/>
  <c r="L212" i="2"/>
  <c r="M212" i="2"/>
  <c r="O212" i="2"/>
  <c r="N212" i="2"/>
  <c r="P212" i="2"/>
  <c r="K213" i="2"/>
  <c r="L213" i="2"/>
  <c r="M213" i="2"/>
  <c r="O213" i="2"/>
  <c r="N213" i="2"/>
  <c r="P213" i="2"/>
  <c r="K214" i="2"/>
  <c r="L214" i="2"/>
  <c r="M214" i="2"/>
  <c r="O214" i="2"/>
  <c r="N214" i="2"/>
  <c r="P214" i="2"/>
  <c r="K215" i="2"/>
  <c r="L215" i="2"/>
  <c r="M215" i="2"/>
  <c r="O215" i="2"/>
  <c r="N215" i="2"/>
  <c r="P215" i="2"/>
  <c r="K216" i="2"/>
  <c r="L216" i="2"/>
  <c r="M216" i="2"/>
  <c r="O216" i="2"/>
  <c r="N216" i="2"/>
  <c r="P216" i="2"/>
  <c r="K217" i="2"/>
  <c r="L217" i="2"/>
  <c r="M217" i="2"/>
  <c r="O217" i="2"/>
  <c r="N217" i="2"/>
  <c r="P217" i="2"/>
  <c r="K218" i="2"/>
  <c r="L218" i="2"/>
  <c r="M218" i="2"/>
  <c r="O218" i="2"/>
  <c r="N218" i="2"/>
  <c r="P218" i="2"/>
  <c r="K219" i="2"/>
  <c r="L219" i="2"/>
  <c r="M219" i="2"/>
  <c r="O219" i="2"/>
  <c r="N219" i="2"/>
  <c r="P219" i="2"/>
  <c r="K220" i="2"/>
  <c r="L220" i="2"/>
  <c r="M220" i="2"/>
  <c r="O220" i="2"/>
  <c r="N220" i="2"/>
  <c r="P220" i="2"/>
  <c r="K221" i="2"/>
  <c r="L221" i="2"/>
  <c r="M221" i="2"/>
  <c r="O221" i="2"/>
  <c r="N221" i="2"/>
  <c r="P221" i="2"/>
  <c r="K222" i="2"/>
  <c r="L222" i="2"/>
  <c r="M222" i="2"/>
  <c r="O222" i="2"/>
  <c r="N222" i="2"/>
  <c r="P222" i="2"/>
  <c r="K223" i="2"/>
  <c r="L223" i="2"/>
  <c r="M223" i="2"/>
  <c r="O223" i="2"/>
  <c r="N223" i="2"/>
  <c r="P223" i="2"/>
  <c r="K224" i="2"/>
  <c r="L224" i="2"/>
  <c r="M224" i="2"/>
  <c r="O224" i="2"/>
  <c r="N224" i="2"/>
  <c r="P224" i="2"/>
  <c r="K225" i="2"/>
  <c r="L225" i="2"/>
  <c r="M225" i="2"/>
  <c r="O225" i="2"/>
  <c r="N225" i="2"/>
  <c r="P225" i="2"/>
  <c r="K226" i="2"/>
  <c r="L226" i="2"/>
  <c r="M226" i="2"/>
  <c r="O226" i="2"/>
  <c r="N226" i="2"/>
  <c r="P226" i="2"/>
  <c r="K227" i="2"/>
  <c r="L227" i="2"/>
  <c r="M227" i="2"/>
  <c r="O227" i="2"/>
  <c r="N227" i="2"/>
  <c r="P227" i="2"/>
  <c r="K228" i="2"/>
  <c r="L228" i="2"/>
  <c r="M228" i="2"/>
  <c r="O228" i="2"/>
  <c r="N228" i="2"/>
  <c r="P228" i="2"/>
  <c r="K229" i="2"/>
  <c r="L229" i="2"/>
  <c r="M229" i="2"/>
  <c r="O229" i="2"/>
  <c r="N229" i="2"/>
  <c r="P229" i="2"/>
  <c r="K230" i="2"/>
  <c r="L230" i="2"/>
  <c r="M230" i="2"/>
  <c r="O230" i="2"/>
  <c r="N230" i="2"/>
  <c r="P230" i="2"/>
  <c r="K231" i="2"/>
  <c r="L231" i="2"/>
  <c r="M231" i="2"/>
  <c r="O231" i="2"/>
  <c r="N231" i="2"/>
  <c r="P231" i="2"/>
  <c r="K232" i="2"/>
  <c r="L232" i="2"/>
  <c r="M232" i="2"/>
  <c r="O232" i="2"/>
  <c r="N232" i="2"/>
  <c r="P232" i="2"/>
  <c r="K233" i="2"/>
  <c r="L233" i="2"/>
  <c r="M233" i="2"/>
  <c r="O233" i="2"/>
  <c r="N233" i="2"/>
  <c r="P233" i="2"/>
  <c r="K234" i="2"/>
  <c r="L234" i="2"/>
  <c r="M234" i="2"/>
  <c r="O234" i="2"/>
  <c r="N234" i="2"/>
  <c r="P234" i="2"/>
  <c r="K235" i="2"/>
  <c r="L235" i="2"/>
  <c r="M235" i="2"/>
  <c r="O235" i="2"/>
  <c r="N235" i="2"/>
  <c r="P235" i="2"/>
  <c r="K236" i="2"/>
  <c r="L236" i="2"/>
  <c r="M236" i="2"/>
  <c r="O236" i="2"/>
  <c r="N236" i="2"/>
  <c r="P236" i="2"/>
  <c r="K237" i="2"/>
  <c r="L237" i="2"/>
  <c r="M237" i="2"/>
  <c r="O237" i="2"/>
  <c r="N237" i="2"/>
  <c r="P237" i="2"/>
  <c r="K238" i="2"/>
  <c r="L238" i="2"/>
  <c r="M238" i="2"/>
  <c r="O238" i="2"/>
  <c r="N238" i="2"/>
  <c r="P238" i="2"/>
  <c r="K239" i="2"/>
  <c r="L239" i="2"/>
  <c r="M239" i="2"/>
  <c r="O239" i="2"/>
  <c r="N239" i="2"/>
  <c r="P239" i="2"/>
  <c r="K240" i="2"/>
  <c r="L240" i="2"/>
  <c r="M240" i="2"/>
  <c r="O240" i="2"/>
  <c r="N240" i="2"/>
  <c r="P240" i="2"/>
  <c r="K241" i="2"/>
  <c r="L241" i="2"/>
  <c r="M241" i="2"/>
  <c r="O241" i="2"/>
  <c r="N241" i="2"/>
  <c r="P241" i="2"/>
  <c r="K242" i="2"/>
  <c r="L242" i="2"/>
  <c r="M242" i="2"/>
  <c r="O242" i="2"/>
  <c r="N242" i="2"/>
  <c r="P242" i="2"/>
  <c r="K243" i="2"/>
  <c r="L243" i="2"/>
  <c r="M243" i="2"/>
  <c r="O243" i="2"/>
  <c r="N243" i="2"/>
  <c r="P243" i="2"/>
  <c r="K244" i="2"/>
  <c r="L244" i="2"/>
  <c r="M244" i="2"/>
  <c r="O244" i="2"/>
  <c r="N244" i="2"/>
  <c r="P244" i="2"/>
  <c r="K245" i="2"/>
  <c r="L245" i="2"/>
  <c r="M245" i="2"/>
  <c r="O245" i="2"/>
  <c r="N245" i="2"/>
  <c r="P245" i="2"/>
  <c r="K246" i="2"/>
  <c r="L246" i="2"/>
  <c r="M246" i="2"/>
  <c r="O246" i="2"/>
  <c r="N246" i="2"/>
  <c r="P246" i="2"/>
  <c r="K247" i="2"/>
  <c r="L247" i="2"/>
  <c r="M247" i="2"/>
  <c r="O247" i="2"/>
  <c r="N247" i="2"/>
  <c r="P247" i="2"/>
  <c r="K248" i="2"/>
  <c r="L248" i="2"/>
  <c r="M248" i="2"/>
  <c r="O248" i="2"/>
  <c r="N248" i="2"/>
  <c r="P248" i="2"/>
  <c r="K249" i="2"/>
  <c r="L249" i="2"/>
  <c r="M249" i="2"/>
  <c r="O249" i="2"/>
  <c r="N249" i="2"/>
  <c r="P249" i="2"/>
  <c r="K250" i="2"/>
  <c r="L250" i="2"/>
  <c r="M250" i="2"/>
  <c r="O250" i="2"/>
  <c r="N250" i="2"/>
  <c r="P250" i="2"/>
  <c r="K251" i="2"/>
  <c r="L251" i="2"/>
  <c r="M251" i="2"/>
  <c r="O251" i="2"/>
  <c r="N251" i="2"/>
  <c r="P251" i="2"/>
  <c r="K252" i="2"/>
  <c r="L252" i="2"/>
  <c r="M252" i="2"/>
  <c r="O252" i="2"/>
  <c r="N252" i="2"/>
  <c r="P252" i="2"/>
  <c r="K253" i="2"/>
  <c r="L253" i="2"/>
  <c r="M253" i="2"/>
  <c r="O253" i="2"/>
  <c r="N253" i="2"/>
  <c r="P253" i="2"/>
  <c r="K254" i="2"/>
  <c r="L254" i="2"/>
  <c r="M254" i="2"/>
  <c r="O254" i="2"/>
  <c r="N254" i="2"/>
  <c r="P254" i="2"/>
  <c r="K255" i="2"/>
  <c r="L255" i="2"/>
  <c r="M255" i="2"/>
  <c r="O255" i="2"/>
  <c r="N255" i="2"/>
  <c r="P255" i="2"/>
  <c r="K256" i="2"/>
  <c r="L256" i="2"/>
  <c r="M256" i="2"/>
  <c r="O256" i="2"/>
  <c r="N256" i="2"/>
  <c r="P256" i="2"/>
  <c r="K257" i="2"/>
  <c r="L257" i="2"/>
  <c r="M257" i="2"/>
  <c r="O257" i="2"/>
  <c r="N257" i="2"/>
  <c r="P257" i="2"/>
  <c r="K258" i="2"/>
  <c r="L258" i="2"/>
  <c r="M258" i="2"/>
  <c r="O258" i="2"/>
  <c r="N258" i="2"/>
  <c r="P258" i="2"/>
  <c r="K259" i="2"/>
  <c r="L259" i="2"/>
  <c r="M259" i="2"/>
  <c r="O259" i="2"/>
  <c r="N259" i="2"/>
  <c r="P259" i="2"/>
  <c r="K260" i="2"/>
  <c r="L260" i="2"/>
  <c r="M260" i="2"/>
  <c r="O260" i="2"/>
  <c r="N260" i="2"/>
  <c r="P260" i="2"/>
  <c r="K261" i="2"/>
  <c r="L261" i="2"/>
  <c r="M261" i="2"/>
  <c r="O261" i="2"/>
  <c r="N261" i="2"/>
  <c r="P261" i="2"/>
  <c r="K262" i="2"/>
  <c r="L262" i="2"/>
  <c r="M262" i="2"/>
  <c r="O262" i="2"/>
  <c r="N262" i="2"/>
  <c r="P262" i="2"/>
  <c r="K263" i="2"/>
  <c r="L263" i="2"/>
  <c r="M263" i="2"/>
  <c r="O263" i="2"/>
  <c r="N263" i="2"/>
  <c r="P263" i="2"/>
  <c r="K264" i="2"/>
  <c r="L264" i="2"/>
  <c r="M264" i="2"/>
  <c r="O264" i="2"/>
  <c r="N264" i="2"/>
  <c r="P264" i="2"/>
  <c r="K265" i="2"/>
  <c r="L265" i="2"/>
  <c r="M265" i="2"/>
  <c r="O265" i="2"/>
  <c r="N265" i="2"/>
  <c r="P265" i="2"/>
  <c r="K266" i="2"/>
  <c r="L266" i="2"/>
  <c r="M266" i="2"/>
  <c r="O266" i="2"/>
  <c r="N266" i="2"/>
  <c r="P266" i="2"/>
  <c r="K267" i="2"/>
  <c r="L267" i="2"/>
  <c r="M267" i="2"/>
  <c r="O267" i="2"/>
  <c r="N267" i="2"/>
  <c r="P267" i="2"/>
  <c r="K268" i="2"/>
  <c r="L268" i="2"/>
  <c r="M268" i="2"/>
  <c r="O268" i="2"/>
  <c r="N268" i="2"/>
  <c r="P268" i="2"/>
  <c r="K269" i="2"/>
  <c r="L269" i="2"/>
  <c r="M269" i="2"/>
  <c r="O269" i="2"/>
  <c r="N269" i="2"/>
  <c r="P269" i="2"/>
  <c r="K270" i="2"/>
  <c r="L270" i="2"/>
  <c r="M270" i="2"/>
  <c r="O270" i="2"/>
  <c r="N270" i="2"/>
  <c r="P270" i="2"/>
  <c r="K271" i="2"/>
  <c r="L271" i="2"/>
  <c r="M271" i="2"/>
  <c r="O271" i="2"/>
  <c r="N271" i="2"/>
  <c r="P271" i="2"/>
  <c r="K272" i="2"/>
  <c r="L272" i="2"/>
  <c r="M272" i="2"/>
  <c r="O272" i="2"/>
  <c r="N272" i="2"/>
  <c r="P272" i="2"/>
  <c r="K273" i="2"/>
  <c r="L273" i="2"/>
  <c r="M273" i="2"/>
  <c r="O273" i="2"/>
  <c r="N273" i="2"/>
  <c r="P273" i="2"/>
  <c r="K274" i="2"/>
  <c r="L274" i="2"/>
  <c r="M274" i="2"/>
  <c r="O274" i="2"/>
  <c r="N274" i="2"/>
  <c r="P274" i="2"/>
  <c r="K275" i="2"/>
  <c r="L275" i="2"/>
  <c r="M275" i="2"/>
  <c r="O275" i="2"/>
  <c r="N275" i="2"/>
  <c r="P275" i="2"/>
  <c r="K276" i="2"/>
  <c r="L276" i="2"/>
  <c r="M276" i="2"/>
  <c r="O276" i="2"/>
  <c r="N276" i="2"/>
  <c r="P276" i="2"/>
  <c r="K277" i="2"/>
  <c r="L277" i="2"/>
  <c r="M277" i="2"/>
  <c r="O277" i="2"/>
  <c r="N277" i="2"/>
  <c r="P277" i="2"/>
  <c r="K278" i="2"/>
  <c r="L278" i="2"/>
  <c r="M278" i="2"/>
  <c r="O278" i="2"/>
  <c r="N278" i="2"/>
  <c r="P278" i="2"/>
  <c r="K279" i="2"/>
  <c r="L279" i="2"/>
  <c r="M279" i="2"/>
  <c r="O279" i="2"/>
  <c r="N279" i="2"/>
  <c r="P279" i="2"/>
  <c r="K280" i="2"/>
  <c r="L280" i="2"/>
  <c r="M280" i="2"/>
  <c r="O280" i="2"/>
  <c r="N280" i="2"/>
  <c r="P280" i="2"/>
  <c r="K281" i="2"/>
  <c r="L281" i="2"/>
  <c r="M281" i="2"/>
  <c r="O281" i="2"/>
  <c r="N281" i="2"/>
  <c r="P281" i="2"/>
  <c r="K282" i="2"/>
  <c r="L282" i="2"/>
  <c r="M282" i="2"/>
  <c r="O282" i="2"/>
  <c r="N282" i="2"/>
  <c r="P282" i="2"/>
  <c r="K283" i="2"/>
  <c r="L283" i="2"/>
  <c r="M283" i="2"/>
  <c r="O283" i="2"/>
  <c r="N283" i="2"/>
  <c r="P283" i="2"/>
  <c r="K284" i="2"/>
  <c r="L284" i="2"/>
  <c r="M284" i="2"/>
  <c r="O284" i="2"/>
  <c r="N284" i="2"/>
  <c r="P284" i="2"/>
  <c r="K285" i="2"/>
  <c r="L285" i="2"/>
  <c r="M285" i="2"/>
  <c r="O285" i="2"/>
  <c r="N285" i="2"/>
  <c r="P285" i="2"/>
  <c r="K286" i="2"/>
  <c r="L286" i="2"/>
  <c r="M286" i="2"/>
  <c r="O286" i="2"/>
  <c r="N286" i="2"/>
  <c r="P286" i="2"/>
  <c r="K287" i="2"/>
  <c r="L287" i="2"/>
  <c r="M287" i="2"/>
  <c r="O287" i="2"/>
  <c r="N287" i="2"/>
  <c r="P287" i="2"/>
  <c r="K288" i="2"/>
  <c r="L288" i="2"/>
  <c r="M288" i="2"/>
  <c r="O288" i="2"/>
  <c r="N288" i="2"/>
  <c r="P288" i="2"/>
  <c r="K289" i="2"/>
  <c r="L289" i="2"/>
  <c r="M289" i="2"/>
  <c r="O289" i="2"/>
  <c r="N289" i="2"/>
  <c r="P289" i="2"/>
  <c r="K290" i="2"/>
  <c r="L290" i="2"/>
  <c r="M290" i="2"/>
  <c r="O290" i="2"/>
  <c r="N290" i="2"/>
  <c r="P290" i="2"/>
  <c r="K291" i="2"/>
  <c r="L291" i="2"/>
  <c r="M291" i="2"/>
  <c r="O291" i="2"/>
  <c r="N291" i="2"/>
  <c r="P291" i="2"/>
  <c r="K292" i="2"/>
  <c r="L292" i="2"/>
  <c r="M292" i="2"/>
  <c r="O292" i="2"/>
  <c r="N292" i="2"/>
  <c r="P292" i="2"/>
  <c r="K293" i="2"/>
  <c r="L293" i="2"/>
  <c r="M293" i="2"/>
  <c r="O293" i="2"/>
  <c r="N293" i="2"/>
  <c r="P293" i="2"/>
  <c r="K294" i="2"/>
  <c r="L294" i="2"/>
  <c r="M294" i="2"/>
  <c r="O294" i="2"/>
  <c r="N294" i="2"/>
  <c r="P294" i="2"/>
  <c r="K295" i="2"/>
  <c r="L295" i="2"/>
  <c r="M295" i="2"/>
  <c r="O295" i="2"/>
  <c r="N295" i="2"/>
  <c r="P295" i="2"/>
  <c r="K296" i="2"/>
  <c r="L296" i="2"/>
  <c r="M296" i="2"/>
  <c r="O296" i="2"/>
  <c r="N296" i="2"/>
  <c r="P296" i="2"/>
  <c r="K297" i="2"/>
  <c r="L297" i="2"/>
  <c r="M297" i="2"/>
  <c r="O297" i="2"/>
  <c r="N297" i="2"/>
  <c r="P297" i="2"/>
  <c r="K298" i="2"/>
  <c r="L298" i="2"/>
  <c r="M298" i="2"/>
  <c r="O298" i="2"/>
  <c r="N298" i="2"/>
  <c r="P298" i="2"/>
  <c r="K299" i="2"/>
  <c r="L299" i="2"/>
  <c r="M299" i="2"/>
  <c r="O299" i="2"/>
  <c r="N299" i="2"/>
  <c r="P299" i="2"/>
  <c r="K300" i="2"/>
  <c r="L300" i="2"/>
  <c r="M300" i="2"/>
  <c r="O300" i="2"/>
  <c r="N300" i="2"/>
  <c r="P300" i="2"/>
  <c r="K301" i="2"/>
  <c r="L301" i="2"/>
  <c r="M301" i="2"/>
  <c r="O301" i="2"/>
  <c r="N301" i="2"/>
  <c r="P301" i="2"/>
  <c r="K302" i="2"/>
  <c r="L302" i="2"/>
  <c r="M302" i="2"/>
  <c r="O302" i="2"/>
  <c r="N302" i="2"/>
  <c r="P302" i="2"/>
  <c r="K303" i="2"/>
  <c r="L303" i="2"/>
  <c r="M303" i="2"/>
  <c r="O303" i="2"/>
  <c r="N303" i="2"/>
  <c r="P303" i="2"/>
  <c r="K304" i="2"/>
  <c r="L304" i="2"/>
  <c r="M304" i="2"/>
  <c r="O304" i="2"/>
  <c r="N304" i="2"/>
  <c r="P304" i="2"/>
  <c r="K305" i="2"/>
  <c r="L305" i="2"/>
  <c r="M305" i="2"/>
  <c r="O305" i="2"/>
  <c r="N305" i="2"/>
  <c r="P305" i="2"/>
  <c r="K306" i="2"/>
  <c r="L306" i="2"/>
  <c r="M306" i="2"/>
  <c r="O306" i="2"/>
  <c r="N306" i="2"/>
  <c r="P306" i="2"/>
  <c r="K307" i="2"/>
  <c r="L307" i="2"/>
  <c r="M307" i="2"/>
  <c r="O307" i="2"/>
  <c r="N307" i="2"/>
  <c r="P307" i="2"/>
  <c r="K308" i="2"/>
  <c r="L308" i="2"/>
  <c r="M308" i="2"/>
  <c r="O308" i="2"/>
  <c r="N308" i="2"/>
  <c r="P308" i="2"/>
  <c r="K309" i="2"/>
  <c r="L309" i="2"/>
  <c r="M309" i="2"/>
  <c r="O309" i="2"/>
  <c r="N309" i="2"/>
  <c r="P309" i="2"/>
  <c r="K310" i="2"/>
  <c r="L310" i="2"/>
  <c r="M310" i="2"/>
  <c r="O310" i="2"/>
  <c r="N310" i="2"/>
  <c r="P310" i="2"/>
  <c r="K311" i="2"/>
  <c r="L311" i="2"/>
  <c r="M311" i="2"/>
  <c r="O311" i="2"/>
  <c r="N311" i="2"/>
  <c r="P311" i="2"/>
  <c r="K312" i="2"/>
  <c r="L312" i="2"/>
  <c r="M312" i="2"/>
  <c r="O312" i="2"/>
  <c r="N312" i="2"/>
  <c r="P312" i="2"/>
  <c r="K313" i="2"/>
  <c r="L313" i="2"/>
  <c r="M313" i="2"/>
  <c r="O313" i="2"/>
  <c r="N313" i="2"/>
  <c r="P313" i="2"/>
  <c r="K314" i="2"/>
  <c r="L314" i="2"/>
  <c r="M314" i="2"/>
  <c r="O314" i="2"/>
  <c r="N314" i="2"/>
  <c r="P314" i="2"/>
  <c r="K315" i="2"/>
  <c r="L315" i="2"/>
  <c r="M315" i="2"/>
  <c r="O315" i="2"/>
  <c r="N315" i="2"/>
  <c r="P315" i="2"/>
  <c r="K316" i="2"/>
  <c r="L316" i="2"/>
  <c r="M316" i="2"/>
  <c r="O316" i="2"/>
  <c r="N316" i="2"/>
  <c r="P316" i="2"/>
  <c r="K317" i="2"/>
  <c r="L317" i="2"/>
  <c r="M317" i="2"/>
  <c r="O317" i="2"/>
  <c r="N317" i="2"/>
  <c r="P317" i="2"/>
  <c r="K318" i="2"/>
  <c r="L318" i="2"/>
  <c r="M318" i="2"/>
  <c r="O318" i="2"/>
  <c r="N318" i="2"/>
  <c r="P318" i="2"/>
  <c r="K319" i="2"/>
  <c r="L319" i="2"/>
  <c r="M319" i="2"/>
  <c r="O319" i="2"/>
  <c r="N319" i="2"/>
  <c r="P319" i="2"/>
  <c r="K320" i="2"/>
  <c r="L320" i="2"/>
  <c r="M320" i="2"/>
  <c r="O320" i="2"/>
  <c r="N320" i="2"/>
  <c r="P320" i="2"/>
  <c r="K321" i="2"/>
  <c r="L321" i="2"/>
  <c r="M321" i="2"/>
  <c r="O321" i="2"/>
  <c r="N321" i="2"/>
  <c r="P321" i="2"/>
  <c r="K322" i="2"/>
  <c r="L322" i="2"/>
  <c r="M322" i="2"/>
  <c r="O322" i="2"/>
  <c r="N322" i="2"/>
  <c r="P322" i="2"/>
  <c r="K323" i="2"/>
  <c r="L323" i="2"/>
  <c r="M323" i="2"/>
  <c r="O323" i="2"/>
  <c r="N323" i="2"/>
  <c r="P323" i="2"/>
  <c r="K324" i="2"/>
  <c r="L324" i="2"/>
  <c r="M324" i="2"/>
  <c r="O324" i="2"/>
  <c r="N324" i="2"/>
  <c r="P324" i="2"/>
  <c r="K325" i="2"/>
  <c r="L325" i="2"/>
  <c r="M325" i="2"/>
  <c r="O325" i="2"/>
  <c r="N325" i="2"/>
  <c r="P325" i="2"/>
  <c r="K326" i="2"/>
  <c r="L326" i="2"/>
  <c r="M326" i="2"/>
  <c r="O326" i="2"/>
  <c r="N326" i="2"/>
  <c r="P326" i="2"/>
  <c r="K327" i="2"/>
  <c r="L327" i="2"/>
  <c r="M327" i="2"/>
  <c r="O327" i="2"/>
  <c r="N327" i="2"/>
  <c r="P327" i="2"/>
  <c r="K328" i="2"/>
  <c r="L328" i="2"/>
  <c r="M328" i="2"/>
  <c r="O328" i="2"/>
  <c r="N328" i="2"/>
  <c r="P328" i="2"/>
  <c r="K329" i="2"/>
  <c r="L329" i="2"/>
  <c r="M329" i="2"/>
  <c r="O329" i="2"/>
  <c r="N329" i="2"/>
  <c r="P329" i="2"/>
  <c r="K330" i="2"/>
  <c r="L330" i="2"/>
  <c r="M330" i="2"/>
  <c r="O330" i="2"/>
  <c r="N330" i="2"/>
  <c r="P330" i="2"/>
  <c r="K331" i="2"/>
  <c r="L331" i="2"/>
  <c r="M331" i="2"/>
  <c r="O331" i="2"/>
  <c r="N331" i="2"/>
  <c r="P331" i="2"/>
  <c r="K332" i="2"/>
  <c r="L332" i="2"/>
  <c r="M332" i="2"/>
  <c r="O332" i="2"/>
  <c r="N332" i="2"/>
  <c r="P332" i="2"/>
  <c r="K333" i="2"/>
  <c r="L333" i="2"/>
  <c r="M333" i="2"/>
  <c r="O333" i="2"/>
  <c r="N333" i="2"/>
  <c r="P333" i="2"/>
  <c r="K334" i="2"/>
  <c r="L334" i="2"/>
  <c r="M334" i="2"/>
  <c r="O334" i="2"/>
  <c r="N334" i="2"/>
  <c r="P334" i="2"/>
  <c r="K335" i="2"/>
  <c r="L335" i="2"/>
  <c r="M335" i="2"/>
  <c r="O335" i="2"/>
  <c r="N335" i="2"/>
  <c r="P335" i="2"/>
  <c r="K336" i="2"/>
  <c r="L336" i="2"/>
  <c r="M336" i="2"/>
  <c r="O336" i="2"/>
  <c r="N336" i="2"/>
  <c r="P336" i="2"/>
  <c r="K337" i="2"/>
  <c r="L337" i="2"/>
  <c r="M337" i="2"/>
  <c r="O337" i="2"/>
  <c r="N337" i="2"/>
  <c r="P337" i="2"/>
  <c r="K338" i="2"/>
  <c r="L338" i="2"/>
  <c r="M338" i="2"/>
  <c r="O338" i="2"/>
  <c r="N338" i="2"/>
  <c r="P338" i="2"/>
  <c r="K339" i="2"/>
  <c r="L339" i="2"/>
  <c r="M339" i="2"/>
  <c r="O339" i="2"/>
  <c r="N339" i="2"/>
  <c r="P339" i="2"/>
  <c r="K340" i="2"/>
  <c r="L340" i="2"/>
  <c r="M340" i="2"/>
  <c r="O340" i="2"/>
  <c r="N340" i="2"/>
  <c r="P340" i="2"/>
  <c r="K341" i="2"/>
  <c r="L341" i="2"/>
  <c r="M341" i="2"/>
  <c r="O341" i="2"/>
  <c r="N341" i="2"/>
  <c r="P341" i="2"/>
  <c r="K342" i="2"/>
  <c r="L342" i="2"/>
  <c r="M342" i="2"/>
  <c r="O342" i="2"/>
  <c r="N342" i="2"/>
  <c r="P342" i="2"/>
  <c r="K343" i="2"/>
  <c r="L343" i="2"/>
  <c r="M343" i="2"/>
  <c r="O343" i="2"/>
  <c r="N343" i="2"/>
  <c r="P343" i="2"/>
  <c r="K344" i="2"/>
  <c r="L344" i="2"/>
  <c r="M344" i="2"/>
  <c r="O344" i="2"/>
  <c r="N344" i="2"/>
  <c r="P344" i="2"/>
  <c r="K345" i="2"/>
  <c r="L345" i="2"/>
  <c r="M345" i="2"/>
  <c r="O345" i="2"/>
  <c r="N345" i="2"/>
  <c r="P345" i="2"/>
  <c r="K346" i="2"/>
  <c r="L346" i="2"/>
  <c r="M346" i="2"/>
  <c r="O346" i="2"/>
  <c r="N346" i="2"/>
  <c r="P346" i="2"/>
  <c r="K347" i="2"/>
  <c r="L347" i="2"/>
  <c r="M347" i="2"/>
  <c r="O347" i="2"/>
  <c r="N347" i="2"/>
  <c r="P347" i="2"/>
  <c r="K348" i="2"/>
  <c r="L348" i="2"/>
  <c r="M348" i="2"/>
  <c r="O348" i="2"/>
  <c r="N348" i="2"/>
  <c r="P348" i="2"/>
  <c r="K349" i="2"/>
  <c r="L349" i="2"/>
  <c r="M349" i="2"/>
  <c r="O349" i="2"/>
  <c r="N349" i="2"/>
  <c r="P349" i="2"/>
  <c r="K350" i="2"/>
  <c r="L350" i="2"/>
  <c r="M350" i="2"/>
  <c r="O350" i="2"/>
  <c r="N350" i="2"/>
  <c r="P350" i="2"/>
  <c r="K351" i="2"/>
  <c r="L351" i="2"/>
  <c r="M351" i="2"/>
  <c r="O351" i="2"/>
  <c r="N351" i="2"/>
  <c r="P351" i="2"/>
  <c r="K352" i="2"/>
  <c r="L352" i="2"/>
  <c r="M352" i="2"/>
  <c r="O352" i="2"/>
  <c r="N352" i="2"/>
  <c r="P352" i="2"/>
  <c r="K353" i="2"/>
  <c r="L353" i="2"/>
  <c r="M353" i="2"/>
  <c r="O353" i="2"/>
  <c r="N353" i="2"/>
  <c r="P353" i="2"/>
  <c r="K354" i="2"/>
  <c r="L354" i="2"/>
  <c r="M354" i="2"/>
  <c r="O354" i="2"/>
  <c r="N354" i="2"/>
  <c r="P354" i="2"/>
  <c r="K355" i="2"/>
  <c r="L355" i="2"/>
  <c r="M355" i="2"/>
  <c r="O355" i="2"/>
  <c r="N355" i="2"/>
  <c r="P355" i="2"/>
  <c r="K356" i="2"/>
  <c r="L356" i="2"/>
  <c r="M356" i="2"/>
  <c r="O356" i="2"/>
  <c r="N356" i="2"/>
  <c r="P356" i="2"/>
  <c r="K357" i="2"/>
  <c r="L357" i="2"/>
  <c r="M357" i="2"/>
  <c r="O357" i="2"/>
  <c r="N357" i="2"/>
  <c r="P357" i="2"/>
  <c r="K358" i="2"/>
  <c r="L358" i="2"/>
  <c r="M358" i="2"/>
  <c r="O358" i="2"/>
  <c r="N358" i="2"/>
  <c r="P358" i="2"/>
  <c r="K359" i="2"/>
  <c r="L359" i="2"/>
  <c r="M359" i="2"/>
  <c r="O359" i="2"/>
  <c r="N359" i="2"/>
  <c r="P359" i="2"/>
  <c r="K360" i="2"/>
  <c r="L360" i="2"/>
  <c r="M360" i="2"/>
  <c r="O360" i="2"/>
  <c r="N360" i="2"/>
  <c r="P360" i="2"/>
  <c r="K361" i="2"/>
  <c r="L361" i="2"/>
  <c r="M361" i="2"/>
  <c r="O361" i="2"/>
  <c r="N361" i="2"/>
  <c r="P361" i="2"/>
  <c r="K362" i="2"/>
  <c r="L362" i="2"/>
  <c r="M362" i="2"/>
  <c r="O362" i="2"/>
  <c r="N362" i="2"/>
  <c r="P362" i="2"/>
  <c r="K363" i="2"/>
  <c r="L363" i="2"/>
  <c r="M363" i="2"/>
  <c r="O363" i="2"/>
  <c r="N363" i="2"/>
  <c r="P363" i="2"/>
  <c r="K364" i="2"/>
  <c r="L364" i="2"/>
  <c r="M364" i="2"/>
  <c r="O364" i="2"/>
  <c r="N364" i="2"/>
  <c r="P364" i="2"/>
  <c r="K365" i="2"/>
  <c r="L365" i="2"/>
  <c r="M365" i="2"/>
  <c r="O365" i="2"/>
  <c r="N365" i="2"/>
  <c r="P365" i="2"/>
  <c r="K366" i="2"/>
  <c r="L366" i="2"/>
  <c r="M366" i="2"/>
  <c r="O366" i="2"/>
  <c r="N366" i="2"/>
  <c r="P366" i="2"/>
  <c r="K367" i="2"/>
  <c r="L367" i="2"/>
  <c r="M367" i="2"/>
  <c r="O367" i="2"/>
  <c r="N367" i="2"/>
  <c r="P367" i="2"/>
  <c r="K368" i="2"/>
  <c r="L368" i="2"/>
  <c r="M368" i="2"/>
  <c r="O368" i="2"/>
  <c r="N368" i="2"/>
  <c r="P368" i="2"/>
  <c r="K369" i="2"/>
  <c r="L369" i="2"/>
  <c r="M369" i="2"/>
  <c r="O369" i="2"/>
  <c r="N369" i="2"/>
  <c r="P369" i="2"/>
  <c r="K370" i="2"/>
  <c r="L370" i="2"/>
  <c r="M370" i="2"/>
  <c r="O370" i="2"/>
  <c r="N370" i="2"/>
  <c r="P370" i="2"/>
  <c r="K371" i="2"/>
  <c r="L371" i="2"/>
  <c r="M371" i="2"/>
  <c r="O371" i="2"/>
  <c r="N371" i="2"/>
  <c r="P371" i="2"/>
  <c r="K372" i="2"/>
  <c r="L372" i="2"/>
  <c r="M372" i="2"/>
  <c r="O372" i="2"/>
  <c r="N372" i="2"/>
  <c r="P372" i="2"/>
  <c r="K373" i="2"/>
  <c r="L373" i="2"/>
  <c r="M373" i="2"/>
  <c r="O373" i="2"/>
  <c r="N373" i="2"/>
  <c r="P373" i="2"/>
  <c r="K374" i="2"/>
  <c r="L374" i="2"/>
  <c r="M374" i="2"/>
  <c r="O374" i="2"/>
  <c r="N374" i="2"/>
  <c r="P374" i="2"/>
  <c r="K375" i="2"/>
  <c r="L375" i="2"/>
  <c r="M375" i="2"/>
  <c r="O375" i="2"/>
  <c r="N375" i="2"/>
  <c r="P375" i="2"/>
  <c r="K376" i="2"/>
  <c r="L376" i="2"/>
  <c r="M376" i="2"/>
  <c r="O376" i="2"/>
  <c r="N376" i="2"/>
  <c r="P376" i="2"/>
  <c r="K377" i="2"/>
  <c r="L377" i="2"/>
  <c r="M377" i="2"/>
  <c r="O377" i="2"/>
  <c r="N377" i="2"/>
  <c r="P377" i="2"/>
  <c r="K378" i="2"/>
  <c r="L378" i="2"/>
  <c r="M378" i="2"/>
  <c r="O378" i="2"/>
  <c r="N378" i="2"/>
  <c r="P378" i="2"/>
  <c r="K379" i="2"/>
  <c r="L379" i="2"/>
  <c r="M379" i="2"/>
  <c r="O379" i="2"/>
  <c r="N379" i="2"/>
  <c r="P379" i="2"/>
  <c r="K380" i="2"/>
  <c r="L380" i="2"/>
  <c r="M380" i="2"/>
  <c r="O380" i="2"/>
  <c r="N380" i="2"/>
  <c r="P380" i="2"/>
  <c r="K381" i="2"/>
  <c r="L381" i="2"/>
  <c r="M381" i="2"/>
  <c r="O381" i="2"/>
  <c r="N381" i="2"/>
  <c r="P381" i="2"/>
  <c r="K382" i="2"/>
  <c r="L382" i="2"/>
  <c r="M382" i="2"/>
  <c r="O382" i="2"/>
  <c r="N382" i="2"/>
  <c r="P382" i="2"/>
  <c r="K383" i="2"/>
  <c r="L383" i="2"/>
  <c r="M383" i="2"/>
  <c r="O383" i="2"/>
  <c r="N383" i="2"/>
  <c r="P383" i="2"/>
  <c r="K384" i="2"/>
  <c r="L384" i="2"/>
  <c r="M384" i="2"/>
  <c r="O384" i="2"/>
  <c r="N384" i="2"/>
  <c r="P384" i="2"/>
  <c r="K385" i="2"/>
  <c r="L385" i="2"/>
  <c r="M385" i="2"/>
  <c r="O385" i="2"/>
  <c r="N385" i="2"/>
  <c r="P385" i="2"/>
  <c r="K386" i="2"/>
  <c r="L386" i="2"/>
  <c r="M386" i="2"/>
  <c r="O386" i="2"/>
  <c r="N386" i="2"/>
  <c r="P386" i="2"/>
  <c r="K387" i="2"/>
  <c r="L387" i="2"/>
  <c r="M387" i="2"/>
  <c r="O387" i="2"/>
  <c r="N387" i="2"/>
  <c r="P387" i="2"/>
  <c r="K388" i="2"/>
  <c r="L388" i="2"/>
  <c r="M388" i="2"/>
  <c r="O388" i="2"/>
  <c r="N388" i="2"/>
  <c r="P388" i="2"/>
  <c r="K389" i="2"/>
  <c r="L389" i="2"/>
  <c r="M389" i="2"/>
  <c r="O389" i="2"/>
  <c r="N389" i="2"/>
  <c r="P389" i="2"/>
  <c r="K390" i="2"/>
  <c r="L390" i="2"/>
  <c r="M390" i="2"/>
  <c r="O390" i="2"/>
  <c r="N390" i="2"/>
  <c r="P390" i="2"/>
  <c r="K391" i="2"/>
  <c r="L391" i="2"/>
  <c r="M391" i="2"/>
  <c r="O391" i="2"/>
  <c r="N391" i="2"/>
  <c r="P391" i="2"/>
  <c r="K392" i="2"/>
  <c r="L392" i="2"/>
  <c r="M392" i="2"/>
  <c r="O392" i="2"/>
  <c r="N392" i="2"/>
  <c r="P392" i="2"/>
  <c r="K393" i="2"/>
  <c r="L393" i="2"/>
  <c r="M393" i="2"/>
  <c r="O393" i="2"/>
  <c r="N393" i="2"/>
  <c r="P393" i="2"/>
  <c r="K394" i="2"/>
  <c r="L394" i="2"/>
  <c r="M394" i="2"/>
  <c r="O394" i="2"/>
  <c r="N394" i="2"/>
  <c r="P394" i="2"/>
  <c r="K395" i="2"/>
  <c r="L395" i="2"/>
  <c r="M395" i="2"/>
  <c r="O395" i="2"/>
  <c r="N395" i="2"/>
  <c r="P395" i="2"/>
  <c r="K396" i="2"/>
  <c r="L396" i="2"/>
  <c r="M396" i="2"/>
  <c r="O396" i="2"/>
  <c r="N396" i="2"/>
  <c r="P396" i="2"/>
  <c r="K397" i="2"/>
  <c r="L397" i="2"/>
  <c r="M397" i="2"/>
  <c r="O397" i="2"/>
  <c r="N397" i="2"/>
  <c r="P397" i="2"/>
  <c r="K398" i="2"/>
  <c r="L398" i="2"/>
  <c r="M398" i="2"/>
  <c r="O398" i="2"/>
  <c r="N398" i="2"/>
  <c r="P398" i="2"/>
  <c r="K399" i="2"/>
  <c r="L399" i="2"/>
  <c r="M399" i="2"/>
  <c r="O399" i="2"/>
  <c r="N399" i="2"/>
  <c r="P399" i="2"/>
  <c r="K400" i="2"/>
  <c r="L400" i="2"/>
  <c r="M400" i="2"/>
  <c r="O400" i="2"/>
  <c r="N400" i="2"/>
  <c r="P400" i="2"/>
  <c r="K401" i="2"/>
  <c r="L401" i="2"/>
  <c r="M401" i="2"/>
  <c r="O401" i="2"/>
  <c r="N401" i="2"/>
  <c r="P401" i="2"/>
  <c r="K402" i="2"/>
  <c r="L402" i="2"/>
  <c r="M402" i="2"/>
  <c r="O402" i="2"/>
  <c r="N402" i="2"/>
  <c r="P402" i="2"/>
  <c r="K403" i="2"/>
  <c r="L403" i="2"/>
  <c r="M403" i="2"/>
  <c r="O403" i="2"/>
  <c r="N403" i="2"/>
  <c r="P403" i="2"/>
  <c r="K404" i="2"/>
  <c r="L404" i="2"/>
  <c r="M404" i="2"/>
  <c r="O404" i="2"/>
  <c r="N404" i="2"/>
  <c r="P404" i="2"/>
  <c r="K405" i="2"/>
  <c r="L405" i="2"/>
  <c r="M405" i="2"/>
  <c r="O405" i="2"/>
  <c r="N405" i="2"/>
  <c r="P405" i="2"/>
  <c r="K406" i="2"/>
  <c r="L406" i="2"/>
  <c r="M406" i="2"/>
  <c r="O406" i="2"/>
  <c r="N406" i="2"/>
  <c r="P406" i="2"/>
  <c r="K407" i="2"/>
  <c r="L407" i="2"/>
  <c r="M407" i="2"/>
  <c r="O407" i="2"/>
  <c r="N407" i="2"/>
  <c r="P407" i="2"/>
  <c r="K408" i="2"/>
  <c r="L408" i="2"/>
  <c r="M408" i="2"/>
  <c r="O408" i="2"/>
  <c r="N408" i="2"/>
  <c r="P408" i="2"/>
  <c r="K409" i="2"/>
  <c r="L409" i="2"/>
  <c r="M409" i="2"/>
  <c r="O409" i="2"/>
  <c r="N409" i="2"/>
  <c r="P409" i="2"/>
  <c r="K410" i="2"/>
  <c r="L410" i="2"/>
  <c r="M410" i="2"/>
  <c r="O410" i="2"/>
  <c r="N410" i="2"/>
  <c r="P410" i="2"/>
  <c r="K411" i="2"/>
  <c r="L411" i="2"/>
  <c r="M411" i="2"/>
  <c r="O411" i="2"/>
  <c r="N411" i="2"/>
  <c r="P411" i="2"/>
  <c r="K412" i="2"/>
  <c r="L412" i="2"/>
  <c r="M412" i="2"/>
  <c r="O412" i="2"/>
  <c r="N412" i="2"/>
  <c r="P412" i="2"/>
  <c r="K413" i="2"/>
  <c r="L413" i="2"/>
  <c r="M413" i="2"/>
  <c r="O413" i="2"/>
  <c r="N413" i="2"/>
  <c r="P413" i="2"/>
  <c r="K414" i="2"/>
  <c r="L414" i="2"/>
  <c r="M414" i="2"/>
  <c r="O414" i="2"/>
  <c r="N414" i="2"/>
  <c r="P414" i="2"/>
  <c r="K415" i="2"/>
  <c r="L415" i="2"/>
  <c r="M415" i="2"/>
  <c r="O415" i="2"/>
  <c r="N415" i="2"/>
  <c r="P415" i="2"/>
  <c r="K416" i="2"/>
  <c r="L416" i="2"/>
  <c r="M416" i="2"/>
  <c r="O416" i="2"/>
  <c r="N416" i="2"/>
  <c r="P416" i="2"/>
  <c r="K417" i="2"/>
  <c r="L417" i="2"/>
  <c r="M417" i="2"/>
  <c r="O417" i="2"/>
  <c r="N417" i="2"/>
  <c r="P417" i="2"/>
  <c r="K418" i="2"/>
  <c r="L418" i="2"/>
  <c r="M418" i="2"/>
  <c r="O418" i="2"/>
  <c r="N418" i="2"/>
  <c r="P418" i="2"/>
  <c r="K419" i="2"/>
  <c r="L419" i="2"/>
  <c r="M419" i="2"/>
  <c r="O419" i="2"/>
  <c r="N419" i="2"/>
  <c r="P419" i="2"/>
  <c r="K420" i="2"/>
  <c r="L420" i="2"/>
  <c r="M420" i="2"/>
  <c r="O420" i="2"/>
  <c r="N420" i="2"/>
  <c r="P420" i="2"/>
  <c r="K421" i="2"/>
  <c r="L421" i="2"/>
  <c r="M421" i="2"/>
  <c r="O421" i="2"/>
  <c r="N421" i="2"/>
  <c r="P421" i="2"/>
  <c r="K422" i="2"/>
  <c r="L422" i="2"/>
  <c r="M422" i="2"/>
  <c r="O422" i="2"/>
  <c r="N422" i="2"/>
  <c r="P422" i="2"/>
  <c r="K423" i="2"/>
  <c r="L423" i="2"/>
  <c r="M423" i="2"/>
  <c r="O423" i="2"/>
  <c r="N423" i="2"/>
  <c r="P423" i="2"/>
  <c r="K424" i="2"/>
  <c r="L424" i="2"/>
  <c r="M424" i="2"/>
  <c r="O424" i="2"/>
  <c r="N424" i="2"/>
  <c r="P424" i="2"/>
  <c r="K425" i="2"/>
  <c r="L425" i="2"/>
  <c r="M425" i="2"/>
  <c r="O425" i="2"/>
  <c r="N425" i="2"/>
  <c r="P425" i="2"/>
  <c r="K426" i="2"/>
  <c r="L426" i="2"/>
  <c r="M426" i="2"/>
  <c r="O426" i="2"/>
  <c r="N426" i="2"/>
  <c r="P426" i="2"/>
  <c r="K427" i="2"/>
  <c r="L427" i="2"/>
  <c r="M427" i="2"/>
  <c r="O427" i="2"/>
  <c r="N427" i="2"/>
  <c r="P427" i="2"/>
  <c r="L2" i="2"/>
  <c r="M2" i="2"/>
  <c r="O2" i="2"/>
  <c r="N2" i="2"/>
  <c r="P2" i="2"/>
  <c r="K2" i="2"/>
  <c r="K1" i="2"/>
  <c r="M1" i="2"/>
  <c r="O1" i="2"/>
  <c r="N1" i="2"/>
  <c r="P1" i="2"/>
  <c r="L1" i="2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<sst xmlns="http://schemas.openxmlformats.org/spreadsheetml/2006/main" count="18" uniqueCount="9">
  <si>
    <t>Y:\EDFM\01-MULTIPHASE\dat\ref1-top-bot - WW.sr3</t>
  </si>
  <si>
    <t>Time (day)</t>
  </si>
  <si>
    <t>Date</t>
  </si>
  <si>
    <t>WW</t>
  </si>
  <si>
    <t>MW</t>
  </si>
  <si>
    <t>OW</t>
  </si>
  <si>
    <t>MW-Pc-Cont</t>
  </si>
  <si>
    <t>WW-Pc-cont</t>
  </si>
  <si>
    <t>OW-Pc-Cont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</si>
</sst>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2" borderId="0" xfId="0" applyFont="1" applyFill="1"/>
    <xf numFmtId="14" fontId="2" fillId="2" borderId="0" xfId="0" applyNumberFormat="1" applyFont="1" applyFill="1"/>
    <xf numFmtId="165" fontId="0" fillId="0" borderId="0" xfId="1" applyNumberFormat="1" applyFont="1"/>
    <xf numFmtId="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impact of the capillary continuity on the recovery factor</a:t>
            </a:r>
          </a:p>
        </c:rich>
      </c:tx>
      <c:layout>
        <c:manualLayout>
          <c:xMode val="edge"/>
          <c:yMode val="edge"/>
          <c:x val="0.32617857792286553"/>
          <c:y val="1.4111111111111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0119596448042E-2"/>
          <c:y val="8.2732222222222235E-2"/>
          <c:w val="0.89014858455669998"/>
          <c:h val="0.80155314814814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WW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Sheet1!$J$2:$J$427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</c:numCache>
            </c:numRef>
          </c:xVal>
          <c:yVal>
            <c:numRef>
              <c:f>Sheet1!$K$2:$K$427</c:f>
              <c:numCache>
                <c:formatCode>0.0%</c:formatCode>
                <c:ptCount val="426"/>
                <c:pt idx="0">
                  <c:v>0</c:v>
                </c:pt>
                <c:pt idx="1">
                  <c:v>3.6417979927579669E-2</c:v>
                </c:pt>
                <c:pt idx="2">
                  <c:v>5.5082779213520783E-2</c:v>
                </c:pt>
                <c:pt idx="3">
                  <c:v>6.8600697077969564E-2</c:v>
                </c:pt>
                <c:pt idx="4">
                  <c:v>8.0466824760722644E-2</c:v>
                </c:pt>
                <c:pt idx="5">
                  <c:v>9.1398780945092573E-2</c:v>
                </c:pt>
                <c:pt idx="6">
                  <c:v>0.10213998060490548</c:v>
                </c:pt>
                <c:pt idx="7">
                  <c:v>0.11211739981464219</c:v>
                </c:pt>
                <c:pt idx="8">
                  <c:v>0.12192887820862663</c:v>
                </c:pt>
                <c:pt idx="9">
                  <c:v>0.1313131343545888</c:v>
                </c:pt>
                <c:pt idx="10">
                  <c:v>0.1401999451288084</c:v>
                </c:pt>
                <c:pt idx="11">
                  <c:v>0.14901675904006373</c:v>
                </c:pt>
                <c:pt idx="12">
                  <c:v>0.15743591835141058</c:v>
                </c:pt>
                <c:pt idx="13">
                  <c:v>0.16548548217719139</c:v>
                </c:pt>
                <c:pt idx="14">
                  <c:v>0.17349084538417858</c:v>
                </c:pt>
                <c:pt idx="15">
                  <c:v>0.18137024440696081</c:v>
                </c:pt>
                <c:pt idx="16">
                  <c:v>0.18876826414734893</c:v>
                </c:pt>
                <c:pt idx="17">
                  <c:v>0.19611642619392367</c:v>
                </c:pt>
                <c:pt idx="18">
                  <c:v>0.20342581845141594</c:v>
                </c:pt>
                <c:pt idx="19">
                  <c:v>0.21063443933991755</c:v>
                </c:pt>
                <c:pt idx="20">
                  <c:v>0.21744057827409879</c:v>
                </c:pt>
                <c:pt idx="21">
                  <c:v>0.22417596607070622</c:v>
                </c:pt>
                <c:pt idx="22">
                  <c:v>0.23089973801051999</c:v>
                </c:pt>
                <c:pt idx="23">
                  <c:v>0.23757666938585409</c:v>
                </c:pt>
                <c:pt idx="24">
                  <c:v>0.24411617155039522</c:v>
                </c:pt>
                <c:pt idx="25">
                  <c:v>0.2503108185076246</c:v>
                </c:pt>
                <c:pt idx="26">
                  <c:v>0.2564859296783164</c:v>
                </c:pt>
                <c:pt idx="27">
                  <c:v>0.26265704319975647</c:v>
                </c:pt>
                <c:pt idx="28">
                  <c:v>0.26880288845998401</c:v>
                </c:pt>
                <c:pt idx="29">
                  <c:v>0.27488567618983484</c:v>
                </c:pt>
                <c:pt idx="30">
                  <c:v>0.28075160941330846</c:v>
                </c:pt>
                <c:pt idx="31">
                  <c:v>0.286412681139951</c:v>
                </c:pt>
                <c:pt idx="32">
                  <c:v>0.29207058489160642</c:v>
                </c:pt>
                <c:pt idx="33">
                  <c:v>0.29772434013290916</c:v>
                </c:pt>
                <c:pt idx="34">
                  <c:v>0.30336436753924256</c:v>
                </c:pt>
                <c:pt idx="35">
                  <c:v>0.30897618500102808</c:v>
                </c:pt>
                <c:pt idx="36">
                  <c:v>0.31451227309427909</c:v>
                </c:pt>
                <c:pt idx="37">
                  <c:v>0.31980548414533094</c:v>
                </c:pt>
                <c:pt idx="38">
                  <c:v>0.32497838808719759</c:v>
                </c:pt>
                <c:pt idx="39">
                  <c:v>0.33014736979491521</c:v>
                </c:pt>
                <c:pt idx="40">
                  <c:v>0.33531069442761308</c:v>
                </c:pt>
                <c:pt idx="41">
                  <c:v>0.34046625000711583</c:v>
                </c:pt>
                <c:pt idx="42">
                  <c:v>0.3456111702960859</c:v>
                </c:pt>
                <c:pt idx="43">
                  <c:v>0.35073119944570075</c:v>
                </c:pt>
                <c:pt idx="44">
                  <c:v>0.35580476516814075</c:v>
                </c:pt>
                <c:pt idx="45">
                  <c:v>0.36071042892685867</c:v>
                </c:pt>
                <c:pt idx="46">
                  <c:v>0.3653964473724125</c:v>
                </c:pt>
                <c:pt idx="47">
                  <c:v>0.36999923139543944</c:v>
                </c:pt>
                <c:pt idx="48">
                  <c:v>0.37454691550993735</c:v>
                </c:pt>
                <c:pt idx="49">
                  <c:v>0.37907917467159447</c:v>
                </c:pt>
                <c:pt idx="50">
                  <c:v>0.38360324993520012</c:v>
                </c:pt>
                <c:pt idx="51">
                  <c:v>0.38812042355832221</c:v>
                </c:pt>
                <c:pt idx="52">
                  <c:v>0.39263144984646536</c:v>
                </c:pt>
                <c:pt idx="53">
                  <c:v>0.3971358384933279</c:v>
                </c:pt>
                <c:pt idx="54">
                  <c:v>0.40163098724532731</c:v>
                </c:pt>
                <c:pt idx="55">
                  <c:v>0.40610991906232496</c:v>
                </c:pt>
                <c:pt idx="56">
                  <c:v>0.41046895861499366</c:v>
                </c:pt>
                <c:pt idx="57">
                  <c:v>0.41458870392985869</c:v>
                </c:pt>
                <c:pt idx="58">
                  <c:v>0.41870049163832379</c:v>
                </c:pt>
                <c:pt idx="59">
                  <c:v>0.42280824397453798</c:v>
                </c:pt>
                <c:pt idx="60">
                  <c:v>0.42691082949569159</c:v>
                </c:pt>
                <c:pt idx="61">
                  <c:v>0.4310071922513159</c:v>
                </c:pt>
                <c:pt idx="62">
                  <c:v>0.43509269342475609</c:v>
                </c:pt>
                <c:pt idx="63">
                  <c:v>0.43915692398623574</c:v>
                </c:pt>
                <c:pt idx="64">
                  <c:v>0.4431916623455997</c:v>
                </c:pt>
                <c:pt idx="65">
                  <c:v>0.4471688871115046</c:v>
                </c:pt>
                <c:pt idx="66">
                  <c:v>0.45111330085465351</c:v>
                </c:pt>
                <c:pt idx="67">
                  <c:v>0.45504745644457445</c:v>
                </c:pt>
                <c:pt idx="68">
                  <c:v>0.45896415051858197</c:v>
                </c:pt>
                <c:pt idx="69">
                  <c:v>0.46281292198480173</c:v>
                </c:pt>
                <c:pt idx="70">
                  <c:v>0.46655488791604927</c:v>
                </c:pt>
                <c:pt idx="71">
                  <c:v>0.47015131616900296</c:v>
                </c:pt>
                <c:pt idx="72">
                  <c:v>0.47348985727177295</c:v>
                </c:pt>
                <c:pt idx="73">
                  <c:v>0.47671676545426345</c:v>
                </c:pt>
                <c:pt idx="74">
                  <c:v>0.47977935449287512</c:v>
                </c:pt>
                <c:pt idx="75">
                  <c:v>0.48254739853950057</c:v>
                </c:pt>
                <c:pt idx="76">
                  <c:v>0.4837464719666531</c:v>
                </c:pt>
                <c:pt idx="77">
                  <c:v>0.48384034167971246</c:v>
                </c:pt>
                <c:pt idx="78">
                  <c:v>0.48387620752390603</c:v>
                </c:pt>
                <c:pt idx="79">
                  <c:v>0.48390094780216031</c:v>
                </c:pt>
                <c:pt idx="80">
                  <c:v>0.48392146412406367</c:v>
                </c:pt>
                <c:pt idx="81">
                  <c:v>0.48394009474399535</c:v>
                </c:pt>
                <c:pt idx="82">
                  <c:v>0.48395864994882409</c:v>
                </c:pt>
                <c:pt idx="83">
                  <c:v>0.48397652630959376</c:v>
                </c:pt>
                <c:pt idx="84">
                  <c:v>0.48399383694895859</c:v>
                </c:pt>
                <c:pt idx="85">
                  <c:v>0.48401073274346718</c:v>
                </c:pt>
                <c:pt idx="86">
                  <c:v>0.48402725140067104</c:v>
                </c:pt>
                <c:pt idx="87">
                  <c:v>0.48404309121381561</c:v>
                </c:pt>
                <c:pt idx="88">
                  <c:v>0.48405870473530888</c:v>
                </c:pt>
                <c:pt idx="89">
                  <c:v>0.48407356398219248</c:v>
                </c:pt>
                <c:pt idx="90">
                  <c:v>0.48408838552152467</c:v>
                </c:pt>
                <c:pt idx="91">
                  <c:v>0.48410256592434908</c:v>
                </c:pt>
                <c:pt idx="92">
                  <c:v>0.48411648231252313</c:v>
                </c:pt>
                <c:pt idx="93">
                  <c:v>0.48412994616373695</c:v>
                </c:pt>
                <c:pt idx="94">
                  <c:v>0.48414303284675098</c:v>
                </c:pt>
                <c:pt idx="95">
                  <c:v>0.4841554784241523</c:v>
                </c:pt>
                <c:pt idx="96">
                  <c:v>0.48416739598770031</c:v>
                </c:pt>
                <c:pt idx="97">
                  <c:v>0.48417908727504455</c:v>
                </c:pt>
                <c:pt idx="98">
                  <c:v>0.48419028828698196</c:v>
                </c:pt>
                <c:pt idx="99">
                  <c:v>0.48420103671561665</c:v>
                </c:pt>
                <c:pt idx="100">
                  <c:v>0.48421118174619004</c:v>
                </c:pt>
                <c:pt idx="101">
                  <c:v>0.4842209496240113</c:v>
                </c:pt>
                <c:pt idx="102">
                  <c:v>0.4842304535026295</c:v>
                </c:pt>
                <c:pt idx="103">
                  <c:v>0.48423908996853615</c:v>
                </c:pt>
                <c:pt idx="104">
                  <c:v>0.48424750015823903</c:v>
                </c:pt>
                <c:pt idx="105">
                  <c:v>0.48425542005708755</c:v>
                </c:pt>
                <c:pt idx="106">
                  <c:v>0.48426300054163041</c:v>
                </c:pt>
                <c:pt idx="107">
                  <c:v>0.48427031702697021</c:v>
                </c:pt>
                <c:pt idx="108">
                  <c:v>0.48427687922225282</c:v>
                </c:pt>
                <c:pt idx="109">
                  <c:v>0.4842833282948813</c:v>
                </c:pt>
                <c:pt idx="110">
                  <c:v>0.48428936250720578</c:v>
                </c:pt>
                <c:pt idx="111">
                  <c:v>0.48429509499732837</c:v>
                </c:pt>
                <c:pt idx="112">
                  <c:v>0.4843002617969413</c:v>
                </c:pt>
                <c:pt idx="113">
                  <c:v>0.48430531545845235</c:v>
                </c:pt>
                <c:pt idx="114">
                  <c:v>0.48431010510531292</c:v>
                </c:pt>
                <c:pt idx="115">
                  <c:v>0.4843146684759696</c:v>
                </c:pt>
                <c:pt idx="116">
                  <c:v>0.48431893013987193</c:v>
                </c:pt>
                <c:pt idx="117">
                  <c:v>0.48432285238946859</c:v>
                </c:pt>
                <c:pt idx="118">
                  <c:v>0.48432662376251667</c:v>
                </c:pt>
                <c:pt idx="119">
                  <c:v>0.48433020658235992</c:v>
                </c:pt>
                <c:pt idx="120">
                  <c:v>0.48433363854110223</c:v>
                </c:pt>
                <c:pt idx="121">
                  <c:v>0.48433691963874359</c:v>
                </c:pt>
                <c:pt idx="122">
                  <c:v>0.48434012532128201</c:v>
                </c:pt>
                <c:pt idx="123">
                  <c:v>0.48434318012727196</c:v>
                </c:pt>
                <c:pt idx="124">
                  <c:v>0.48434615953360649</c:v>
                </c:pt>
                <c:pt idx="125">
                  <c:v>0.48434902577094407</c:v>
                </c:pt>
                <c:pt idx="126">
                  <c:v>0.48435181660862625</c:v>
                </c:pt>
                <c:pt idx="127">
                  <c:v>0.48435449427731136</c:v>
                </c:pt>
                <c:pt idx="128">
                  <c:v>0.4843571342538926</c:v>
                </c:pt>
                <c:pt idx="129">
                  <c:v>0.48435969878447571</c:v>
                </c:pt>
                <c:pt idx="130">
                  <c:v>0.484362187899956</c:v>
                </c:pt>
                <c:pt idx="131">
                  <c:v>0.48436460158488581</c:v>
                </c:pt>
                <c:pt idx="132">
                  <c:v>0.48436697756226421</c:v>
                </c:pt>
                <c:pt idx="133">
                  <c:v>0.48436927810909203</c:v>
                </c:pt>
                <c:pt idx="134">
                  <c:v>0.4843715409329209</c:v>
                </c:pt>
                <c:pt idx="135">
                  <c:v>0.48437376604919824</c:v>
                </c:pt>
                <c:pt idx="136">
                  <c:v>0.48437591573492522</c:v>
                </c:pt>
                <c:pt idx="137">
                  <c:v>0.48437802771310068</c:v>
                </c:pt>
                <c:pt idx="138">
                  <c:v>0.48438010196827708</c:v>
                </c:pt>
                <c:pt idx="139">
                  <c:v>0.48438213851590206</c:v>
                </c:pt>
                <c:pt idx="140">
                  <c:v>0.48438413735597563</c:v>
                </c:pt>
                <c:pt idx="141">
                  <c:v>0.48438609847305014</c:v>
                </c:pt>
                <c:pt idx="142">
                  <c:v>0.48438802188257324</c:v>
                </c:pt>
                <c:pt idx="143">
                  <c:v>0.48438990756909728</c:v>
                </c:pt>
                <c:pt idx="144">
                  <c:v>0.4843917555480699</c:v>
                </c:pt>
                <c:pt idx="145">
                  <c:v>0.48439356580404336</c:v>
                </c:pt>
                <c:pt idx="146">
                  <c:v>0.48439533835246551</c:v>
                </c:pt>
                <c:pt idx="147">
                  <c:v>0.48439711090088766</c:v>
                </c:pt>
                <c:pt idx="148">
                  <c:v>0.48439884574175829</c:v>
                </c:pt>
                <c:pt idx="149">
                  <c:v>0.48440054285962997</c:v>
                </c:pt>
                <c:pt idx="150">
                  <c:v>0.48440220226995012</c:v>
                </c:pt>
                <c:pt idx="151">
                  <c:v>0.48440386168027028</c:v>
                </c:pt>
                <c:pt idx="152">
                  <c:v>0.48440548338303901</c:v>
                </c:pt>
                <c:pt idx="153">
                  <c:v>0.4844070673628087</c:v>
                </c:pt>
                <c:pt idx="154">
                  <c:v>0.48440865134257849</c:v>
                </c:pt>
                <c:pt idx="155">
                  <c:v>0.48441019759934911</c:v>
                </c:pt>
                <c:pt idx="156">
                  <c:v>0.48441174387156738</c:v>
                </c:pt>
                <c:pt idx="157">
                  <c:v>0.48441325242078659</c:v>
                </c:pt>
                <c:pt idx="158">
                  <c:v>0.48441476098545344</c:v>
                </c:pt>
                <c:pt idx="159">
                  <c:v>0.48441619410412218</c:v>
                </c:pt>
                <c:pt idx="160">
                  <c:v>0.48441766494578997</c:v>
                </c:pt>
                <c:pt idx="161">
                  <c:v>0.48441909806445871</c:v>
                </c:pt>
                <c:pt idx="162">
                  <c:v>0.48442049347557603</c:v>
                </c:pt>
                <c:pt idx="163">
                  <c:v>0.48442188888669335</c:v>
                </c:pt>
                <c:pt idx="164">
                  <c:v>0.48442328429781067</c:v>
                </c:pt>
                <c:pt idx="165">
                  <c:v>0.48442464200137647</c:v>
                </c:pt>
                <c:pt idx="166">
                  <c:v>0.48442596198194332</c:v>
                </c:pt>
                <c:pt idx="167">
                  <c:v>0.48442728196251017</c:v>
                </c:pt>
                <c:pt idx="168">
                  <c:v>0.48442860195852455</c:v>
                </c:pt>
                <c:pt idx="169">
                  <c:v>0.48442988421609234</c:v>
                </c:pt>
                <c:pt idx="170">
                  <c:v>0.48443116648910767</c:v>
                </c:pt>
                <c:pt idx="171">
                  <c:v>0.4844324487621231</c:v>
                </c:pt>
                <c:pt idx="172">
                  <c:v>0.48443369331213948</c:v>
                </c:pt>
                <c:pt idx="173">
                  <c:v>0.48443493787760339</c:v>
                </c:pt>
                <c:pt idx="174">
                  <c:v>0.48443614472006824</c:v>
                </c:pt>
                <c:pt idx="175">
                  <c:v>0.4844373515625332</c:v>
                </c:pt>
                <c:pt idx="176">
                  <c:v>0.48443855840499805</c:v>
                </c:pt>
                <c:pt idx="177">
                  <c:v>0.48443972752446396</c:v>
                </c:pt>
                <c:pt idx="178">
                  <c:v>0.4844408966593774</c:v>
                </c:pt>
                <c:pt idx="179">
                  <c:v>0.48444206579429083</c:v>
                </c:pt>
                <c:pt idx="180">
                  <c:v>0.48444319720620532</c:v>
                </c:pt>
                <c:pt idx="181">
                  <c:v>0.4844443286181197</c:v>
                </c:pt>
                <c:pt idx="182">
                  <c:v>0.48444542232248267</c:v>
                </c:pt>
                <c:pt idx="183">
                  <c:v>0.48444655373439705</c:v>
                </c:pt>
                <c:pt idx="184">
                  <c:v>0.48444764743876012</c:v>
                </c:pt>
                <c:pt idx="185">
                  <c:v>0.48444874114312297</c:v>
                </c:pt>
                <c:pt idx="186">
                  <c:v>0.48444979712448699</c:v>
                </c:pt>
                <c:pt idx="187">
                  <c:v>0.4844508531058509</c:v>
                </c:pt>
                <c:pt idx="188">
                  <c:v>0.48445190910266245</c:v>
                </c:pt>
                <c:pt idx="189">
                  <c:v>0.48445296508402635</c:v>
                </c:pt>
                <c:pt idx="190">
                  <c:v>0.48445398335783885</c:v>
                </c:pt>
                <c:pt idx="191">
                  <c:v>0.48445500163165134</c:v>
                </c:pt>
                <c:pt idx="192">
                  <c:v>0.48445601990546383</c:v>
                </c:pt>
                <c:pt idx="193">
                  <c:v>0.48445703817927643</c:v>
                </c:pt>
                <c:pt idx="194">
                  <c:v>0.4844580187455374</c:v>
                </c:pt>
                <c:pt idx="195">
                  <c:v>0.48445899929635083</c:v>
                </c:pt>
                <c:pt idx="196">
                  <c:v>0.48445997986261191</c:v>
                </c:pt>
                <c:pt idx="197">
                  <c:v>0.48446092270587393</c:v>
                </c:pt>
                <c:pt idx="198">
                  <c:v>0.48446190325668748</c:v>
                </c:pt>
                <c:pt idx="199">
                  <c:v>0.48446284611539703</c:v>
                </c:pt>
                <c:pt idx="200">
                  <c:v>0.48446378895865905</c:v>
                </c:pt>
                <c:pt idx="201">
                  <c:v>0.48446469407892201</c:v>
                </c:pt>
                <c:pt idx="202">
                  <c:v>0.48446563693763156</c:v>
                </c:pt>
                <c:pt idx="203">
                  <c:v>0.48446654205789463</c:v>
                </c:pt>
                <c:pt idx="204">
                  <c:v>0.48446744719360513</c:v>
                </c:pt>
                <c:pt idx="205">
                  <c:v>0.48446835232931573</c:v>
                </c:pt>
                <c:pt idx="206">
                  <c:v>0.48446921974202728</c:v>
                </c:pt>
                <c:pt idx="207">
                  <c:v>0.48447012487773788</c:v>
                </c:pt>
                <c:pt idx="208">
                  <c:v>0.48447099229044943</c:v>
                </c:pt>
                <c:pt idx="209">
                  <c:v>0.48447185971860851</c:v>
                </c:pt>
                <c:pt idx="210">
                  <c:v>0.48447268942376864</c:v>
                </c:pt>
                <c:pt idx="211">
                  <c:v>0.48447355683648019</c:v>
                </c:pt>
                <c:pt idx="212">
                  <c:v>0.48447438654164032</c:v>
                </c:pt>
                <c:pt idx="213">
                  <c:v>0.48447525395435176</c:v>
                </c:pt>
                <c:pt idx="214">
                  <c:v>0.48447604595196037</c:v>
                </c:pt>
                <c:pt idx="215">
                  <c:v>0.4844768756571205</c:v>
                </c:pt>
                <c:pt idx="216">
                  <c:v>0.48447770536228063</c:v>
                </c:pt>
                <c:pt idx="217">
                  <c:v>0.48447849734444171</c:v>
                </c:pt>
                <c:pt idx="218">
                  <c:v>0.48447932704960173</c:v>
                </c:pt>
                <c:pt idx="219">
                  <c:v>0.48448011904721044</c:v>
                </c:pt>
                <c:pt idx="220">
                  <c:v>0.48448091102937152</c:v>
                </c:pt>
                <c:pt idx="221">
                  <c:v>0.48448166530398107</c:v>
                </c:pt>
                <c:pt idx="222">
                  <c:v>0.48448245730158979</c:v>
                </c:pt>
                <c:pt idx="223">
                  <c:v>0.48448321157619934</c:v>
                </c:pt>
                <c:pt idx="224">
                  <c:v>0.48448400355836041</c:v>
                </c:pt>
                <c:pt idx="225">
                  <c:v>0.4844847578484176</c:v>
                </c:pt>
                <c:pt idx="226">
                  <c:v>0.48448551212302726</c:v>
                </c:pt>
                <c:pt idx="227">
                  <c:v>0.48448622867463786</c:v>
                </c:pt>
                <c:pt idx="228">
                  <c:v>0.48448698296469506</c:v>
                </c:pt>
                <c:pt idx="229">
                  <c:v>0.48448769951630555</c:v>
                </c:pt>
                <c:pt idx="230">
                  <c:v>0.48448841608336379</c:v>
                </c:pt>
                <c:pt idx="231">
                  <c:v>0.48448913265042193</c:v>
                </c:pt>
                <c:pt idx="232">
                  <c:v>0.48448984920203253</c:v>
                </c:pt>
                <c:pt idx="233">
                  <c:v>0.48449056576909066</c:v>
                </c:pt>
                <c:pt idx="234">
                  <c:v>0.48449128233614891</c:v>
                </c:pt>
                <c:pt idx="235">
                  <c:v>0.48449199890320704</c:v>
                </c:pt>
                <c:pt idx="236">
                  <c:v>0.48449264002426717</c:v>
                </c:pt>
                <c:pt idx="237">
                  <c:v>0.48449309259212248</c:v>
                </c:pt>
                <c:pt idx="238">
                  <c:v>0.48449377145162908</c:v>
                </c:pt>
                <c:pt idx="239">
                  <c:v>0.48449445029568827</c:v>
                </c:pt>
                <c:pt idx="240">
                  <c:v>0.48449512913974735</c:v>
                </c:pt>
                <c:pt idx="241">
                  <c:v>0.48449577027625512</c:v>
                </c:pt>
                <c:pt idx="242">
                  <c:v>0.4844964491203142</c:v>
                </c:pt>
                <c:pt idx="243">
                  <c:v>0.48449709025682197</c:v>
                </c:pt>
                <c:pt idx="244">
                  <c:v>0.48449776911632858</c:v>
                </c:pt>
                <c:pt idx="245">
                  <c:v>0.48449841025283635</c:v>
                </c:pt>
                <c:pt idx="246">
                  <c:v>0.48449905138934402</c:v>
                </c:pt>
                <c:pt idx="247">
                  <c:v>0.48449969251040415</c:v>
                </c:pt>
                <c:pt idx="248">
                  <c:v>0.48450033364691181</c:v>
                </c:pt>
                <c:pt idx="249">
                  <c:v>0.48450093707586805</c:v>
                </c:pt>
                <c:pt idx="250">
                  <c:v>0.48450157821237583</c:v>
                </c:pt>
                <c:pt idx="251">
                  <c:v>0.48450221934888338</c:v>
                </c:pt>
                <c:pt idx="252">
                  <c:v>0.48450282276239209</c:v>
                </c:pt>
                <c:pt idx="253">
                  <c:v>0.48450342619134834</c:v>
                </c:pt>
                <c:pt idx="254">
                  <c:v>0.484504067327856</c:v>
                </c:pt>
                <c:pt idx="255">
                  <c:v>0.48450463303381319</c:v>
                </c:pt>
                <c:pt idx="256">
                  <c:v>0.48450523644732191</c:v>
                </c:pt>
                <c:pt idx="257">
                  <c:v>0.48450583987627815</c:v>
                </c:pt>
                <c:pt idx="258">
                  <c:v>0.48450644328978676</c:v>
                </c:pt>
                <c:pt idx="259">
                  <c:v>0.48450700899574395</c:v>
                </c:pt>
                <c:pt idx="260">
                  <c:v>0.48450757470170125</c:v>
                </c:pt>
                <c:pt idx="261">
                  <c:v>0.4845081781306575</c:v>
                </c:pt>
                <c:pt idx="262">
                  <c:v>0.48450874383661469</c:v>
                </c:pt>
                <c:pt idx="263">
                  <c:v>0.48450919640446999</c:v>
                </c:pt>
                <c:pt idx="264">
                  <c:v>0.48450976211042718</c:v>
                </c:pt>
                <c:pt idx="265">
                  <c:v>0.48451032781638437</c:v>
                </c:pt>
                <c:pt idx="266">
                  <c:v>0.48451081809179108</c:v>
                </c:pt>
                <c:pt idx="267">
                  <c:v>0.48451096895289203</c:v>
                </c:pt>
                <c:pt idx="268">
                  <c:v>0.48451153465884933</c:v>
                </c:pt>
                <c:pt idx="269">
                  <c:v>0.48451210036480652</c:v>
                </c:pt>
                <c:pt idx="270">
                  <c:v>0.48451262836321229</c:v>
                </c:pt>
                <c:pt idx="271">
                  <c:v>0.48451319406916948</c:v>
                </c:pt>
                <c:pt idx="272">
                  <c:v>0.48451375977512667</c:v>
                </c:pt>
                <c:pt idx="273">
                  <c:v>0.48451428777353245</c:v>
                </c:pt>
                <c:pt idx="274">
                  <c:v>0.48451481575649069</c:v>
                </c:pt>
                <c:pt idx="275">
                  <c:v>0.48451538146244788</c:v>
                </c:pt>
                <c:pt idx="276">
                  <c:v>0.48451590946085354</c:v>
                </c:pt>
                <c:pt idx="277">
                  <c:v>0.48451643745925943</c:v>
                </c:pt>
                <c:pt idx="278">
                  <c:v>0.48451696544221756</c:v>
                </c:pt>
                <c:pt idx="279">
                  <c:v>0.48451749344062334</c:v>
                </c:pt>
                <c:pt idx="280">
                  <c:v>0.48451802143902911</c:v>
                </c:pt>
                <c:pt idx="281">
                  <c:v>0.48451851171443583</c:v>
                </c:pt>
                <c:pt idx="282">
                  <c:v>0.4845190397128416</c:v>
                </c:pt>
                <c:pt idx="283">
                  <c:v>0.48451956769579974</c:v>
                </c:pt>
                <c:pt idx="284">
                  <c:v>0.48452009569420551</c:v>
                </c:pt>
                <c:pt idx="285">
                  <c:v>0.48452058596961223</c:v>
                </c:pt>
                <c:pt idx="286">
                  <c:v>0.484521113968018</c:v>
                </c:pt>
                <c:pt idx="287">
                  <c:v>0.48452160424342472</c:v>
                </c:pt>
                <c:pt idx="288">
                  <c:v>0.48452209453427908</c:v>
                </c:pt>
                <c:pt idx="289">
                  <c:v>0.4845225848096858</c:v>
                </c:pt>
                <c:pt idx="290">
                  <c:v>0.48452311280809146</c:v>
                </c:pt>
                <c:pt idx="291">
                  <c:v>0.48452360308349829</c:v>
                </c:pt>
                <c:pt idx="292">
                  <c:v>0.48452409335890501</c:v>
                </c:pt>
                <c:pt idx="293">
                  <c:v>0.48452428192755737</c:v>
                </c:pt>
                <c:pt idx="294">
                  <c:v>0.48452473449541267</c:v>
                </c:pt>
                <c:pt idx="295">
                  <c:v>0.4845252247708195</c:v>
                </c:pt>
                <c:pt idx="296">
                  <c:v>0.48452571506167375</c:v>
                </c:pt>
                <c:pt idx="297">
                  <c:v>0.48452620533708046</c:v>
                </c:pt>
                <c:pt idx="298">
                  <c:v>0.48452665790493576</c:v>
                </c:pt>
                <c:pt idx="299">
                  <c:v>0.48452714818034248</c:v>
                </c:pt>
                <c:pt idx="300">
                  <c:v>0.48452763845574931</c:v>
                </c:pt>
                <c:pt idx="301">
                  <c:v>0.4845280910236045</c:v>
                </c:pt>
                <c:pt idx="302">
                  <c:v>0.48452858131445886</c:v>
                </c:pt>
                <c:pt idx="303">
                  <c:v>0.48452903386686652</c:v>
                </c:pt>
                <c:pt idx="304">
                  <c:v>0.48452948643472182</c:v>
                </c:pt>
                <c:pt idx="305">
                  <c:v>0.48452997672557607</c:v>
                </c:pt>
                <c:pt idx="306">
                  <c:v>0.48453042929343138</c:v>
                </c:pt>
                <c:pt idx="307">
                  <c:v>0.48453076870773715</c:v>
                </c:pt>
                <c:pt idx="308">
                  <c:v>0.48453122127559245</c:v>
                </c:pt>
                <c:pt idx="309">
                  <c:v>0.48453167384344775</c:v>
                </c:pt>
                <c:pt idx="310">
                  <c:v>0.48453212641130305</c:v>
                </c:pt>
                <c:pt idx="311">
                  <c:v>0.48453257897915836</c:v>
                </c:pt>
                <c:pt idx="312">
                  <c:v>0.4845329938240146</c:v>
                </c:pt>
                <c:pt idx="313">
                  <c:v>0.4845334463918699</c:v>
                </c:pt>
                <c:pt idx="314">
                  <c:v>0.48453389895972521</c:v>
                </c:pt>
                <c:pt idx="315">
                  <c:v>0.48453431380458145</c:v>
                </c:pt>
                <c:pt idx="316">
                  <c:v>0.48453476637243664</c:v>
                </c:pt>
                <c:pt idx="317">
                  <c:v>0.48453521894029195</c:v>
                </c:pt>
                <c:pt idx="318">
                  <c:v>0.48453563380059583</c:v>
                </c:pt>
                <c:pt idx="319">
                  <c:v>0.48453604864545208</c:v>
                </c:pt>
                <c:pt idx="320">
                  <c:v>0.48453650121330738</c:v>
                </c:pt>
                <c:pt idx="321">
                  <c:v>0.48453691605816362</c:v>
                </c:pt>
                <c:pt idx="322">
                  <c:v>0.48453733091846751</c:v>
                </c:pt>
                <c:pt idx="323">
                  <c:v>0.48453778348632282</c:v>
                </c:pt>
                <c:pt idx="324">
                  <c:v>0.48453819833117895</c:v>
                </c:pt>
                <c:pt idx="325">
                  <c:v>0.48453861319148284</c:v>
                </c:pt>
                <c:pt idx="326">
                  <c:v>0.48453902803633908</c:v>
                </c:pt>
                <c:pt idx="327">
                  <c:v>0.48453944289664297</c:v>
                </c:pt>
                <c:pt idx="328">
                  <c:v>0.48453985774149921</c:v>
                </c:pt>
                <c:pt idx="329">
                  <c:v>0.48454023487880393</c:v>
                </c:pt>
                <c:pt idx="330">
                  <c:v>0.48454068744665924</c:v>
                </c:pt>
                <c:pt idx="331">
                  <c:v>0.48454106458396407</c:v>
                </c:pt>
                <c:pt idx="332">
                  <c:v>0.48454147944426795</c:v>
                </c:pt>
                <c:pt idx="333">
                  <c:v>0.4845418942891242</c:v>
                </c:pt>
                <c:pt idx="334">
                  <c:v>0.48454227142642903</c:v>
                </c:pt>
                <c:pt idx="335">
                  <c:v>0.48454264856373375</c:v>
                </c:pt>
                <c:pt idx="336">
                  <c:v>0.48454306342403763</c:v>
                </c:pt>
                <c:pt idx="337">
                  <c:v>0.48454347826889388</c:v>
                </c:pt>
                <c:pt idx="338">
                  <c:v>0.48454385540619871</c:v>
                </c:pt>
                <c:pt idx="339">
                  <c:v>0.48454427026650249</c:v>
                </c:pt>
                <c:pt idx="340">
                  <c:v>0.48454464740380732</c:v>
                </c:pt>
                <c:pt idx="341">
                  <c:v>0.48454502454111215</c:v>
                </c:pt>
                <c:pt idx="342">
                  <c:v>0.48454540167841698</c:v>
                </c:pt>
                <c:pt idx="343">
                  <c:v>0.48454577881572181</c:v>
                </c:pt>
                <c:pt idx="344">
                  <c:v>0.48454619366057805</c:v>
                </c:pt>
                <c:pt idx="345">
                  <c:v>0.48454657079788288</c:v>
                </c:pt>
                <c:pt idx="346">
                  <c:v>0.48454694793518771</c:v>
                </c:pt>
                <c:pt idx="347">
                  <c:v>0.48454732508794007</c:v>
                </c:pt>
                <c:pt idx="348">
                  <c:v>0.48454770222524479</c:v>
                </c:pt>
                <c:pt idx="349">
                  <c:v>0.48454804163955056</c:v>
                </c:pt>
                <c:pt idx="350">
                  <c:v>0.48454838106930398</c:v>
                </c:pt>
                <c:pt idx="351">
                  <c:v>0.48454875820660881</c:v>
                </c:pt>
                <c:pt idx="352">
                  <c:v>0.48454913534391364</c:v>
                </c:pt>
                <c:pt idx="353">
                  <c:v>0.48454951248121836</c:v>
                </c:pt>
                <c:pt idx="354">
                  <c:v>0.48454988961852319</c:v>
                </c:pt>
                <c:pt idx="355">
                  <c:v>0.4845502290482766</c:v>
                </c:pt>
                <c:pt idx="356">
                  <c:v>0.48455056846258238</c:v>
                </c:pt>
                <c:pt idx="357">
                  <c:v>0.48455094559988721</c:v>
                </c:pt>
                <c:pt idx="358">
                  <c:v>0.48455132275263957</c:v>
                </c:pt>
                <c:pt idx="359">
                  <c:v>0.48455166216694534</c:v>
                </c:pt>
                <c:pt idx="360">
                  <c:v>0.48455203930425006</c:v>
                </c:pt>
                <c:pt idx="361">
                  <c:v>0.48455237873400347</c:v>
                </c:pt>
                <c:pt idx="362">
                  <c:v>0.4845527558713083</c:v>
                </c:pt>
                <c:pt idx="363">
                  <c:v>0.48455305757806255</c:v>
                </c:pt>
                <c:pt idx="364">
                  <c:v>0.48455339700781597</c:v>
                </c:pt>
                <c:pt idx="365">
                  <c:v>0.48455373643756927</c:v>
                </c:pt>
                <c:pt idx="366">
                  <c:v>0.48455407585187504</c:v>
                </c:pt>
                <c:pt idx="367">
                  <c:v>0.48455445298917987</c:v>
                </c:pt>
                <c:pt idx="368">
                  <c:v>0.48455479241893329</c:v>
                </c:pt>
                <c:pt idx="369">
                  <c:v>0.48455513184868659</c:v>
                </c:pt>
                <c:pt idx="370">
                  <c:v>0.48455547126299237</c:v>
                </c:pt>
                <c:pt idx="371">
                  <c:v>0.48455581069274578</c:v>
                </c:pt>
                <c:pt idx="372">
                  <c:v>0.48455615012249909</c:v>
                </c:pt>
                <c:pt idx="373">
                  <c:v>0.48455648953680486</c:v>
                </c:pt>
                <c:pt idx="374">
                  <c:v>0.48455682896655827</c:v>
                </c:pt>
                <c:pt idx="375">
                  <c:v>0.48455716839631158</c:v>
                </c:pt>
                <c:pt idx="376">
                  <c:v>0.48455750781061735</c:v>
                </c:pt>
                <c:pt idx="377">
                  <c:v>0.48455780951737171</c:v>
                </c:pt>
                <c:pt idx="378">
                  <c:v>0.4845581112395736</c:v>
                </c:pt>
                <c:pt idx="379">
                  <c:v>0.48455845065387948</c:v>
                </c:pt>
                <c:pt idx="380">
                  <c:v>0.48455879008363278</c:v>
                </c:pt>
                <c:pt idx="381">
                  <c:v>0.48455912951338609</c:v>
                </c:pt>
                <c:pt idx="382">
                  <c:v>0.48455946892769197</c:v>
                </c:pt>
                <c:pt idx="383">
                  <c:v>0.48455977064989386</c:v>
                </c:pt>
                <c:pt idx="384">
                  <c:v>0.48456011006419963</c:v>
                </c:pt>
                <c:pt idx="385">
                  <c:v>0.48456041177095399</c:v>
                </c:pt>
                <c:pt idx="386">
                  <c:v>0.4845607512007073</c:v>
                </c:pt>
                <c:pt idx="387">
                  <c:v>0.48456109063046071</c:v>
                </c:pt>
                <c:pt idx="388">
                  <c:v>0.48456139233721496</c:v>
                </c:pt>
                <c:pt idx="389">
                  <c:v>0.48456169404396932</c:v>
                </c:pt>
                <c:pt idx="390">
                  <c:v>0.48456199576617121</c:v>
                </c:pt>
                <c:pt idx="391">
                  <c:v>0.48456229747292556</c:v>
                </c:pt>
                <c:pt idx="392">
                  <c:v>0.48456259917967992</c:v>
                </c:pt>
                <c:pt idx="393">
                  <c:v>0.48456293860943322</c:v>
                </c:pt>
                <c:pt idx="394">
                  <c:v>0.48456324031618758</c:v>
                </c:pt>
                <c:pt idx="395">
                  <c:v>0.48456357974594089</c:v>
                </c:pt>
                <c:pt idx="396">
                  <c:v>0.48456388145269524</c:v>
                </c:pt>
                <c:pt idx="397">
                  <c:v>0.4845641831594496</c:v>
                </c:pt>
                <c:pt idx="398">
                  <c:v>0.48456448486620396</c:v>
                </c:pt>
                <c:pt idx="399">
                  <c:v>0.48456482429595726</c:v>
                </c:pt>
                <c:pt idx="400">
                  <c:v>0.48456512600271162</c:v>
                </c:pt>
                <c:pt idx="401">
                  <c:v>0.48456542770946598</c:v>
                </c:pt>
                <c:pt idx="402">
                  <c:v>0.48456572943166787</c:v>
                </c:pt>
                <c:pt idx="403">
                  <c:v>0.48456603113842223</c:v>
                </c:pt>
                <c:pt idx="404">
                  <c:v>0.48456633284517647</c:v>
                </c:pt>
                <c:pt idx="405">
                  <c:v>0.48456663456737847</c:v>
                </c:pt>
                <c:pt idx="406">
                  <c:v>0.48456693627413283</c:v>
                </c:pt>
                <c:pt idx="407">
                  <c:v>0.48456723798088708</c:v>
                </c:pt>
                <c:pt idx="408">
                  <c:v>0.48456753968764144</c:v>
                </c:pt>
                <c:pt idx="409">
                  <c:v>0.48456784139439579</c:v>
                </c:pt>
                <c:pt idx="410">
                  <c:v>0.48456814311659768</c:v>
                </c:pt>
                <c:pt idx="411">
                  <c:v>0.48456844482335204</c:v>
                </c:pt>
                <c:pt idx="412">
                  <c:v>0.48456874653010629</c:v>
                </c:pt>
                <c:pt idx="413">
                  <c:v>0.48456904825230818</c:v>
                </c:pt>
                <c:pt idx="414">
                  <c:v>0.48456934995906253</c:v>
                </c:pt>
                <c:pt idx="415">
                  <c:v>0.48456965166581689</c:v>
                </c:pt>
                <c:pt idx="416">
                  <c:v>0.48456995337257114</c:v>
                </c:pt>
                <c:pt idx="417">
                  <c:v>0.48457025507932561</c:v>
                </c:pt>
                <c:pt idx="418">
                  <c:v>0.4845705568015275</c:v>
                </c:pt>
                <c:pt idx="419">
                  <c:v>0.48457082080073033</c:v>
                </c:pt>
                <c:pt idx="420">
                  <c:v>0.48457112250748469</c:v>
                </c:pt>
                <c:pt idx="421">
                  <c:v>0.48457146193723799</c:v>
                </c:pt>
                <c:pt idx="422">
                  <c:v>0.4845717259209934</c:v>
                </c:pt>
                <c:pt idx="423">
                  <c:v>0.48457202764319518</c:v>
                </c:pt>
                <c:pt idx="424">
                  <c:v>0.48457229162695059</c:v>
                </c:pt>
                <c:pt idx="425">
                  <c:v>0.48457259334915237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5-485E-A875-69530CDABFE7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MW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Sheet1!$J$2:$J$427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</c:numCache>
            </c:numRef>
          </c:xVal>
          <c:yVal>
            <c:numRef>
              <c:f>Sheet1!$L$2:$L$427</c:f>
              <c:numCache>
                <c:formatCode>0.0%</c:formatCode>
                <c:ptCount val="426"/>
                <c:pt idx="0">
                  <c:v>0</c:v>
                </c:pt>
                <c:pt idx="1">
                  <c:v>1.7334340598366249E-2</c:v>
                </c:pt>
                <c:pt idx="2">
                  <c:v>2.6878073360434129E-2</c:v>
                </c:pt>
                <c:pt idx="3">
                  <c:v>3.6020337059687102E-2</c:v>
                </c:pt>
                <c:pt idx="4">
                  <c:v>4.4890984758903518E-2</c:v>
                </c:pt>
                <c:pt idx="5">
                  <c:v>5.3476518680166563E-2</c:v>
                </c:pt>
                <c:pt idx="6">
                  <c:v>6.1850418778995331E-2</c:v>
                </c:pt>
                <c:pt idx="7">
                  <c:v>7.0009003816353221E-2</c:v>
                </c:pt>
                <c:pt idx="8">
                  <c:v>7.7967864861408276E-2</c:v>
                </c:pt>
                <c:pt idx="9">
                  <c:v>8.5769444142644313E-2</c:v>
                </c:pt>
                <c:pt idx="10">
                  <c:v>9.3387179175520862E-2</c:v>
                </c:pt>
                <c:pt idx="11">
                  <c:v>0.10084784899500776</c:v>
                </c:pt>
                <c:pt idx="12">
                  <c:v>0.1081822747629283</c:v>
                </c:pt>
                <c:pt idx="13">
                  <c:v>0.11536497668775791</c:v>
                </c:pt>
                <c:pt idx="14">
                  <c:v>0.12241630972636919</c:v>
                </c:pt>
                <c:pt idx="15">
                  <c:v>0.12935532959218976</c:v>
                </c:pt>
                <c:pt idx="16">
                  <c:v>0.13617063172464061</c:v>
                </c:pt>
                <c:pt idx="17">
                  <c:v>0.1428601228916011</c:v>
                </c:pt>
                <c:pt idx="18">
                  <c:v>0.14946097614951548</c:v>
                </c:pt>
                <c:pt idx="19">
                  <c:v>0.15597441858791794</c:v>
                </c:pt>
                <c:pt idx="20">
                  <c:v>0.16238926216709304</c:v>
                </c:pt>
                <c:pt idx="21">
                  <c:v>0.16869937155763237</c:v>
                </c:pt>
                <c:pt idx="22">
                  <c:v>0.17492611222594767</c:v>
                </c:pt>
                <c:pt idx="23">
                  <c:v>0.18107641351968884</c:v>
                </c:pt>
                <c:pt idx="24">
                  <c:v>0.18711180315374898</c:v>
                </c:pt>
                <c:pt idx="25">
                  <c:v>0.19307645568613307</c:v>
                </c:pt>
                <c:pt idx="26">
                  <c:v>0.19895867785192156</c:v>
                </c:pt>
                <c:pt idx="27">
                  <c:v>0.20477932987753955</c:v>
                </c:pt>
                <c:pt idx="28">
                  <c:v>0.21054288696113388</c:v>
                </c:pt>
                <c:pt idx="29">
                  <c:v>0.21624213103593193</c:v>
                </c:pt>
                <c:pt idx="30">
                  <c:v>0.22187381397853834</c:v>
                </c:pt>
                <c:pt idx="31">
                  <c:v>0.22743086207435059</c:v>
                </c:pt>
                <c:pt idx="32">
                  <c:v>0.2329081504887166</c:v>
                </c:pt>
                <c:pt idx="33">
                  <c:v>0.23833606729738399</c:v>
                </c:pt>
                <c:pt idx="34">
                  <c:v>0.24371410724558296</c:v>
                </c:pt>
                <c:pt idx="35">
                  <c:v>0.24902963869798311</c:v>
                </c:pt>
                <c:pt idx="36">
                  <c:v>0.25427854735903721</c:v>
                </c:pt>
                <c:pt idx="37">
                  <c:v>0.25947822878134552</c:v>
                </c:pt>
                <c:pt idx="38">
                  <c:v>0.26461511298873197</c:v>
                </c:pt>
                <c:pt idx="39">
                  <c:v>0.26969930529833053</c:v>
                </c:pt>
                <c:pt idx="40">
                  <c:v>0.27474343730112361</c:v>
                </c:pt>
                <c:pt idx="41">
                  <c:v>0.27974534358151404</c:v>
                </c:pt>
                <c:pt idx="42">
                  <c:v>0.28468777298341996</c:v>
                </c:pt>
                <c:pt idx="43">
                  <c:v>0.28959180223934766</c:v>
                </c:pt>
                <c:pt idx="44">
                  <c:v>0.29446053513530512</c:v>
                </c:pt>
                <c:pt idx="45">
                  <c:v>0.29928393853763469</c:v>
                </c:pt>
                <c:pt idx="46">
                  <c:v>0.30405659890734404</c:v>
                </c:pt>
                <c:pt idx="47">
                  <c:v>0.30877988768613751</c:v>
                </c:pt>
                <c:pt idx="48">
                  <c:v>0.31345835224085539</c:v>
                </c:pt>
                <c:pt idx="49">
                  <c:v>0.31809004369154759</c:v>
                </c:pt>
                <c:pt idx="50">
                  <c:v>0.32265323566920245</c:v>
                </c:pt>
                <c:pt idx="51">
                  <c:v>0.32716178683955377</c:v>
                </c:pt>
                <c:pt idx="52">
                  <c:v>0.33156993465246298</c:v>
                </c:pt>
                <c:pt idx="53">
                  <c:v>0.33585912867883783</c:v>
                </c:pt>
                <c:pt idx="54">
                  <c:v>0.34003434935681187</c:v>
                </c:pt>
                <c:pt idx="55">
                  <c:v>0.34402810775245263</c:v>
                </c:pt>
                <c:pt idx="56">
                  <c:v>0.34767655364210837</c:v>
                </c:pt>
                <c:pt idx="57">
                  <c:v>0.35108730847955905</c:v>
                </c:pt>
                <c:pt idx="58">
                  <c:v>0.35447121209856347</c:v>
                </c:pt>
                <c:pt idx="59">
                  <c:v>0.35763417058145786</c:v>
                </c:pt>
                <c:pt idx="60">
                  <c:v>0.36065796465833244</c:v>
                </c:pt>
                <c:pt idx="61">
                  <c:v>0.36350693706661763</c:v>
                </c:pt>
                <c:pt idx="62">
                  <c:v>0.36626164149121754</c:v>
                </c:pt>
                <c:pt idx="63">
                  <c:v>0.36894387646983773</c:v>
                </c:pt>
                <c:pt idx="64">
                  <c:v>0.37152563592232213</c:v>
                </c:pt>
                <c:pt idx="65">
                  <c:v>0.37402727477597808</c:v>
                </c:pt>
                <c:pt idx="66">
                  <c:v>0.37647383976581994</c:v>
                </c:pt>
                <c:pt idx="67">
                  <c:v>0.3788280134536679</c:v>
                </c:pt>
                <c:pt idx="68">
                  <c:v>0.38107824691198988</c:v>
                </c:pt>
                <c:pt idx="69">
                  <c:v>0.38322446798687504</c:v>
                </c:pt>
                <c:pt idx="70">
                  <c:v>0.38529886926706824</c:v>
                </c:pt>
                <c:pt idx="71">
                  <c:v>0.3873124943809837</c:v>
                </c:pt>
                <c:pt idx="72">
                  <c:v>0.38926029069222845</c:v>
                </c:pt>
                <c:pt idx="73">
                  <c:v>0.39114189729820303</c:v>
                </c:pt>
                <c:pt idx="74">
                  <c:v>0.39295890219104102</c:v>
                </c:pt>
                <c:pt idx="75">
                  <c:v>0.39471375947589704</c:v>
                </c:pt>
                <c:pt idx="76">
                  <c:v>0.39640903159966245</c:v>
                </c:pt>
                <c:pt idx="77">
                  <c:v>0.39804692006228115</c:v>
                </c:pt>
                <c:pt idx="78">
                  <c:v>0.39962980681499682</c:v>
                </c:pt>
                <c:pt idx="79">
                  <c:v>0.4011598212186247</c:v>
                </c:pt>
                <c:pt idx="80">
                  <c:v>0.40263934520962597</c:v>
                </c:pt>
                <c:pt idx="81">
                  <c:v>0.40407032768273343</c:v>
                </c:pt>
                <c:pt idx="82">
                  <c:v>0.40545439269964501</c:v>
                </c:pt>
                <c:pt idx="83">
                  <c:v>0.40679320040640521</c:v>
                </c:pt>
                <c:pt idx="84">
                  <c:v>0.40808833879514761</c:v>
                </c:pt>
                <c:pt idx="85">
                  <c:v>0.409340890558888</c:v>
                </c:pt>
                <c:pt idx="86">
                  <c:v>0.4105473910385844</c:v>
                </c:pt>
                <c:pt idx="87">
                  <c:v>0.41171711544878287</c:v>
                </c:pt>
                <c:pt idx="88">
                  <c:v>0.41284779009128048</c:v>
                </c:pt>
                <c:pt idx="89">
                  <c:v>0.4139443232650829</c:v>
                </c:pt>
                <c:pt idx="90">
                  <c:v>0.41500151796684392</c:v>
                </c:pt>
                <c:pt idx="91">
                  <c:v>0.4160272418702764</c:v>
                </c:pt>
                <c:pt idx="92">
                  <c:v>0.41702055663453452</c:v>
                </c:pt>
                <c:pt idx="93">
                  <c:v>0.41798250888306998</c:v>
                </c:pt>
                <c:pt idx="94">
                  <c:v>0.41891259336111297</c:v>
                </c:pt>
                <c:pt idx="95">
                  <c:v>0.41981279501817814</c:v>
                </c:pt>
                <c:pt idx="96">
                  <c:v>0.42067842212047213</c:v>
                </c:pt>
                <c:pt idx="97">
                  <c:v>0.42152105966509079</c:v>
                </c:pt>
                <c:pt idx="98">
                  <c:v>0.422334464025237</c:v>
                </c:pt>
                <c:pt idx="99">
                  <c:v>0.42311737204181232</c:v>
                </c:pt>
                <c:pt idx="100">
                  <c:v>0.4238720212991075</c:v>
                </c:pt>
                <c:pt idx="101">
                  <c:v>0.42460404191610968</c:v>
                </c:pt>
                <c:pt idx="102">
                  <c:v>0.42531253162153748</c:v>
                </c:pt>
                <c:pt idx="103">
                  <c:v>0.42599323176767334</c:v>
                </c:pt>
                <c:pt idx="104">
                  <c:v>0.42665220550044958</c:v>
                </c:pt>
                <c:pt idx="105">
                  <c:v>0.4272861686269066</c:v>
                </c:pt>
                <c:pt idx="106">
                  <c:v>0.42789577076876684</c:v>
                </c:pt>
                <c:pt idx="107">
                  <c:v>0.42848700293283415</c:v>
                </c:pt>
                <c:pt idx="108">
                  <c:v>0.42905925155216784</c:v>
                </c:pt>
                <c:pt idx="109">
                  <c:v>0.4296109286789821</c:v>
                </c:pt>
                <c:pt idx="110">
                  <c:v>0.4301419621298006</c:v>
                </c:pt>
                <c:pt idx="111">
                  <c:v>0.43065000600816128</c:v>
                </c:pt>
                <c:pt idx="112">
                  <c:v>0.43113827239746061</c:v>
                </c:pt>
                <c:pt idx="113">
                  <c:v>0.43161022592717568</c:v>
                </c:pt>
                <c:pt idx="114">
                  <c:v>0.43206417038169731</c:v>
                </c:pt>
                <c:pt idx="115">
                  <c:v>0.43249786814716962</c:v>
                </c:pt>
                <c:pt idx="116">
                  <c:v>0.43291485608089353</c:v>
                </c:pt>
                <c:pt idx="117">
                  <c:v>0.43331618079153844</c:v>
                </c:pt>
                <c:pt idx="118">
                  <c:v>0.43370119267216412</c:v>
                </c:pt>
                <c:pt idx="119">
                  <c:v>0.43406783456021436</c:v>
                </c:pt>
                <c:pt idx="120">
                  <c:v>0.43441805533563949</c:v>
                </c:pt>
                <c:pt idx="121">
                  <c:v>0.43475358734274316</c:v>
                </c:pt>
                <c:pt idx="122">
                  <c:v>0.43507518847107141</c:v>
                </c:pt>
                <c:pt idx="123">
                  <c:v>0.43538238955020125</c:v>
                </c:pt>
                <c:pt idx="124">
                  <c:v>0.43567605675228449</c:v>
                </c:pt>
                <c:pt idx="125">
                  <c:v>0.43595644269731493</c:v>
                </c:pt>
                <c:pt idx="126">
                  <c:v>0.43622553236437223</c:v>
                </c:pt>
                <c:pt idx="127">
                  <c:v>0.43648350620475629</c:v>
                </c:pt>
                <c:pt idx="128">
                  <c:v>0.43673003940021438</c:v>
                </c:pt>
                <c:pt idx="129">
                  <c:v>0.43696455451250049</c:v>
                </c:pt>
                <c:pt idx="130">
                  <c:v>0.4371879898824601</c:v>
                </c:pt>
                <c:pt idx="131">
                  <c:v>0.43740067032834584</c:v>
                </c:pt>
                <c:pt idx="132">
                  <c:v>0.43760281238580456</c:v>
                </c:pt>
                <c:pt idx="133">
                  <c:v>0.43779405516701908</c:v>
                </c:pt>
                <c:pt idx="134">
                  <c:v>0.437976275353681</c:v>
                </c:pt>
                <c:pt idx="135">
                  <c:v>0.43814972559534893</c:v>
                </c:pt>
                <c:pt idx="136">
                  <c:v>0.43831436977811067</c:v>
                </c:pt>
                <c:pt idx="137">
                  <c:v>0.43847049665065474</c:v>
                </c:pt>
                <c:pt idx="138">
                  <c:v>0.43861760091386348</c:v>
                </c:pt>
                <c:pt idx="139">
                  <c:v>0.43875755930855853</c:v>
                </c:pt>
                <c:pt idx="140">
                  <c:v>0.4388903357060453</c:v>
                </c:pt>
                <c:pt idx="141">
                  <c:v>0.43901621885501207</c:v>
                </c:pt>
                <c:pt idx="142">
                  <c:v>0.43913542529110539</c:v>
                </c:pt>
                <c:pt idx="143">
                  <c:v>0.43924820764910155</c:v>
                </c:pt>
                <c:pt idx="144">
                  <c:v>0.43935496290116427</c:v>
                </c:pt>
                <c:pt idx="145">
                  <c:v>0.43945587152815868</c:v>
                </c:pt>
                <c:pt idx="146">
                  <c:v>0.43955125833355446</c:v>
                </c:pt>
                <c:pt idx="147">
                  <c:v>0.43964137593734554</c:v>
                </c:pt>
                <c:pt idx="148">
                  <c:v>0.43972654917256682</c:v>
                </c:pt>
                <c:pt idx="149">
                  <c:v>0.43980695847573559</c:v>
                </c:pt>
                <c:pt idx="150">
                  <c:v>0.4398828203972811</c:v>
                </c:pt>
                <c:pt idx="151">
                  <c:v>0.43995445975545588</c:v>
                </c:pt>
                <c:pt idx="152">
                  <c:v>0.44002202088764764</c:v>
                </c:pt>
                <c:pt idx="153">
                  <c:v>0.4400857564581977</c:v>
                </c:pt>
                <c:pt idx="154">
                  <c:v>0.44014584688884073</c:v>
                </c:pt>
                <c:pt idx="155">
                  <c:v>0.44020247264565893</c:v>
                </c:pt>
                <c:pt idx="156">
                  <c:v>0.44025588637821111</c:v>
                </c:pt>
                <c:pt idx="157">
                  <c:v>0.44030619632475543</c:v>
                </c:pt>
                <c:pt idx="158">
                  <c:v>0.44035361905050374</c:v>
                </c:pt>
                <c:pt idx="159">
                  <c:v>0.44039826280849681</c:v>
                </c:pt>
                <c:pt idx="160">
                  <c:v>0.44044030807959944</c:v>
                </c:pt>
                <c:pt idx="161">
                  <c:v>0.44047993528554641</c:v>
                </c:pt>
                <c:pt idx="162">
                  <c:v>0.44051725270894349</c:v>
                </c:pt>
                <c:pt idx="163">
                  <c:v>0.44055236861761404</c:v>
                </c:pt>
                <c:pt idx="164">
                  <c:v>0.44058549956198734</c:v>
                </c:pt>
                <c:pt idx="165">
                  <c:v>0.44061664554206337</c:v>
                </c:pt>
                <c:pt idx="166">
                  <c:v>0.44064598699435931</c:v>
                </c:pt>
                <c:pt idx="167">
                  <c:v>0.44067356001800462</c:v>
                </c:pt>
                <c:pt idx="168">
                  <c:v>0.44069954507908182</c:v>
                </c:pt>
                <c:pt idx="169">
                  <c:v>0.44072397824715492</c:v>
                </c:pt>
                <c:pt idx="170">
                  <c:v>0.44074693170570056</c:v>
                </c:pt>
                <c:pt idx="171">
                  <c:v>0.44076854982167157</c:v>
                </c:pt>
                <c:pt idx="172">
                  <c:v>0.44078886869419731</c:v>
                </c:pt>
                <c:pt idx="173">
                  <c:v>0.44080799659110126</c:v>
                </c:pt>
                <c:pt idx="174">
                  <c:v>0.44082596958194775</c:v>
                </c:pt>
                <c:pt idx="175">
                  <c:v>0.44084285986499572</c:v>
                </c:pt>
                <c:pt idx="176">
                  <c:v>0.44085873962372157</c:v>
                </c:pt>
                <c:pt idx="177">
                  <c:v>0.44087364492768966</c:v>
                </c:pt>
                <c:pt idx="178">
                  <c:v>0.44088768407428847</c:v>
                </c:pt>
                <c:pt idx="179">
                  <c:v>0.44090085706351811</c:v>
                </c:pt>
                <c:pt idx="180">
                  <c:v>0.44091323604928967</c:v>
                </c:pt>
                <c:pt idx="181">
                  <c:v>0.44092489322986228</c:v>
                </c:pt>
                <c:pt idx="182">
                  <c:v>0.44093579252088888</c:v>
                </c:pt>
                <c:pt idx="183">
                  <c:v>0.44094607827453991</c:v>
                </c:pt>
                <c:pt idx="184">
                  <c:v>0.44095571439168568</c:v>
                </c:pt>
                <c:pt idx="185">
                  <c:v>0.44096477307058535</c:v>
                </c:pt>
                <c:pt idx="186">
                  <c:v>0.44097329039558575</c:v>
                </c:pt>
                <c:pt idx="187">
                  <c:v>0.44098130245103384</c:v>
                </c:pt>
                <c:pt idx="188">
                  <c:v>0.44098880925171213</c:v>
                </c:pt>
                <c:pt idx="189">
                  <c:v>0.44099584686718496</c:v>
                </c:pt>
                <c:pt idx="190">
                  <c:v>0.44100248749571147</c:v>
                </c:pt>
                <c:pt idx="191">
                  <c:v>0.44100869503816198</c:v>
                </c:pt>
                <c:pt idx="192">
                  <c:v>0.4410145416632304</c:v>
                </c:pt>
                <c:pt idx="193">
                  <c:v>0.44102002740048196</c:v>
                </c:pt>
                <c:pt idx="194">
                  <c:v>0.4410251883194809</c:v>
                </c:pt>
                <c:pt idx="195">
                  <c:v>0.44103002443500983</c:v>
                </c:pt>
                <c:pt idx="196">
                  <c:v>0.44103457181663308</c:v>
                </c:pt>
                <c:pt idx="197">
                  <c:v>0.44103883047913328</c:v>
                </c:pt>
                <c:pt idx="198">
                  <c:v>0.44104280042251043</c:v>
                </c:pt>
                <c:pt idx="199">
                  <c:v>0.44104658989980516</c:v>
                </c:pt>
                <c:pt idx="200">
                  <c:v>0.44105009067275946</c:v>
                </c:pt>
                <c:pt idx="201">
                  <c:v>0.44105341097963136</c:v>
                </c:pt>
                <c:pt idx="202">
                  <c:v>0.44105655083520356</c:v>
                </c:pt>
                <c:pt idx="203">
                  <c:v>0.44105943807078218</c:v>
                </c:pt>
                <c:pt idx="204">
                  <c:v>0.44106218093940797</c:v>
                </c:pt>
                <c:pt idx="205">
                  <c:v>0.44106474335673396</c:v>
                </c:pt>
                <c:pt idx="206">
                  <c:v>0.44106716140710722</c:v>
                </c:pt>
                <c:pt idx="207">
                  <c:v>0.44106939900618058</c:v>
                </c:pt>
                <c:pt idx="208">
                  <c:v>0.44107156442177764</c:v>
                </c:pt>
                <c:pt idx="209">
                  <c:v>0.44107354940085741</c:v>
                </c:pt>
                <c:pt idx="210">
                  <c:v>0.44107538999820195</c:v>
                </c:pt>
                <c:pt idx="211">
                  <c:v>0.44107715842685247</c:v>
                </c:pt>
                <c:pt idx="212">
                  <c:v>0.44107878250333277</c:v>
                </c:pt>
                <c:pt idx="213">
                  <c:v>0.44108033438155414</c:v>
                </c:pt>
                <c:pt idx="214">
                  <c:v>0.44108181409108171</c:v>
                </c:pt>
                <c:pt idx="215">
                  <c:v>0.4410831855180033</c:v>
                </c:pt>
                <c:pt idx="216">
                  <c:v>0.44108448477623108</c:v>
                </c:pt>
                <c:pt idx="217">
                  <c:v>0.44108567575185287</c:v>
                </c:pt>
                <c:pt idx="218">
                  <c:v>0.44108679455878086</c:v>
                </c:pt>
                <c:pt idx="219">
                  <c:v>0.44108784118223243</c:v>
                </c:pt>
                <c:pt idx="220">
                  <c:v>0.44108892389003096</c:v>
                </c:pt>
                <c:pt idx="221">
                  <c:v>0.44108986223087665</c:v>
                </c:pt>
                <c:pt idx="222">
                  <c:v>0.44109072840302843</c:v>
                </c:pt>
                <c:pt idx="223">
                  <c:v>0.44109152239170391</c:v>
                </c:pt>
                <c:pt idx="224">
                  <c:v>0.44109231638037938</c:v>
                </c:pt>
                <c:pt idx="225">
                  <c:v>0.44109307426992528</c:v>
                </c:pt>
                <c:pt idx="226">
                  <c:v>0.44109379608990684</c:v>
                </c:pt>
                <c:pt idx="227">
                  <c:v>0.44109448179597632</c:v>
                </c:pt>
                <c:pt idx="228">
                  <c:v>0.44109509533335201</c:v>
                </c:pt>
                <c:pt idx="229">
                  <c:v>0.44109567278638084</c:v>
                </c:pt>
                <c:pt idx="230">
                  <c:v>0.44109625022462695</c:v>
                </c:pt>
                <c:pt idx="231">
                  <c:v>0.44109675549417926</c:v>
                </c:pt>
                <c:pt idx="232">
                  <c:v>0.44109722466460211</c:v>
                </c:pt>
                <c:pt idx="233">
                  <c:v>0.44109769383502495</c:v>
                </c:pt>
                <c:pt idx="234">
                  <c:v>0.44109816302023042</c:v>
                </c:pt>
                <c:pt idx="235">
                  <c:v>0.44109856000717673</c:v>
                </c:pt>
                <c:pt idx="236">
                  <c:v>0.44109895700890578</c:v>
                </c:pt>
                <c:pt idx="237">
                  <c:v>0.44109931791150536</c:v>
                </c:pt>
                <c:pt idx="238">
                  <c:v>0.44109967881410483</c:v>
                </c:pt>
                <c:pt idx="239">
                  <c:v>0.44110000361757484</c:v>
                </c:pt>
                <c:pt idx="240">
                  <c:v>0.44110032843582736</c:v>
                </c:pt>
                <c:pt idx="241">
                  <c:v>0.44110061715495053</c:v>
                </c:pt>
                <c:pt idx="242">
                  <c:v>0.44110090588885609</c:v>
                </c:pt>
                <c:pt idx="243">
                  <c:v>0.44110115850884968</c:v>
                </c:pt>
                <c:pt idx="244">
                  <c:v>0.44110141114362589</c:v>
                </c:pt>
                <c:pt idx="245">
                  <c:v>0.44110162769405514</c:v>
                </c:pt>
                <c:pt idx="246">
                  <c:v>0.44110184422970178</c:v>
                </c:pt>
                <c:pt idx="247">
                  <c:v>0.44110202468100157</c:v>
                </c:pt>
                <c:pt idx="248">
                  <c:v>0.44110224123143082</c:v>
                </c:pt>
                <c:pt idx="249">
                  <c:v>0.44110242168273051</c:v>
                </c:pt>
                <c:pt idx="250">
                  <c:v>0.4411026021340303</c:v>
                </c:pt>
                <c:pt idx="251">
                  <c:v>0.44110278258533009</c:v>
                </c:pt>
                <c:pt idx="252">
                  <c:v>0.44110292693750031</c:v>
                </c:pt>
                <c:pt idx="253">
                  <c:v>0.4411031073888001</c:v>
                </c:pt>
                <c:pt idx="254">
                  <c:v>0.44110321567140598</c:v>
                </c:pt>
                <c:pt idx="255">
                  <c:v>0.4411033600235762</c:v>
                </c:pt>
                <c:pt idx="256">
                  <c:v>0.44110350439052903</c:v>
                </c:pt>
                <c:pt idx="257">
                  <c:v>0.44110361265835241</c:v>
                </c:pt>
                <c:pt idx="258">
                  <c:v>0.44110372092617578</c:v>
                </c:pt>
                <c:pt idx="259">
                  <c:v>0.44110382920878166</c:v>
                </c:pt>
                <c:pt idx="260">
                  <c:v>0.44110393747660503</c:v>
                </c:pt>
                <c:pt idx="261">
                  <c:v>0.44110400966008145</c:v>
                </c:pt>
                <c:pt idx="262">
                  <c:v>0.44110411792790472</c:v>
                </c:pt>
                <c:pt idx="263">
                  <c:v>0.44110419011138113</c:v>
                </c:pt>
                <c:pt idx="264">
                  <c:v>0.44110426228007504</c:v>
                </c:pt>
                <c:pt idx="265">
                  <c:v>0.44110437056268093</c:v>
                </c:pt>
                <c:pt idx="266">
                  <c:v>0.44110444273137472</c:v>
                </c:pt>
                <c:pt idx="267">
                  <c:v>0.4411044788305043</c:v>
                </c:pt>
                <c:pt idx="268">
                  <c:v>0.44110455101398061</c:v>
                </c:pt>
                <c:pt idx="269">
                  <c:v>0.44110462318267452</c:v>
                </c:pt>
                <c:pt idx="270">
                  <c:v>0.44110465928180398</c:v>
                </c:pt>
                <c:pt idx="271">
                  <c:v>0.4411047314652804</c:v>
                </c:pt>
                <c:pt idx="272">
                  <c:v>0.44110476754962735</c:v>
                </c:pt>
                <c:pt idx="273">
                  <c:v>0.44110483973310377</c:v>
                </c:pt>
                <c:pt idx="274">
                  <c:v>0.44110487581745073</c:v>
                </c:pt>
                <c:pt idx="275">
                  <c:v>0.44110491191658019</c:v>
                </c:pt>
                <c:pt idx="276">
                  <c:v>0.44110498410005661</c:v>
                </c:pt>
                <c:pt idx="277">
                  <c:v>0.44110502018440345</c:v>
                </c:pt>
                <c:pt idx="278">
                  <c:v>0.44110505626875041</c:v>
                </c:pt>
                <c:pt idx="279">
                  <c:v>0.44110509236787998</c:v>
                </c:pt>
                <c:pt idx="280">
                  <c:v>0.44110512845222682</c:v>
                </c:pt>
                <c:pt idx="281">
                  <c:v>0.44110516455135629</c:v>
                </c:pt>
                <c:pt idx="282">
                  <c:v>0.44110516455135629</c:v>
                </c:pt>
                <c:pt idx="283">
                  <c:v>0.44110520063570324</c:v>
                </c:pt>
                <c:pt idx="284">
                  <c:v>0.4411052367200502</c:v>
                </c:pt>
                <c:pt idx="285">
                  <c:v>0.44110527281917966</c:v>
                </c:pt>
                <c:pt idx="286">
                  <c:v>0.44110527281917966</c:v>
                </c:pt>
                <c:pt idx="287">
                  <c:v>0.44110530890352651</c:v>
                </c:pt>
                <c:pt idx="288">
                  <c:v>0.44110534500265608</c:v>
                </c:pt>
                <c:pt idx="289">
                  <c:v>0.44110538108700303</c:v>
                </c:pt>
                <c:pt idx="290">
                  <c:v>0.44110541717134988</c:v>
                </c:pt>
                <c:pt idx="291">
                  <c:v>0.44110545327047945</c:v>
                </c:pt>
                <c:pt idx="292">
                  <c:v>0.44110545327047945</c:v>
                </c:pt>
                <c:pt idx="293">
                  <c:v>0.4411054893548263</c:v>
                </c:pt>
                <c:pt idx="294">
                  <c:v>0.44110552545395587</c:v>
                </c:pt>
                <c:pt idx="295">
                  <c:v>0.44110552545395587</c:v>
                </c:pt>
                <c:pt idx="296">
                  <c:v>0.44110556153830272</c:v>
                </c:pt>
                <c:pt idx="297">
                  <c:v>0.44110556153830272</c:v>
                </c:pt>
                <c:pt idx="298">
                  <c:v>0.44110556153830272</c:v>
                </c:pt>
                <c:pt idx="299">
                  <c:v>0.44110559762264967</c:v>
                </c:pt>
                <c:pt idx="300">
                  <c:v>0.44110559762264967</c:v>
                </c:pt>
                <c:pt idx="301">
                  <c:v>0.44110563372177913</c:v>
                </c:pt>
                <c:pt idx="302">
                  <c:v>0.44110563372177913</c:v>
                </c:pt>
                <c:pt idx="303">
                  <c:v>0.44110563372177913</c:v>
                </c:pt>
                <c:pt idx="304">
                  <c:v>0.44110566980612609</c:v>
                </c:pt>
                <c:pt idx="305">
                  <c:v>0.44110566980612609</c:v>
                </c:pt>
                <c:pt idx="306">
                  <c:v>0.44110566980612609</c:v>
                </c:pt>
                <c:pt idx="307">
                  <c:v>0.44110566980612609</c:v>
                </c:pt>
                <c:pt idx="308">
                  <c:v>0.44110566980612609</c:v>
                </c:pt>
                <c:pt idx="309">
                  <c:v>0.44110566980612609</c:v>
                </c:pt>
                <c:pt idx="310">
                  <c:v>0.44110570590525555</c:v>
                </c:pt>
                <c:pt idx="311">
                  <c:v>0.44110570590525555</c:v>
                </c:pt>
                <c:pt idx="312">
                  <c:v>0.44110570590525555</c:v>
                </c:pt>
                <c:pt idx="313">
                  <c:v>0.44110570590525555</c:v>
                </c:pt>
                <c:pt idx="314">
                  <c:v>0.44110570590525555</c:v>
                </c:pt>
                <c:pt idx="315">
                  <c:v>0.44110570590525555</c:v>
                </c:pt>
                <c:pt idx="316">
                  <c:v>0.44110574198960251</c:v>
                </c:pt>
                <c:pt idx="317">
                  <c:v>0.44110574198960251</c:v>
                </c:pt>
                <c:pt idx="318">
                  <c:v>0.44110574198960251</c:v>
                </c:pt>
                <c:pt idx="319">
                  <c:v>0.44110574198960251</c:v>
                </c:pt>
                <c:pt idx="320">
                  <c:v>0.44110574198960251</c:v>
                </c:pt>
                <c:pt idx="321">
                  <c:v>0.44110574198960251</c:v>
                </c:pt>
                <c:pt idx="322">
                  <c:v>0.44110574198960251</c:v>
                </c:pt>
                <c:pt idx="323">
                  <c:v>0.44110577807394946</c:v>
                </c:pt>
                <c:pt idx="324">
                  <c:v>0.44110574198960251</c:v>
                </c:pt>
                <c:pt idx="325">
                  <c:v>0.44110574198960251</c:v>
                </c:pt>
                <c:pt idx="326">
                  <c:v>0.44110574198960251</c:v>
                </c:pt>
                <c:pt idx="327">
                  <c:v>0.44110574198960251</c:v>
                </c:pt>
                <c:pt idx="328">
                  <c:v>0.44110574198960251</c:v>
                </c:pt>
                <c:pt idx="329">
                  <c:v>0.44110574198960251</c:v>
                </c:pt>
                <c:pt idx="330">
                  <c:v>0.44110574198960251</c:v>
                </c:pt>
                <c:pt idx="331">
                  <c:v>0.44110574198960251</c:v>
                </c:pt>
                <c:pt idx="332">
                  <c:v>0.44110574198960251</c:v>
                </c:pt>
                <c:pt idx="333">
                  <c:v>0.44110574198960251</c:v>
                </c:pt>
                <c:pt idx="334">
                  <c:v>0.44110574198960251</c:v>
                </c:pt>
                <c:pt idx="335">
                  <c:v>0.44110574198960251</c:v>
                </c:pt>
                <c:pt idx="336">
                  <c:v>0.44110574198960251</c:v>
                </c:pt>
                <c:pt idx="337">
                  <c:v>0.44110574198960251</c:v>
                </c:pt>
                <c:pt idx="338">
                  <c:v>0.44110574198960251</c:v>
                </c:pt>
                <c:pt idx="339">
                  <c:v>0.44110574198960251</c:v>
                </c:pt>
                <c:pt idx="340">
                  <c:v>0.44110574198960251</c:v>
                </c:pt>
                <c:pt idx="341">
                  <c:v>0.44110574198960251</c:v>
                </c:pt>
                <c:pt idx="342">
                  <c:v>0.44110574198960251</c:v>
                </c:pt>
                <c:pt idx="343">
                  <c:v>0.44110574198960251</c:v>
                </c:pt>
                <c:pt idx="344">
                  <c:v>0.44110574198960251</c:v>
                </c:pt>
                <c:pt idx="345">
                  <c:v>0.44110574198960251</c:v>
                </c:pt>
                <c:pt idx="346">
                  <c:v>0.44110577807394946</c:v>
                </c:pt>
                <c:pt idx="347">
                  <c:v>0.44110577807394946</c:v>
                </c:pt>
                <c:pt idx="348">
                  <c:v>0.44110577807394946</c:v>
                </c:pt>
                <c:pt idx="349">
                  <c:v>0.44110577807394946</c:v>
                </c:pt>
                <c:pt idx="350">
                  <c:v>0.44110577807394946</c:v>
                </c:pt>
                <c:pt idx="351">
                  <c:v>0.44110577807394946</c:v>
                </c:pt>
                <c:pt idx="352">
                  <c:v>0.44110577807394946</c:v>
                </c:pt>
                <c:pt idx="353">
                  <c:v>0.44110577807394946</c:v>
                </c:pt>
                <c:pt idx="354">
                  <c:v>0.44110577807394946</c:v>
                </c:pt>
                <c:pt idx="355">
                  <c:v>0.44110577807394946</c:v>
                </c:pt>
                <c:pt idx="356">
                  <c:v>0.44110577807394946</c:v>
                </c:pt>
                <c:pt idx="357">
                  <c:v>0.44110577807394946</c:v>
                </c:pt>
                <c:pt idx="358">
                  <c:v>0.44110577807394946</c:v>
                </c:pt>
                <c:pt idx="359">
                  <c:v>0.44110577807394946</c:v>
                </c:pt>
                <c:pt idx="360">
                  <c:v>0.44110577807394946</c:v>
                </c:pt>
                <c:pt idx="361">
                  <c:v>0.44110577807394946</c:v>
                </c:pt>
                <c:pt idx="362">
                  <c:v>0.44110577807394946</c:v>
                </c:pt>
                <c:pt idx="363">
                  <c:v>0.44110577807394946</c:v>
                </c:pt>
                <c:pt idx="364">
                  <c:v>0.44110577807394946</c:v>
                </c:pt>
                <c:pt idx="365">
                  <c:v>0.44110577807394946</c:v>
                </c:pt>
                <c:pt idx="366">
                  <c:v>0.44110577807394946</c:v>
                </c:pt>
                <c:pt idx="367">
                  <c:v>0.44110577807394946</c:v>
                </c:pt>
                <c:pt idx="368">
                  <c:v>0.44110577807394946</c:v>
                </c:pt>
                <c:pt idx="369">
                  <c:v>0.44110577807394946</c:v>
                </c:pt>
                <c:pt idx="370">
                  <c:v>0.44110577807394946</c:v>
                </c:pt>
                <c:pt idx="371">
                  <c:v>0.44110577807394946</c:v>
                </c:pt>
                <c:pt idx="372">
                  <c:v>0.44110577807394946</c:v>
                </c:pt>
                <c:pt idx="373">
                  <c:v>0.44110577807394946</c:v>
                </c:pt>
                <c:pt idx="374">
                  <c:v>0.44110577807394946</c:v>
                </c:pt>
                <c:pt idx="375">
                  <c:v>0.44110577807394946</c:v>
                </c:pt>
                <c:pt idx="376">
                  <c:v>0.44110577807394946</c:v>
                </c:pt>
                <c:pt idx="377">
                  <c:v>0.44110577807394946</c:v>
                </c:pt>
                <c:pt idx="378">
                  <c:v>0.44110577807394946</c:v>
                </c:pt>
                <c:pt idx="379">
                  <c:v>0.44110577807394946</c:v>
                </c:pt>
                <c:pt idx="380">
                  <c:v>0.44110577807394946</c:v>
                </c:pt>
                <c:pt idx="381">
                  <c:v>0.44110577807394946</c:v>
                </c:pt>
                <c:pt idx="382">
                  <c:v>0.44110577807394946</c:v>
                </c:pt>
                <c:pt idx="383">
                  <c:v>0.44110577807394946</c:v>
                </c:pt>
                <c:pt idx="384">
                  <c:v>0.44110577807394946</c:v>
                </c:pt>
                <c:pt idx="385">
                  <c:v>0.44110577807394946</c:v>
                </c:pt>
                <c:pt idx="386">
                  <c:v>0.44110577807394946</c:v>
                </c:pt>
                <c:pt idx="387">
                  <c:v>0.44110577807394946</c:v>
                </c:pt>
                <c:pt idx="388">
                  <c:v>0.44110577807394946</c:v>
                </c:pt>
                <c:pt idx="389">
                  <c:v>0.44110577807394946</c:v>
                </c:pt>
                <c:pt idx="390">
                  <c:v>0.44110577807394946</c:v>
                </c:pt>
                <c:pt idx="391">
                  <c:v>0.44110577807394946</c:v>
                </c:pt>
                <c:pt idx="392">
                  <c:v>0.44110577807394946</c:v>
                </c:pt>
                <c:pt idx="393">
                  <c:v>0.44110577807394946</c:v>
                </c:pt>
                <c:pt idx="394">
                  <c:v>0.44110577807394946</c:v>
                </c:pt>
                <c:pt idx="395">
                  <c:v>0.44110577807394946</c:v>
                </c:pt>
                <c:pt idx="396">
                  <c:v>0.44110577807394946</c:v>
                </c:pt>
                <c:pt idx="397">
                  <c:v>0.44110577807394946</c:v>
                </c:pt>
                <c:pt idx="398">
                  <c:v>0.44110577807394946</c:v>
                </c:pt>
                <c:pt idx="399">
                  <c:v>0.44110577807394946</c:v>
                </c:pt>
                <c:pt idx="400">
                  <c:v>0.44110577807394946</c:v>
                </c:pt>
                <c:pt idx="401">
                  <c:v>0.44110574198960251</c:v>
                </c:pt>
                <c:pt idx="402">
                  <c:v>0.44110577807394946</c:v>
                </c:pt>
                <c:pt idx="403">
                  <c:v>0.44110577807394946</c:v>
                </c:pt>
                <c:pt idx="404">
                  <c:v>0.44110577807394946</c:v>
                </c:pt>
                <c:pt idx="405">
                  <c:v>0.44110577807394946</c:v>
                </c:pt>
                <c:pt idx="406">
                  <c:v>0.44110577807394946</c:v>
                </c:pt>
                <c:pt idx="407">
                  <c:v>0.44110577807394946</c:v>
                </c:pt>
                <c:pt idx="408">
                  <c:v>0.44110577807394946</c:v>
                </c:pt>
                <c:pt idx="409">
                  <c:v>0.44110577807394946</c:v>
                </c:pt>
                <c:pt idx="410">
                  <c:v>0.44110577807394946</c:v>
                </c:pt>
                <c:pt idx="411">
                  <c:v>0.44110577807394946</c:v>
                </c:pt>
                <c:pt idx="412">
                  <c:v>0.44110577807394946</c:v>
                </c:pt>
                <c:pt idx="413">
                  <c:v>0.44110577807394946</c:v>
                </c:pt>
                <c:pt idx="414">
                  <c:v>0.44110577807394946</c:v>
                </c:pt>
                <c:pt idx="415">
                  <c:v>0.44110577807394946</c:v>
                </c:pt>
                <c:pt idx="416">
                  <c:v>0.44110577807394946</c:v>
                </c:pt>
                <c:pt idx="417">
                  <c:v>0.44110577807394946</c:v>
                </c:pt>
                <c:pt idx="418">
                  <c:v>0.44110577807394946</c:v>
                </c:pt>
                <c:pt idx="419">
                  <c:v>0.44110577807394946</c:v>
                </c:pt>
                <c:pt idx="420">
                  <c:v>0.44110577807394946</c:v>
                </c:pt>
                <c:pt idx="421">
                  <c:v>0.44110577807394946</c:v>
                </c:pt>
                <c:pt idx="422">
                  <c:v>0.44110577807394946</c:v>
                </c:pt>
                <c:pt idx="423">
                  <c:v>0.44110577807394946</c:v>
                </c:pt>
                <c:pt idx="424">
                  <c:v>0.44110577807394946</c:v>
                </c:pt>
                <c:pt idx="425">
                  <c:v>0.44110577807394946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485E-A875-69530CDABFE7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Sheet1!$J$2:$J$427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</c:numCache>
            </c:numRef>
          </c:xVal>
          <c:yVal>
            <c:numRef>
              <c:f>Sheet1!$M$2:$M$427</c:f>
              <c:numCache>
                <c:formatCode>0.0%</c:formatCode>
                <c:ptCount val="426"/>
                <c:pt idx="0">
                  <c:v>0</c:v>
                </c:pt>
                <c:pt idx="1">
                  <c:v>1.3898329238073548E-2</c:v>
                </c:pt>
                <c:pt idx="2">
                  <c:v>2.4259409370128382E-2</c:v>
                </c:pt>
                <c:pt idx="3">
                  <c:v>3.2980734421600877E-2</c:v>
                </c:pt>
                <c:pt idx="4">
                  <c:v>4.0603290957602289E-2</c:v>
                </c:pt>
                <c:pt idx="5">
                  <c:v>4.6051041023750572E-2</c:v>
                </c:pt>
                <c:pt idx="6">
                  <c:v>4.9142456065076612E-2</c:v>
                </c:pt>
                <c:pt idx="7">
                  <c:v>5.0847056300258875E-2</c:v>
                </c:pt>
                <c:pt idx="8">
                  <c:v>5.1941026145314262E-2</c:v>
                </c:pt>
                <c:pt idx="9">
                  <c:v>5.2707992064262355E-2</c:v>
                </c:pt>
                <c:pt idx="10">
                  <c:v>5.3246705592661536E-2</c:v>
                </c:pt>
                <c:pt idx="11">
                  <c:v>5.362321154625016E-2</c:v>
                </c:pt>
                <c:pt idx="12">
                  <c:v>5.3885307174975194E-2</c:v>
                </c:pt>
                <c:pt idx="13">
                  <c:v>5.4067277690626581E-2</c:v>
                </c:pt>
                <c:pt idx="14">
                  <c:v>5.4193368977617729E-2</c:v>
                </c:pt>
                <c:pt idx="15">
                  <c:v>5.4281197212710741E-2</c:v>
                </c:pt>
                <c:pt idx="16">
                  <c:v>5.4342253942617713E-2</c:v>
                </c:pt>
                <c:pt idx="17">
                  <c:v>5.4384747405753497E-2</c:v>
                </c:pt>
                <c:pt idx="18">
                  <c:v>5.4414297089909858E-2</c:v>
                </c:pt>
                <c:pt idx="19">
                  <c:v>5.4434754562561749E-2</c:v>
                </c:pt>
                <c:pt idx="20">
                  <c:v>5.4448961145461938E-2</c:v>
                </c:pt>
                <c:pt idx="21">
                  <c:v>5.4458811044491129E-2</c:v>
                </c:pt>
                <c:pt idx="22">
                  <c:v>5.44656302063522E-2</c:v>
                </c:pt>
                <c:pt idx="23">
                  <c:v>5.447036573398556E-2</c:v>
                </c:pt>
                <c:pt idx="24">
                  <c:v>5.4473649029351479E-2</c:v>
                </c:pt>
                <c:pt idx="25">
                  <c:v>5.447585893621254E-2</c:v>
                </c:pt>
                <c:pt idx="26">
                  <c:v>5.4477437454044431E-2</c:v>
                </c:pt>
                <c:pt idx="27">
                  <c:v>5.4478447699767174E-2</c:v>
                </c:pt>
                <c:pt idx="28">
                  <c:v>5.4479142244509671E-2</c:v>
                </c:pt>
                <c:pt idx="29">
                  <c:v>5.4479710503687717E-2</c:v>
                </c:pt>
                <c:pt idx="30">
                  <c:v>5.4480152490232414E-2</c:v>
                </c:pt>
                <c:pt idx="31">
                  <c:v>5.448046819121255E-2</c:v>
                </c:pt>
                <c:pt idx="32">
                  <c:v>5.4480720749410461E-2</c:v>
                </c:pt>
                <c:pt idx="33">
                  <c:v>5.4480910164826035E-2</c:v>
                </c:pt>
                <c:pt idx="34">
                  <c:v>5.448097330760826E-2</c:v>
                </c:pt>
                <c:pt idx="35">
                  <c:v>5.4481099593172821E-2</c:v>
                </c:pt>
                <c:pt idx="36">
                  <c:v>5.4481162735955158E-2</c:v>
                </c:pt>
                <c:pt idx="37">
                  <c:v>5.4481225865806171E-2</c:v>
                </c:pt>
                <c:pt idx="38">
                  <c:v>5.4481225865806171E-2</c:v>
                </c:pt>
                <c:pt idx="39">
                  <c:v>5.4481289008588396E-2</c:v>
                </c:pt>
                <c:pt idx="40">
                  <c:v>5.4481289008588396E-2</c:v>
                </c:pt>
                <c:pt idx="41">
                  <c:v>5.4481289008588396E-2</c:v>
                </c:pt>
                <c:pt idx="42">
                  <c:v>5.4481289008588396E-2</c:v>
                </c:pt>
                <c:pt idx="43">
                  <c:v>5.4481352151370732E-2</c:v>
                </c:pt>
                <c:pt idx="44">
                  <c:v>5.4481352151370732E-2</c:v>
                </c:pt>
                <c:pt idx="45">
                  <c:v>5.4481352151370732E-2</c:v>
                </c:pt>
                <c:pt idx="46">
                  <c:v>5.4481352151370732E-2</c:v>
                </c:pt>
                <c:pt idx="47">
                  <c:v>5.4481352151370732E-2</c:v>
                </c:pt>
                <c:pt idx="48">
                  <c:v>5.4481352151370732E-2</c:v>
                </c:pt>
                <c:pt idx="49">
                  <c:v>5.4481352151370732E-2</c:v>
                </c:pt>
                <c:pt idx="50">
                  <c:v>5.4481352151370732E-2</c:v>
                </c:pt>
                <c:pt idx="51">
                  <c:v>5.4481352151370732E-2</c:v>
                </c:pt>
                <c:pt idx="52">
                  <c:v>5.4481352151370732E-2</c:v>
                </c:pt>
                <c:pt idx="53">
                  <c:v>5.4481352151370732E-2</c:v>
                </c:pt>
                <c:pt idx="54">
                  <c:v>5.4481352151370732E-2</c:v>
                </c:pt>
                <c:pt idx="55">
                  <c:v>5.4481352151370732E-2</c:v>
                </c:pt>
                <c:pt idx="56">
                  <c:v>5.4481352151370732E-2</c:v>
                </c:pt>
                <c:pt idx="57">
                  <c:v>5.4481352151370732E-2</c:v>
                </c:pt>
                <c:pt idx="58">
                  <c:v>5.4481415294152957E-2</c:v>
                </c:pt>
                <c:pt idx="59">
                  <c:v>5.4481415294152957E-2</c:v>
                </c:pt>
                <c:pt idx="60">
                  <c:v>5.4481415294152957E-2</c:v>
                </c:pt>
                <c:pt idx="61">
                  <c:v>5.4481415294152957E-2</c:v>
                </c:pt>
                <c:pt idx="62">
                  <c:v>5.4481415294152957E-2</c:v>
                </c:pt>
                <c:pt idx="63">
                  <c:v>5.4481415294152957E-2</c:v>
                </c:pt>
                <c:pt idx="64">
                  <c:v>5.4481415294152957E-2</c:v>
                </c:pt>
                <c:pt idx="65">
                  <c:v>5.4481415294152957E-2</c:v>
                </c:pt>
                <c:pt idx="66">
                  <c:v>5.4481415294152957E-2</c:v>
                </c:pt>
                <c:pt idx="67">
                  <c:v>5.4481415294152957E-2</c:v>
                </c:pt>
                <c:pt idx="68">
                  <c:v>5.4481415294152957E-2</c:v>
                </c:pt>
                <c:pt idx="69">
                  <c:v>5.4481415294152957E-2</c:v>
                </c:pt>
                <c:pt idx="70">
                  <c:v>5.4481415294152957E-2</c:v>
                </c:pt>
                <c:pt idx="71">
                  <c:v>5.4481415294152957E-2</c:v>
                </c:pt>
                <c:pt idx="72">
                  <c:v>5.4481415294152957E-2</c:v>
                </c:pt>
                <c:pt idx="73">
                  <c:v>5.4481415294152957E-2</c:v>
                </c:pt>
                <c:pt idx="74">
                  <c:v>5.4481415294152957E-2</c:v>
                </c:pt>
                <c:pt idx="75">
                  <c:v>5.4481415294152957E-2</c:v>
                </c:pt>
                <c:pt idx="76">
                  <c:v>5.4481352151370732E-2</c:v>
                </c:pt>
                <c:pt idx="77">
                  <c:v>5.4481415294152957E-2</c:v>
                </c:pt>
                <c:pt idx="78">
                  <c:v>5.4481352151370732E-2</c:v>
                </c:pt>
                <c:pt idx="79">
                  <c:v>5.4481415294152957E-2</c:v>
                </c:pt>
                <c:pt idx="80">
                  <c:v>5.4481415294152957E-2</c:v>
                </c:pt>
                <c:pt idx="81">
                  <c:v>5.4481415294152957E-2</c:v>
                </c:pt>
                <c:pt idx="82">
                  <c:v>5.4481415294152957E-2</c:v>
                </c:pt>
                <c:pt idx="83">
                  <c:v>5.4481415294152957E-2</c:v>
                </c:pt>
                <c:pt idx="84">
                  <c:v>5.4481415294152957E-2</c:v>
                </c:pt>
                <c:pt idx="85">
                  <c:v>5.4481415294152957E-2</c:v>
                </c:pt>
                <c:pt idx="86">
                  <c:v>5.4481415294152957E-2</c:v>
                </c:pt>
                <c:pt idx="87">
                  <c:v>5.4481415294152957E-2</c:v>
                </c:pt>
                <c:pt idx="88">
                  <c:v>5.4481415294152957E-2</c:v>
                </c:pt>
                <c:pt idx="89">
                  <c:v>5.4481415294152957E-2</c:v>
                </c:pt>
                <c:pt idx="90">
                  <c:v>5.4481415294152957E-2</c:v>
                </c:pt>
                <c:pt idx="91">
                  <c:v>5.4481415294152957E-2</c:v>
                </c:pt>
                <c:pt idx="92">
                  <c:v>5.4481415294152957E-2</c:v>
                </c:pt>
                <c:pt idx="93">
                  <c:v>5.4481415294152957E-2</c:v>
                </c:pt>
                <c:pt idx="94">
                  <c:v>5.4481415294152957E-2</c:v>
                </c:pt>
                <c:pt idx="95">
                  <c:v>5.4481415294152957E-2</c:v>
                </c:pt>
                <c:pt idx="96">
                  <c:v>5.4481415294152957E-2</c:v>
                </c:pt>
                <c:pt idx="97">
                  <c:v>5.4481415294152957E-2</c:v>
                </c:pt>
                <c:pt idx="98">
                  <c:v>5.4481415294152957E-2</c:v>
                </c:pt>
                <c:pt idx="99">
                  <c:v>5.4481352151370732E-2</c:v>
                </c:pt>
                <c:pt idx="100">
                  <c:v>5.4481352151370732E-2</c:v>
                </c:pt>
                <c:pt idx="101">
                  <c:v>5.4481352151370732E-2</c:v>
                </c:pt>
                <c:pt idx="102">
                  <c:v>5.4481352151370732E-2</c:v>
                </c:pt>
                <c:pt idx="103">
                  <c:v>5.4481352151370732E-2</c:v>
                </c:pt>
                <c:pt idx="104">
                  <c:v>5.4481352151370732E-2</c:v>
                </c:pt>
                <c:pt idx="105">
                  <c:v>5.4481352151370732E-2</c:v>
                </c:pt>
                <c:pt idx="106">
                  <c:v>5.4481352151370732E-2</c:v>
                </c:pt>
                <c:pt idx="107">
                  <c:v>5.4481352151370732E-2</c:v>
                </c:pt>
                <c:pt idx="108">
                  <c:v>5.4481352151370732E-2</c:v>
                </c:pt>
                <c:pt idx="109">
                  <c:v>5.4481352151370732E-2</c:v>
                </c:pt>
                <c:pt idx="110">
                  <c:v>5.4481352151370732E-2</c:v>
                </c:pt>
                <c:pt idx="111">
                  <c:v>5.4481289008588396E-2</c:v>
                </c:pt>
                <c:pt idx="112">
                  <c:v>5.4481289008588396E-2</c:v>
                </c:pt>
                <c:pt idx="113">
                  <c:v>5.4481289008588396E-2</c:v>
                </c:pt>
                <c:pt idx="114">
                  <c:v>5.4481289008588396E-2</c:v>
                </c:pt>
                <c:pt idx="115">
                  <c:v>5.4481289008588396E-2</c:v>
                </c:pt>
                <c:pt idx="116">
                  <c:v>5.4481289008588396E-2</c:v>
                </c:pt>
                <c:pt idx="117">
                  <c:v>5.4481352151370732E-2</c:v>
                </c:pt>
                <c:pt idx="118">
                  <c:v>5.4481352151370732E-2</c:v>
                </c:pt>
                <c:pt idx="119">
                  <c:v>5.4481352151370732E-2</c:v>
                </c:pt>
                <c:pt idx="120">
                  <c:v>5.4481352151370732E-2</c:v>
                </c:pt>
                <c:pt idx="121">
                  <c:v>5.4481352151370732E-2</c:v>
                </c:pt>
                <c:pt idx="122">
                  <c:v>5.4481352151370732E-2</c:v>
                </c:pt>
                <c:pt idx="123">
                  <c:v>5.4481352151370732E-2</c:v>
                </c:pt>
                <c:pt idx="124">
                  <c:v>5.4481352151370732E-2</c:v>
                </c:pt>
                <c:pt idx="125">
                  <c:v>5.4481289008588396E-2</c:v>
                </c:pt>
                <c:pt idx="126">
                  <c:v>5.4481289008588396E-2</c:v>
                </c:pt>
                <c:pt idx="127">
                  <c:v>5.4481289008588396E-2</c:v>
                </c:pt>
                <c:pt idx="128">
                  <c:v>5.4481289008588396E-2</c:v>
                </c:pt>
                <c:pt idx="129">
                  <c:v>5.4481289008588396E-2</c:v>
                </c:pt>
                <c:pt idx="130">
                  <c:v>5.4481289008588396E-2</c:v>
                </c:pt>
                <c:pt idx="131">
                  <c:v>5.4481289008588396E-2</c:v>
                </c:pt>
                <c:pt idx="132">
                  <c:v>5.4481289008588396E-2</c:v>
                </c:pt>
                <c:pt idx="133">
                  <c:v>5.4481289008588396E-2</c:v>
                </c:pt>
                <c:pt idx="134">
                  <c:v>5.4481289008588396E-2</c:v>
                </c:pt>
                <c:pt idx="135">
                  <c:v>5.4481289008588396E-2</c:v>
                </c:pt>
                <c:pt idx="136">
                  <c:v>5.4481289008588396E-2</c:v>
                </c:pt>
                <c:pt idx="137">
                  <c:v>5.4481289008588396E-2</c:v>
                </c:pt>
                <c:pt idx="138">
                  <c:v>5.4481289008588396E-2</c:v>
                </c:pt>
                <c:pt idx="139">
                  <c:v>5.4481289008588396E-2</c:v>
                </c:pt>
                <c:pt idx="140">
                  <c:v>5.4481289008588396E-2</c:v>
                </c:pt>
                <c:pt idx="141">
                  <c:v>5.4481289008588396E-2</c:v>
                </c:pt>
                <c:pt idx="142">
                  <c:v>5.4481289008588396E-2</c:v>
                </c:pt>
                <c:pt idx="143">
                  <c:v>5.4481289008588396E-2</c:v>
                </c:pt>
                <c:pt idx="144">
                  <c:v>5.4481289008588396E-2</c:v>
                </c:pt>
                <c:pt idx="145">
                  <c:v>5.4481289008588396E-2</c:v>
                </c:pt>
                <c:pt idx="146">
                  <c:v>5.4481289008588396E-2</c:v>
                </c:pt>
                <c:pt idx="147">
                  <c:v>5.4481225865806171E-2</c:v>
                </c:pt>
                <c:pt idx="148">
                  <c:v>5.4481225865806171E-2</c:v>
                </c:pt>
                <c:pt idx="149">
                  <c:v>5.4481225865806171E-2</c:v>
                </c:pt>
                <c:pt idx="150">
                  <c:v>5.4481225865806171E-2</c:v>
                </c:pt>
                <c:pt idx="151">
                  <c:v>5.4481225865806171E-2</c:v>
                </c:pt>
                <c:pt idx="152">
                  <c:v>5.4481225865806171E-2</c:v>
                </c:pt>
                <c:pt idx="153">
                  <c:v>5.4481225865806171E-2</c:v>
                </c:pt>
                <c:pt idx="154">
                  <c:v>5.4481225865806171E-2</c:v>
                </c:pt>
                <c:pt idx="155">
                  <c:v>5.4481225865806171E-2</c:v>
                </c:pt>
                <c:pt idx="156">
                  <c:v>5.4481225865806171E-2</c:v>
                </c:pt>
                <c:pt idx="157">
                  <c:v>5.4481225865806171E-2</c:v>
                </c:pt>
                <c:pt idx="158">
                  <c:v>5.4481225865806171E-2</c:v>
                </c:pt>
                <c:pt idx="159">
                  <c:v>5.4481225865806171E-2</c:v>
                </c:pt>
                <c:pt idx="160">
                  <c:v>5.4481225865806171E-2</c:v>
                </c:pt>
                <c:pt idx="161">
                  <c:v>5.4481225865806171E-2</c:v>
                </c:pt>
                <c:pt idx="162">
                  <c:v>5.4481162735955158E-2</c:v>
                </c:pt>
                <c:pt idx="163">
                  <c:v>5.4481162735955158E-2</c:v>
                </c:pt>
                <c:pt idx="164">
                  <c:v>5.4481162735955158E-2</c:v>
                </c:pt>
                <c:pt idx="165">
                  <c:v>5.4481162735955158E-2</c:v>
                </c:pt>
                <c:pt idx="166">
                  <c:v>5.4481162735955158E-2</c:v>
                </c:pt>
                <c:pt idx="167">
                  <c:v>5.4481162735955158E-2</c:v>
                </c:pt>
                <c:pt idx="168">
                  <c:v>5.4481162735955158E-2</c:v>
                </c:pt>
                <c:pt idx="169">
                  <c:v>5.4481162735955158E-2</c:v>
                </c:pt>
                <c:pt idx="170">
                  <c:v>5.4481162735955158E-2</c:v>
                </c:pt>
                <c:pt idx="171">
                  <c:v>5.4481162735955158E-2</c:v>
                </c:pt>
                <c:pt idx="172">
                  <c:v>5.4481162735955158E-2</c:v>
                </c:pt>
                <c:pt idx="173">
                  <c:v>5.4481162735955158E-2</c:v>
                </c:pt>
                <c:pt idx="174">
                  <c:v>5.4481162735955158E-2</c:v>
                </c:pt>
                <c:pt idx="175">
                  <c:v>5.4481162735955158E-2</c:v>
                </c:pt>
                <c:pt idx="176">
                  <c:v>5.4481162735955158E-2</c:v>
                </c:pt>
                <c:pt idx="177">
                  <c:v>5.4481162735955158E-2</c:v>
                </c:pt>
                <c:pt idx="178">
                  <c:v>5.4481162735955158E-2</c:v>
                </c:pt>
                <c:pt idx="179">
                  <c:v>5.4481162735955158E-2</c:v>
                </c:pt>
                <c:pt idx="180">
                  <c:v>5.4481162735955158E-2</c:v>
                </c:pt>
                <c:pt idx="181">
                  <c:v>5.4481162735955158E-2</c:v>
                </c:pt>
                <c:pt idx="182">
                  <c:v>5.4481162735955158E-2</c:v>
                </c:pt>
                <c:pt idx="183">
                  <c:v>5.4481099593172821E-2</c:v>
                </c:pt>
                <c:pt idx="184">
                  <c:v>5.4481099593172821E-2</c:v>
                </c:pt>
                <c:pt idx="185">
                  <c:v>5.4481099593172821E-2</c:v>
                </c:pt>
                <c:pt idx="186">
                  <c:v>5.4481099593172821E-2</c:v>
                </c:pt>
                <c:pt idx="187">
                  <c:v>5.4481099593172821E-2</c:v>
                </c:pt>
                <c:pt idx="188">
                  <c:v>5.4481099593172821E-2</c:v>
                </c:pt>
                <c:pt idx="189">
                  <c:v>5.4481099593172821E-2</c:v>
                </c:pt>
                <c:pt idx="190">
                  <c:v>5.4481099593172821E-2</c:v>
                </c:pt>
                <c:pt idx="191">
                  <c:v>5.4481099593172821E-2</c:v>
                </c:pt>
                <c:pt idx="192">
                  <c:v>5.4481099593172821E-2</c:v>
                </c:pt>
                <c:pt idx="193">
                  <c:v>5.4481099593172821E-2</c:v>
                </c:pt>
                <c:pt idx="194">
                  <c:v>5.4481099593172821E-2</c:v>
                </c:pt>
                <c:pt idx="195">
                  <c:v>5.4481099593172821E-2</c:v>
                </c:pt>
                <c:pt idx="196">
                  <c:v>5.4481099593172821E-2</c:v>
                </c:pt>
                <c:pt idx="197">
                  <c:v>5.4481099593172821E-2</c:v>
                </c:pt>
                <c:pt idx="198">
                  <c:v>5.4481099593172821E-2</c:v>
                </c:pt>
                <c:pt idx="199">
                  <c:v>5.4481099593172821E-2</c:v>
                </c:pt>
                <c:pt idx="200">
                  <c:v>5.4481099593172821E-2</c:v>
                </c:pt>
                <c:pt idx="201">
                  <c:v>5.4481099593172821E-2</c:v>
                </c:pt>
                <c:pt idx="202">
                  <c:v>5.4481099593172821E-2</c:v>
                </c:pt>
                <c:pt idx="203">
                  <c:v>5.4481099593172821E-2</c:v>
                </c:pt>
                <c:pt idx="204">
                  <c:v>5.4481099593172821E-2</c:v>
                </c:pt>
                <c:pt idx="205">
                  <c:v>5.4481099593172821E-2</c:v>
                </c:pt>
                <c:pt idx="206">
                  <c:v>5.4481099593172821E-2</c:v>
                </c:pt>
                <c:pt idx="207">
                  <c:v>5.4481099593172821E-2</c:v>
                </c:pt>
                <c:pt idx="208">
                  <c:v>5.4481036450390596E-2</c:v>
                </c:pt>
                <c:pt idx="209">
                  <c:v>5.4481036450390596E-2</c:v>
                </c:pt>
                <c:pt idx="210">
                  <c:v>5.4481036450390596E-2</c:v>
                </c:pt>
                <c:pt idx="211">
                  <c:v>5.4481036450390596E-2</c:v>
                </c:pt>
                <c:pt idx="212">
                  <c:v>5.4481036450390596E-2</c:v>
                </c:pt>
                <c:pt idx="213">
                  <c:v>5.4481036450390596E-2</c:v>
                </c:pt>
                <c:pt idx="214">
                  <c:v>5.4481036450390596E-2</c:v>
                </c:pt>
                <c:pt idx="215">
                  <c:v>5.4481036450390596E-2</c:v>
                </c:pt>
                <c:pt idx="216">
                  <c:v>5.4481036450390596E-2</c:v>
                </c:pt>
                <c:pt idx="217">
                  <c:v>5.4481036450390596E-2</c:v>
                </c:pt>
                <c:pt idx="218">
                  <c:v>5.4481036450390596E-2</c:v>
                </c:pt>
                <c:pt idx="219">
                  <c:v>5.4481036450390596E-2</c:v>
                </c:pt>
                <c:pt idx="220">
                  <c:v>5.4481036450390596E-2</c:v>
                </c:pt>
                <c:pt idx="221">
                  <c:v>5.4481036450390596E-2</c:v>
                </c:pt>
                <c:pt idx="222">
                  <c:v>5.4481036450390596E-2</c:v>
                </c:pt>
                <c:pt idx="223">
                  <c:v>5.4481036450390596E-2</c:v>
                </c:pt>
                <c:pt idx="224">
                  <c:v>5.4481036450390596E-2</c:v>
                </c:pt>
                <c:pt idx="225">
                  <c:v>5.4481036450390596E-2</c:v>
                </c:pt>
                <c:pt idx="226">
                  <c:v>5.4481036450390596E-2</c:v>
                </c:pt>
                <c:pt idx="227">
                  <c:v>5.4481036450390596E-2</c:v>
                </c:pt>
                <c:pt idx="228">
                  <c:v>5.4481036450390596E-2</c:v>
                </c:pt>
                <c:pt idx="229">
                  <c:v>5.4481036450390596E-2</c:v>
                </c:pt>
                <c:pt idx="230">
                  <c:v>5.4481036450390596E-2</c:v>
                </c:pt>
                <c:pt idx="231">
                  <c:v>5.4481036450390596E-2</c:v>
                </c:pt>
                <c:pt idx="232">
                  <c:v>5.448097330760826E-2</c:v>
                </c:pt>
                <c:pt idx="233">
                  <c:v>5.448097330760826E-2</c:v>
                </c:pt>
                <c:pt idx="234">
                  <c:v>5.448097330760826E-2</c:v>
                </c:pt>
                <c:pt idx="235">
                  <c:v>5.448097330760826E-2</c:v>
                </c:pt>
                <c:pt idx="236">
                  <c:v>5.448097330760826E-2</c:v>
                </c:pt>
                <c:pt idx="237">
                  <c:v>5.448097330760826E-2</c:v>
                </c:pt>
                <c:pt idx="238">
                  <c:v>5.448097330760826E-2</c:v>
                </c:pt>
                <c:pt idx="239">
                  <c:v>5.448097330760826E-2</c:v>
                </c:pt>
                <c:pt idx="240">
                  <c:v>5.448097330760826E-2</c:v>
                </c:pt>
                <c:pt idx="241">
                  <c:v>5.448097330760826E-2</c:v>
                </c:pt>
                <c:pt idx="242">
                  <c:v>5.448097330760826E-2</c:v>
                </c:pt>
                <c:pt idx="243">
                  <c:v>5.448097330760826E-2</c:v>
                </c:pt>
                <c:pt idx="244">
                  <c:v>5.448097330760826E-2</c:v>
                </c:pt>
                <c:pt idx="245">
                  <c:v>5.448097330760826E-2</c:v>
                </c:pt>
                <c:pt idx="246">
                  <c:v>5.448097330760826E-2</c:v>
                </c:pt>
                <c:pt idx="247">
                  <c:v>5.448097330760826E-2</c:v>
                </c:pt>
                <c:pt idx="248">
                  <c:v>5.448097330760826E-2</c:v>
                </c:pt>
                <c:pt idx="249">
                  <c:v>5.448097330760826E-2</c:v>
                </c:pt>
                <c:pt idx="250">
                  <c:v>5.448097330760826E-2</c:v>
                </c:pt>
                <c:pt idx="251">
                  <c:v>5.448097330760826E-2</c:v>
                </c:pt>
                <c:pt idx="252">
                  <c:v>5.448097330760826E-2</c:v>
                </c:pt>
                <c:pt idx="253">
                  <c:v>5.448097330760826E-2</c:v>
                </c:pt>
                <c:pt idx="254">
                  <c:v>5.448097330760826E-2</c:v>
                </c:pt>
                <c:pt idx="255">
                  <c:v>5.448097330760826E-2</c:v>
                </c:pt>
                <c:pt idx="256">
                  <c:v>5.448097330760826E-2</c:v>
                </c:pt>
                <c:pt idx="257">
                  <c:v>5.448097330760826E-2</c:v>
                </c:pt>
                <c:pt idx="258">
                  <c:v>5.4480910164826035E-2</c:v>
                </c:pt>
                <c:pt idx="259">
                  <c:v>5.4480910164826035E-2</c:v>
                </c:pt>
                <c:pt idx="260">
                  <c:v>5.4480910164826035E-2</c:v>
                </c:pt>
                <c:pt idx="261">
                  <c:v>5.4480910164826035E-2</c:v>
                </c:pt>
                <c:pt idx="262">
                  <c:v>5.4480910164826035E-2</c:v>
                </c:pt>
                <c:pt idx="263">
                  <c:v>5.4480910164826035E-2</c:v>
                </c:pt>
                <c:pt idx="264">
                  <c:v>5.4480910164826035E-2</c:v>
                </c:pt>
                <c:pt idx="265">
                  <c:v>5.4480910164826035E-2</c:v>
                </c:pt>
                <c:pt idx="266">
                  <c:v>5.4480910164826035E-2</c:v>
                </c:pt>
                <c:pt idx="267">
                  <c:v>5.4480910164826035E-2</c:v>
                </c:pt>
                <c:pt idx="268">
                  <c:v>5.4480910164826035E-2</c:v>
                </c:pt>
                <c:pt idx="269">
                  <c:v>5.4480910164826035E-2</c:v>
                </c:pt>
                <c:pt idx="270">
                  <c:v>5.4480910164826035E-2</c:v>
                </c:pt>
                <c:pt idx="271">
                  <c:v>5.4480910164826035E-2</c:v>
                </c:pt>
                <c:pt idx="272">
                  <c:v>5.4480910164826035E-2</c:v>
                </c:pt>
                <c:pt idx="273">
                  <c:v>5.4480910164826035E-2</c:v>
                </c:pt>
                <c:pt idx="274">
                  <c:v>5.4480910164826035E-2</c:v>
                </c:pt>
                <c:pt idx="275">
                  <c:v>5.4480910164826035E-2</c:v>
                </c:pt>
                <c:pt idx="276">
                  <c:v>5.4480910164826035E-2</c:v>
                </c:pt>
                <c:pt idx="277">
                  <c:v>5.4480910164826035E-2</c:v>
                </c:pt>
                <c:pt idx="278">
                  <c:v>5.4480910164826035E-2</c:v>
                </c:pt>
                <c:pt idx="279">
                  <c:v>5.4480910164826035E-2</c:v>
                </c:pt>
                <c:pt idx="280">
                  <c:v>5.4480910164826035E-2</c:v>
                </c:pt>
                <c:pt idx="281">
                  <c:v>5.4480910164826035E-2</c:v>
                </c:pt>
                <c:pt idx="282">
                  <c:v>5.4480847034975022E-2</c:v>
                </c:pt>
                <c:pt idx="283">
                  <c:v>5.4480847034975022E-2</c:v>
                </c:pt>
                <c:pt idx="284">
                  <c:v>5.4480847034975022E-2</c:v>
                </c:pt>
                <c:pt idx="285">
                  <c:v>5.4480847034975022E-2</c:v>
                </c:pt>
                <c:pt idx="286">
                  <c:v>5.4480847034975022E-2</c:v>
                </c:pt>
                <c:pt idx="287">
                  <c:v>5.4480847034975022E-2</c:v>
                </c:pt>
                <c:pt idx="288">
                  <c:v>5.4480847034975022E-2</c:v>
                </c:pt>
                <c:pt idx="289">
                  <c:v>5.4480847034975022E-2</c:v>
                </c:pt>
                <c:pt idx="290">
                  <c:v>5.4480847034975022E-2</c:v>
                </c:pt>
                <c:pt idx="291">
                  <c:v>5.4480847034975022E-2</c:v>
                </c:pt>
                <c:pt idx="292">
                  <c:v>5.4480847034975022E-2</c:v>
                </c:pt>
                <c:pt idx="293">
                  <c:v>5.4480847034975022E-2</c:v>
                </c:pt>
                <c:pt idx="294">
                  <c:v>5.4480847034975022E-2</c:v>
                </c:pt>
                <c:pt idx="295">
                  <c:v>5.4480847034975022E-2</c:v>
                </c:pt>
                <c:pt idx="296">
                  <c:v>5.4480847034975022E-2</c:v>
                </c:pt>
                <c:pt idx="297">
                  <c:v>5.4480847034975022E-2</c:v>
                </c:pt>
                <c:pt idx="298">
                  <c:v>5.4480847034975022E-2</c:v>
                </c:pt>
                <c:pt idx="299">
                  <c:v>5.4480847034975022E-2</c:v>
                </c:pt>
                <c:pt idx="300">
                  <c:v>5.4480847034975022E-2</c:v>
                </c:pt>
                <c:pt idx="301">
                  <c:v>5.4480847034975022E-2</c:v>
                </c:pt>
                <c:pt idx="302">
                  <c:v>5.4480847034975022E-2</c:v>
                </c:pt>
                <c:pt idx="303">
                  <c:v>5.4480847034975022E-2</c:v>
                </c:pt>
                <c:pt idx="304">
                  <c:v>5.4480847034975022E-2</c:v>
                </c:pt>
                <c:pt idx="305">
                  <c:v>5.4480847034975022E-2</c:v>
                </c:pt>
                <c:pt idx="306">
                  <c:v>5.4480847034975022E-2</c:v>
                </c:pt>
                <c:pt idx="307">
                  <c:v>5.4480847034975022E-2</c:v>
                </c:pt>
                <c:pt idx="308">
                  <c:v>5.4480847034975022E-2</c:v>
                </c:pt>
                <c:pt idx="309">
                  <c:v>5.4480847034975022E-2</c:v>
                </c:pt>
                <c:pt idx="310">
                  <c:v>5.4480847034975022E-2</c:v>
                </c:pt>
                <c:pt idx="311">
                  <c:v>5.4480847034975022E-2</c:v>
                </c:pt>
                <c:pt idx="312">
                  <c:v>5.4480847034975022E-2</c:v>
                </c:pt>
                <c:pt idx="313">
                  <c:v>5.4480847034975022E-2</c:v>
                </c:pt>
                <c:pt idx="314">
                  <c:v>5.4480847034975022E-2</c:v>
                </c:pt>
                <c:pt idx="315">
                  <c:v>5.4480847034975022E-2</c:v>
                </c:pt>
                <c:pt idx="316">
                  <c:v>5.4480847034975022E-2</c:v>
                </c:pt>
                <c:pt idx="317">
                  <c:v>5.4480847034975022E-2</c:v>
                </c:pt>
                <c:pt idx="318">
                  <c:v>5.4480847034975022E-2</c:v>
                </c:pt>
                <c:pt idx="319">
                  <c:v>5.4480847034975022E-2</c:v>
                </c:pt>
                <c:pt idx="320">
                  <c:v>5.4480847034975022E-2</c:v>
                </c:pt>
                <c:pt idx="321">
                  <c:v>5.4480847034975022E-2</c:v>
                </c:pt>
                <c:pt idx="322">
                  <c:v>5.4480847034975022E-2</c:v>
                </c:pt>
                <c:pt idx="323">
                  <c:v>5.4480847034975022E-2</c:v>
                </c:pt>
                <c:pt idx="324">
                  <c:v>5.4480847034975022E-2</c:v>
                </c:pt>
                <c:pt idx="325">
                  <c:v>5.4480847034975022E-2</c:v>
                </c:pt>
                <c:pt idx="326">
                  <c:v>5.4480847034975022E-2</c:v>
                </c:pt>
                <c:pt idx="327">
                  <c:v>5.4480847034975022E-2</c:v>
                </c:pt>
                <c:pt idx="328">
                  <c:v>5.4480847034975022E-2</c:v>
                </c:pt>
                <c:pt idx="329">
                  <c:v>5.4480847034975022E-2</c:v>
                </c:pt>
                <c:pt idx="330">
                  <c:v>5.4480847034975022E-2</c:v>
                </c:pt>
                <c:pt idx="331">
                  <c:v>5.4480847034975022E-2</c:v>
                </c:pt>
                <c:pt idx="332">
                  <c:v>5.4480847034975022E-2</c:v>
                </c:pt>
                <c:pt idx="333">
                  <c:v>5.4480847034975022E-2</c:v>
                </c:pt>
                <c:pt idx="334">
                  <c:v>5.4480847034975022E-2</c:v>
                </c:pt>
                <c:pt idx="335">
                  <c:v>5.4480847034975022E-2</c:v>
                </c:pt>
                <c:pt idx="336">
                  <c:v>5.4480847034975022E-2</c:v>
                </c:pt>
                <c:pt idx="337">
                  <c:v>5.4480847034975022E-2</c:v>
                </c:pt>
                <c:pt idx="338">
                  <c:v>5.4480847034975022E-2</c:v>
                </c:pt>
                <c:pt idx="339">
                  <c:v>5.4480847034975022E-2</c:v>
                </c:pt>
                <c:pt idx="340">
                  <c:v>5.4480847034975022E-2</c:v>
                </c:pt>
                <c:pt idx="341">
                  <c:v>5.4480847034975022E-2</c:v>
                </c:pt>
                <c:pt idx="342">
                  <c:v>5.4480847034975022E-2</c:v>
                </c:pt>
                <c:pt idx="343">
                  <c:v>5.4480847034975022E-2</c:v>
                </c:pt>
                <c:pt idx="344">
                  <c:v>5.4480847034975022E-2</c:v>
                </c:pt>
                <c:pt idx="345">
                  <c:v>5.4480847034975022E-2</c:v>
                </c:pt>
                <c:pt idx="346">
                  <c:v>5.4480847034975022E-2</c:v>
                </c:pt>
                <c:pt idx="347">
                  <c:v>5.4480847034975022E-2</c:v>
                </c:pt>
                <c:pt idx="348">
                  <c:v>5.4480783892192686E-2</c:v>
                </c:pt>
                <c:pt idx="349">
                  <c:v>5.4480847034975022E-2</c:v>
                </c:pt>
                <c:pt idx="350">
                  <c:v>5.4480783892192686E-2</c:v>
                </c:pt>
                <c:pt idx="351">
                  <c:v>5.4480783892192686E-2</c:v>
                </c:pt>
                <c:pt idx="352">
                  <c:v>5.4480783892192686E-2</c:v>
                </c:pt>
                <c:pt idx="353">
                  <c:v>5.4480783892192686E-2</c:v>
                </c:pt>
                <c:pt idx="354">
                  <c:v>5.4480783892192686E-2</c:v>
                </c:pt>
                <c:pt idx="355">
                  <c:v>5.4480783892192686E-2</c:v>
                </c:pt>
                <c:pt idx="356">
                  <c:v>5.4480783892192686E-2</c:v>
                </c:pt>
                <c:pt idx="357">
                  <c:v>5.4480783892192686E-2</c:v>
                </c:pt>
                <c:pt idx="358">
                  <c:v>5.4480783892192686E-2</c:v>
                </c:pt>
                <c:pt idx="359">
                  <c:v>5.4480783892192686E-2</c:v>
                </c:pt>
                <c:pt idx="360">
                  <c:v>5.4480783892192686E-2</c:v>
                </c:pt>
                <c:pt idx="361">
                  <c:v>5.4480783892192686E-2</c:v>
                </c:pt>
                <c:pt idx="362">
                  <c:v>5.4480783892192686E-2</c:v>
                </c:pt>
                <c:pt idx="363">
                  <c:v>5.4480783892192686E-2</c:v>
                </c:pt>
                <c:pt idx="364">
                  <c:v>5.4480783892192686E-2</c:v>
                </c:pt>
                <c:pt idx="365">
                  <c:v>5.4480783892192686E-2</c:v>
                </c:pt>
                <c:pt idx="366">
                  <c:v>5.4480783892192686E-2</c:v>
                </c:pt>
                <c:pt idx="367">
                  <c:v>5.4480783892192686E-2</c:v>
                </c:pt>
                <c:pt idx="368">
                  <c:v>5.4480783892192686E-2</c:v>
                </c:pt>
                <c:pt idx="369">
                  <c:v>5.4480783892192686E-2</c:v>
                </c:pt>
                <c:pt idx="370">
                  <c:v>5.4480783892192686E-2</c:v>
                </c:pt>
                <c:pt idx="371">
                  <c:v>5.4480783892192686E-2</c:v>
                </c:pt>
                <c:pt idx="372">
                  <c:v>5.4480783892192686E-2</c:v>
                </c:pt>
                <c:pt idx="373">
                  <c:v>5.4480783892192686E-2</c:v>
                </c:pt>
                <c:pt idx="374">
                  <c:v>5.4480783892192686E-2</c:v>
                </c:pt>
                <c:pt idx="375">
                  <c:v>5.4480783892192686E-2</c:v>
                </c:pt>
                <c:pt idx="376">
                  <c:v>5.4480783892192686E-2</c:v>
                </c:pt>
                <c:pt idx="377">
                  <c:v>5.4480783892192686E-2</c:v>
                </c:pt>
                <c:pt idx="378">
                  <c:v>5.4480783892192686E-2</c:v>
                </c:pt>
                <c:pt idx="379">
                  <c:v>5.4480783892192686E-2</c:v>
                </c:pt>
                <c:pt idx="380">
                  <c:v>5.4480783892192686E-2</c:v>
                </c:pt>
                <c:pt idx="381">
                  <c:v>5.4480783892192686E-2</c:v>
                </c:pt>
                <c:pt idx="382">
                  <c:v>5.4480783892192686E-2</c:v>
                </c:pt>
                <c:pt idx="383">
                  <c:v>5.4480783892192686E-2</c:v>
                </c:pt>
                <c:pt idx="384">
                  <c:v>5.4480783892192686E-2</c:v>
                </c:pt>
                <c:pt idx="385">
                  <c:v>5.4480783892192686E-2</c:v>
                </c:pt>
                <c:pt idx="386">
                  <c:v>5.4480783892192686E-2</c:v>
                </c:pt>
                <c:pt idx="387">
                  <c:v>5.4480847034975022E-2</c:v>
                </c:pt>
                <c:pt idx="388">
                  <c:v>5.4480847034975022E-2</c:v>
                </c:pt>
                <c:pt idx="389">
                  <c:v>5.4480847034975022E-2</c:v>
                </c:pt>
                <c:pt idx="390">
                  <c:v>5.4480847034975022E-2</c:v>
                </c:pt>
                <c:pt idx="391">
                  <c:v>5.4480847034975022E-2</c:v>
                </c:pt>
                <c:pt idx="392">
                  <c:v>5.4480847034975022E-2</c:v>
                </c:pt>
                <c:pt idx="393">
                  <c:v>5.4480847034975022E-2</c:v>
                </c:pt>
                <c:pt idx="394">
                  <c:v>5.4480847034975022E-2</c:v>
                </c:pt>
                <c:pt idx="395">
                  <c:v>5.4480847034975022E-2</c:v>
                </c:pt>
                <c:pt idx="396">
                  <c:v>5.4480847034975022E-2</c:v>
                </c:pt>
                <c:pt idx="397">
                  <c:v>5.4480847034975022E-2</c:v>
                </c:pt>
                <c:pt idx="398">
                  <c:v>5.4480847034975022E-2</c:v>
                </c:pt>
                <c:pt idx="399">
                  <c:v>5.4480847034975022E-2</c:v>
                </c:pt>
                <c:pt idx="400">
                  <c:v>5.4480847034975022E-2</c:v>
                </c:pt>
                <c:pt idx="401">
                  <c:v>5.4480847034975022E-2</c:v>
                </c:pt>
                <c:pt idx="402">
                  <c:v>5.4480847034975022E-2</c:v>
                </c:pt>
                <c:pt idx="403">
                  <c:v>5.4480847034975022E-2</c:v>
                </c:pt>
                <c:pt idx="404">
                  <c:v>5.4480847034975022E-2</c:v>
                </c:pt>
                <c:pt idx="405">
                  <c:v>5.4480847034975022E-2</c:v>
                </c:pt>
                <c:pt idx="406">
                  <c:v>5.4480847034975022E-2</c:v>
                </c:pt>
                <c:pt idx="407">
                  <c:v>5.4480847034975022E-2</c:v>
                </c:pt>
                <c:pt idx="408">
                  <c:v>5.4480847034975022E-2</c:v>
                </c:pt>
                <c:pt idx="409">
                  <c:v>5.4480847034975022E-2</c:v>
                </c:pt>
                <c:pt idx="410">
                  <c:v>5.4480847034975022E-2</c:v>
                </c:pt>
                <c:pt idx="411">
                  <c:v>5.4480783892192686E-2</c:v>
                </c:pt>
                <c:pt idx="412">
                  <c:v>5.4480783892192686E-2</c:v>
                </c:pt>
                <c:pt idx="413">
                  <c:v>5.4480783892192686E-2</c:v>
                </c:pt>
                <c:pt idx="414">
                  <c:v>5.4480783892192686E-2</c:v>
                </c:pt>
                <c:pt idx="415">
                  <c:v>5.4480783892192686E-2</c:v>
                </c:pt>
                <c:pt idx="416">
                  <c:v>5.4480783892192686E-2</c:v>
                </c:pt>
                <c:pt idx="417">
                  <c:v>5.4480783892192686E-2</c:v>
                </c:pt>
                <c:pt idx="418">
                  <c:v>5.4480783892192686E-2</c:v>
                </c:pt>
                <c:pt idx="419">
                  <c:v>5.4480783892192686E-2</c:v>
                </c:pt>
                <c:pt idx="420">
                  <c:v>5.4480783892192686E-2</c:v>
                </c:pt>
                <c:pt idx="421">
                  <c:v>5.4480783892192686E-2</c:v>
                </c:pt>
                <c:pt idx="422">
                  <c:v>5.4480783892192686E-2</c:v>
                </c:pt>
                <c:pt idx="423">
                  <c:v>5.4480783892192686E-2</c:v>
                </c:pt>
                <c:pt idx="424">
                  <c:v>5.4480783892192686E-2</c:v>
                </c:pt>
                <c:pt idx="425">
                  <c:v>5.4480783892192686E-2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15-485E-A875-69530CDABFE7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MW-Pc-Cont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Sheet1!$J$2:$J$427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</c:numCache>
            </c:numRef>
          </c:xVal>
          <c:yVal>
            <c:numRef>
              <c:f>Sheet1!$O$2:$O$427</c:f>
              <c:numCache>
                <c:formatCode>0.0%</c:formatCode>
                <c:ptCount val="426"/>
                <c:pt idx="0">
                  <c:v>0</c:v>
                </c:pt>
                <c:pt idx="1">
                  <c:v>1.7341558665138868E-2</c:v>
                </c:pt>
                <c:pt idx="2">
                  <c:v>2.6871577098860566E-2</c:v>
                </c:pt>
                <c:pt idx="3">
                  <c:v>3.5999837735861462E-2</c:v>
                </c:pt>
                <c:pt idx="4">
                  <c:v>4.4869402727279462E-2</c:v>
                </c:pt>
                <c:pt idx="5">
                  <c:v>5.3457174247615868E-2</c:v>
                </c:pt>
                <c:pt idx="6">
                  <c:v>6.1848830801644494E-2</c:v>
                </c:pt>
                <c:pt idx="7">
                  <c:v>7.0048703205776497E-2</c:v>
                </c:pt>
                <c:pt idx="8">
                  <c:v>7.8061266702507015E-2</c:v>
                </c:pt>
                <c:pt idx="9">
                  <c:v>8.5940440234809623E-2</c:v>
                </c:pt>
                <c:pt idx="10">
                  <c:v>9.3677634338555693E-2</c:v>
                </c:pt>
                <c:pt idx="11">
                  <c:v>0.10124816318133045</c:v>
                </c:pt>
                <c:pt idx="12">
                  <c:v>0.10869793370979064</c:v>
                </c:pt>
                <c:pt idx="13">
                  <c:v>0.11604650689213336</c:v>
                </c:pt>
                <c:pt idx="14">
                  <c:v>0.12326645405688363</c:v>
                </c:pt>
                <c:pt idx="15">
                  <c:v>0.13036831359246848</c:v>
                </c:pt>
                <c:pt idx="16">
                  <c:v>0.13735158022933569</c:v>
                </c:pt>
                <c:pt idx="17">
                  <c:v>0.14426757445313421</c:v>
                </c:pt>
                <c:pt idx="18">
                  <c:v>0.15106050056528553</c:v>
                </c:pt>
                <c:pt idx="19">
                  <c:v>0.15777027452042502</c:v>
                </c:pt>
                <c:pt idx="20">
                  <c:v>0.16439119401608904</c:v>
                </c:pt>
                <c:pt idx="21">
                  <c:v>0.17095220353240992</c:v>
                </c:pt>
                <c:pt idx="22">
                  <c:v>0.17741389238430461</c:v>
                </c:pt>
                <c:pt idx="23">
                  <c:v>0.18379149073834189</c:v>
                </c:pt>
                <c:pt idx="24">
                  <c:v>0.19010095049237585</c:v>
                </c:pt>
                <c:pt idx="25">
                  <c:v>0.19631448208711477</c:v>
                </c:pt>
                <c:pt idx="26">
                  <c:v>0.20247690976141663</c:v>
                </c:pt>
                <c:pt idx="27">
                  <c:v>0.20857141537136181</c:v>
                </c:pt>
                <c:pt idx="28">
                  <c:v>0.21457879888091802</c:v>
                </c:pt>
                <c:pt idx="29">
                  <c:v>0.22051797162177733</c:v>
                </c:pt>
                <c:pt idx="30">
                  <c:v>0.22643484052581353</c:v>
                </c:pt>
                <c:pt idx="31">
                  <c:v>0.23230760702575604</c:v>
                </c:pt>
                <c:pt idx="32">
                  <c:v>0.23811656577167195</c:v>
                </c:pt>
                <c:pt idx="33">
                  <c:v>0.24386842959034682</c:v>
                </c:pt>
                <c:pt idx="34">
                  <c:v>0.24954154425189767</c:v>
                </c:pt>
                <c:pt idx="35">
                  <c:v>0.25515251133503181</c:v>
                </c:pt>
                <c:pt idx="36">
                  <c:v>0.26072146924619277</c:v>
                </c:pt>
                <c:pt idx="37">
                  <c:v>0.26623448710660502</c:v>
                </c:pt>
                <c:pt idx="38">
                  <c:v>0.27168088217567121</c:v>
                </c:pt>
                <c:pt idx="39">
                  <c:v>0.27708902148049463</c:v>
                </c:pt>
                <c:pt idx="40">
                  <c:v>0.28246042080016709</c:v>
                </c:pt>
                <c:pt idx="41">
                  <c:v>0.28779457486513627</c:v>
                </c:pt>
                <c:pt idx="42">
                  <c:v>0.29307784154531502</c:v>
                </c:pt>
                <c:pt idx="43">
                  <c:v>0.29831202535370083</c:v>
                </c:pt>
                <c:pt idx="44">
                  <c:v>0.30350672630830999</c:v>
                </c:pt>
                <c:pt idx="45">
                  <c:v>0.30866591435251944</c:v>
                </c:pt>
                <c:pt idx="46">
                  <c:v>0.31378727970377951</c:v>
                </c:pt>
                <c:pt idx="47">
                  <c:v>0.31886966748559786</c:v>
                </c:pt>
                <c:pt idx="48">
                  <c:v>0.32390347765039307</c:v>
                </c:pt>
                <c:pt idx="49">
                  <c:v>0.32890783809506896</c:v>
                </c:pt>
                <c:pt idx="50">
                  <c:v>0.33388015028838736</c:v>
                </c:pt>
                <c:pt idx="51">
                  <c:v>0.33880330744121911</c:v>
                </c:pt>
                <c:pt idx="52">
                  <c:v>0.34368416668817181</c:v>
                </c:pt>
                <c:pt idx="53">
                  <c:v>0.34851363328078189</c:v>
                </c:pt>
                <c:pt idx="54">
                  <c:v>0.3532904079460385</c:v>
                </c:pt>
                <c:pt idx="55">
                  <c:v>0.35802690579840846</c:v>
                </c:pt>
                <c:pt idx="56">
                  <c:v>0.36272630274824524</c:v>
                </c:pt>
                <c:pt idx="57">
                  <c:v>0.3673657175500451</c:v>
                </c:pt>
                <c:pt idx="58">
                  <c:v>0.37193352907801702</c:v>
                </c:pt>
                <c:pt idx="59">
                  <c:v>0.37637776723957195</c:v>
                </c:pt>
                <c:pt idx="60">
                  <c:v>0.38066804397374521</c:v>
                </c:pt>
                <c:pt idx="61">
                  <c:v>0.38480681340047407</c:v>
                </c:pt>
                <c:pt idx="62">
                  <c:v>0.38880699587421208</c:v>
                </c:pt>
                <c:pt idx="63">
                  <c:v>0.39272676904478132</c:v>
                </c:pt>
                <c:pt idx="64">
                  <c:v>0.39651178082400118</c:v>
                </c:pt>
                <c:pt idx="65">
                  <c:v>0.40012828677447076</c:v>
                </c:pt>
                <c:pt idx="66">
                  <c:v>0.40353987168494376</c:v>
                </c:pt>
                <c:pt idx="67">
                  <c:v>0.40681077641030527</c:v>
                </c:pt>
                <c:pt idx="68">
                  <c:v>0.40996810478899526</c:v>
                </c:pt>
                <c:pt idx="69">
                  <c:v>0.41302430800504419</c:v>
                </c:pt>
                <c:pt idx="70">
                  <c:v>0.41592369864247958</c:v>
                </c:pt>
                <c:pt idx="71">
                  <c:v>0.41877927559494432</c:v>
                </c:pt>
                <c:pt idx="72">
                  <c:v>0.42152809728056373</c:v>
                </c:pt>
                <c:pt idx="73">
                  <c:v>0.42419752018733636</c:v>
                </c:pt>
                <c:pt idx="74">
                  <c:v>0.42682475348561877</c:v>
                </c:pt>
                <c:pt idx="75">
                  <c:v>0.42941990244819683</c:v>
                </c:pt>
                <c:pt idx="76">
                  <c:v>0.43195647677400628</c:v>
                </c:pt>
                <c:pt idx="77">
                  <c:v>0.4344548314051373</c:v>
                </c:pt>
                <c:pt idx="78">
                  <c:v>0.4368925903508557</c:v>
                </c:pt>
                <c:pt idx="79">
                  <c:v>0.43926462876172667</c:v>
                </c:pt>
                <c:pt idx="80">
                  <c:v>0.44159844747791921</c:v>
                </c:pt>
                <c:pt idx="81">
                  <c:v>0.44387098478784703</c:v>
                </c:pt>
                <c:pt idx="82">
                  <c:v>0.44607538351255416</c:v>
                </c:pt>
                <c:pt idx="83">
                  <c:v>0.44823730388008276</c:v>
                </c:pt>
                <c:pt idx="84">
                  <c:v>0.45035703463912113</c:v>
                </c:pt>
                <c:pt idx="85">
                  <c:v>0.45243562239833801</c:v>
                </c:pt>
                <c:pt idx="86">
                  <c:v>0.45447425811857278</c:v>
                </c:pt>
                <c:pt idx="87">
                  <c:v>0.4564741328197951</c:v>
                </c:pt>
                <c:pt idx="88">
                  <c:v>0.45843795325671866</c:v>
                </c:pt>
                <c:pt idx="89">
                  <c:v>0.46036777657711692</c:v>
                </c:pt>
                <c:pt idx="90">
                  <c:v>0.46226472157313558</c:v>
                </c:pt>
                <c:pt idx="91">
                  <c:v>0.46412976271431483</c:v>
                </c:pt>
                <c:pt idx="92">
                  <c:v>0.46596376615802404</c:v>
                </c:pt>
                <c:pt idx="93">
                  <c:v>0.46776752587815584</c:v>
                </c:pt>
                <c:pt idx="94">
                  <c:v>0.4695418719625154</c:v>
                </c:pt>
                <c:pt idx="95">
                  <c:v>0.47128738184934871</c:v>
                </c:pt>
                <c:pt idx="96">
                  <c:v>0.47300484952733124</c:v>
                </c:pt>
                <c:pt idx="97">
                  <c:v>0.47469506899992109</c:v>
                </c:pt>
                <c:pt idx="98">
                  <c:v>0.47635998913228583</c:v>
                </c:pt>
                <c:pt idx="99">
                  <c:v>0.47800152272002905</c:v>
                </c:pt>
                <c:pt idx="100">
                  <c:v>0.47962010284922663</c:v>
                </c:pt>
                <c:pt idx="101">
                  <c:v>0.48121627085899521</c:v>
                </c:pt>
                <c:pt idx="102">
                  <c:v>0.48279049593454015</c:v>
                </c:pt>
                <c:pt idx="103">
                  <c:v>0.48434331944454356</c:v>
                </c:pt>
                <c:pt idx="104">
                  <c:v>0.48587571579941513</c:v>
                </c:pt>
                <c:pt idx="105">
                  <c:v>0.48738988652866411</c:v>
                </c:pt>
                <c:pt idx="106">
                  <c:v>0.48888622863401954</c:v>
                </c:pt>
                <c:pt idx="107">
                  <c:v>0.490366257894573</c:v>
                </c:pt>
                <c:pt idx="108">
                  <c:v>0.49183044348074767</c:v>
                </c:pt>
                <c:pt idx="109">
                  <c:v>0.49327896585862574</c:v>
                </c:pt>
                <c:pt idx="110">
                  <c:v>0.49471204157863646</c:v>
                </c:pt>
                <c:pt idx="111">
                  <c:v>0.49613006761294365</c:v>
                </c:pt>
                <c:pt idx="112">
                  <c:v>0.49753463193889813</c:v>
                </c:pt>
                <c:pt idx="113">
                  <c:v>0.49892779171905621</c:v>
                </c:pt>
                <c:pt idx="114">
                  <c:v>0.5003100522229702</c:v>
                </c:pt>
                <c:pt idx="115">
                  <c:v>0.50168292921494939</c:v>
                </c:pt>
                <c:pt idx="116">
                  <c:v>0.50304346332028649</c:v>
                </c:pt>
                <c:pt idx="117">
                  <c:v>0.50439342295284972</c:v>
                </c:pt>
                <c:pt idx="118">
                  <c:v>0.50573273592916224</c:v>
                </c:pt>
                <c:pt idx="119">
                  <c:v>0.50706140224922436</c:v>
                </c:pt>
                <c:pt idx="120">
                  <c:v>0.50837945801216544</c:v>
                </c:pt>
                <c:pt idx="121">
                  <c:v>0.50968686710407352</c:v>
                </c:pt>
                <c:pt idx="122">
                  <c:v>0.51098359347016675</c:v>
                </c:pt>
                <c:pt idx="123">
                  <c:v>0.51226963708087991</c:v>
                </c:pt>
                <c:pt idx="124">
                  <c:v>0.51354496186664877</c:v>
                </c:pt>
                <c:pt idx="125">
                  <c:v>0.51480953172834387</c:v>
                </c:pt>
                <c:pt idx="126">
                  <c:v>0.51606334665118259</c:v>
                </c:pt>
                <c:pt idx="127">
                  <c:v>0.51730637056560047</c:v>
                </c:pt>
                <c:pt idx="128">
                  <c:v>0.51853860347159775</c:v>
                </c:pt>
                <c:pt idx="129">
                  <c:v>0.51976008143873864</c:v>
                </c:pt>
                <c:pt idx="130">
                  <c:v>0.52097087668006459</c:v>
                </c:pt>
                <c:pt idx="131">
                  <c:v>0.52217095306688099</c:v>
                </c:pt>
                <c:pt idx="132">
                  <c:v>0.52336041889657658</c:v>
                </c:pt>
                <c:pt idx="133">
                  <c:v>0.52453931026828071</c:v>
                </c:pt>
                <c:pt idx="134">
                  <c:v>0.52570759105329856</c:v>
                </c:pt>
                <c:pt idx="135">
                  <c:v>0.52686533346467179</c:v>
                </c:pt>
                <c:pt idx="136">
                  <c:v>0.52801246531892421</c:v>
                </c:pt>
                <c:pt idx="137">
                  <c:v>0.52914895051692601</c:v>
                </c:pt>
                <c:pt idx="138">
                  <c:v>0.53027478905867742</c:v>
                </c:pt>
                <c:pt idx="139">
                  <c:v>0.53138998094417822</c:v>
                </c:pt>
                <c:pt idx="140">
                  <c:v>0.53249445398995221</c:v>
                </c:pt>
                <c:pt idx="141">
                  <c:v>0.53358835257773474</c:v>
                </c:pt>
                <c:pt idx="142">
                  <c:v>0.53467160449448414</c:v>
                </c:pt>
                <c:pt idx="143">
                  <c:v>0.53574431803758893</c:v>
                </c:pt>
                <c:pt idx="144">
                  <c:v>0.53680649320704921</c:v>
                </c:pt>
                <c:pt idx="145">
                  <c:v>0.53785823825590562</c:v>
                </c:pt>
                <c:pt idx="146">
                  <c:v>0.53889955318415828</c:v>
                </c:pt>
                <c:pt idx="147">
                  <c:v>0.53993054628919557</c:v>
                </c:pt>
                <c:pt idx="148">
                  <c:v>0.5409512897249289</c:v>
                </c:pt>
                <c:pt idx="149">
                  <c:v>0.5419618195904875</c:v>
                </c:pt>
                <c:pt idx="150">
                  <c:v>0.54296220805456552</c:v>
                </c:pt>
                <c:pt idx="151">
                  <c:v>0.54395256341455123</c:v>
                </c:pt>
                <c:pt idx="152">
                  <c:v>0.54493292175479158</c:v>
                </c:pt>
                <c:pt idx="153">
                  <c:v>0.54590339132832744</c:v>
                </c:pt>
                <c:pt idx="154">
                  <c:v>0.54686404431863511</c:v>
                </c:pt>
                <c:pt idx="155">
                  <c:v>0.5478149168396268</c:v>
                </c:pt>
                <c:pt idx="156">
                  <c:v>0.54875618931303682</c:v>
                </c:pt>
                <c:pt idx="157">
                  <c:v>0.54968789785277772</c:v>
                </c:pt>
                <c:pt idx="158">
                  <c:v>0.55061015071188968</c:v>
                </c:pt>
                <c:pt idx="159">
                  <c:v>0.55152298400428523</c:v>
                </c:pt>
                <c:pt idx="160">
                  <c:v>0.55242654205256936</c:v>
                </c:pt>
                <c:pt idx="161">
                  <c:v>0.55332086098543654</c:v>
                </c:pt>
                <c:pt idx="162">
                  <c:v>0.55420608515505743</c:v>
                </c:pt>
                <c:pt idx="163">
                  <c:v>0.55508228673012527</c:v>
                </c:pt>
                <c:pt idx="164">
                  <c:v>0.55594953789411694</c:v>
                </c:pt>
                <c:pt idx="165">
                  <c:v>0.556808019098332</c:v>
                </c:pt>
                <c:pt idx="166">
                  <c:v>0.55765776645668264</c:v>
                </c:pt>
                <c:pt idx="167">
                  <c:v>0.55849885210829742</c:v>
                </c:pt>
                <c:pt idx="168">
                  <c:v>0.55933145653404148</c:v>
                </c:pt>
                <c:pt idx="169">
                  <c:v>0.5601555797339145</c:v>
                </c:pt>
                <c:pt idx="170">
                  <c:v>0.56097136606008691</c:v>
                </c:pt>
                <c:pt idx="171">
                  <c:v>0.56177892378038197</c:v>
                </c:pt>
                <c:pt idx="172">
                  <c:v>0.56257828899392925</c:v>
                </c:pt>
                <c:pt idx="173">
                  <c:v>0.56336960606768161</c:v>
                </c:pt>
                <c:pt idx="174">
                  <c:v>0.56415298325467989</c:v>
                </c:pt>
                <c:pt idx="175">
                  <c:v>0.56492849273840007</c:v>
                </c:pt>
                <c:pt idx="176">
                  <c:v>0.56569624280144848</c:v>
                </c:pt>
                <c:pt idx="177">
                  <c:v>0.56645630562730154</c:v>
                </c:pt>
                <c:pt idx="178">
                  <c:v>0.56720882556812935</c:v>
                </c:pt>
                <c:pt idx="179">
                  <c:v>0.56795383870827876</c:v>
                </c:pt>
                <c:pt idx="180">
                  <c:v>0.56869148941470271</c:v>
                </c:pt>
                <c:pt idx="181">
                  <c:v>0.56942184988566025</c:v>
                </c:pt>
                <c:pt idx="182">
                  <c:v>0.57014495617593297</c:v>
                </c:pt>
                <c:pt idx="183">
                  <c:v>0.57086098876638602</c:v>
                </c:pt>
                <c:pt idx="184">
                  <c:v>0.57156994765701918</c:v>
                </c:pt>
                <c:pt idx="185">
                  <c:v>0.57227201326956723</c:v>
                </c:pt>
                <c:pt idx="186">
                  <c:v>0.57296725781707158</c:v>
                </c:pt>
                <c:pt idx="187">
                  <c:v>0.57365571738387922</c:v>
                </c:pt>
                <c:pt idx="188">
                  <c:v>0.57433753632216056</c:v>
                </c:pt>
                <c:pt idx="189">
                  <c:v>0.57501275071626212</c:v>
                </c:pt>
                <c:pt idx="190">
                  <c:v>0.57568146886357274</c:v>
                </c:pt>
                <c:pt idx="191">
                  <c:v>0.5763437629180036</c:v>
                </c:pt>
                <c:pt idx="192">
                  <c:v>0.57699974116216057</c:v>
                </c:pt>
                <c:pt idx="193">
                  <c:v>0.57764947577951997</c:v>
                </c:pt>
                <c:pt idx="194">
                  <c:v>0.57829303893877593</c:v>
                </c:pt>
                <c:pt idx="195">
                  <c:v>0.57893050282340452</c:v>
                </c:pt>
                <c:pt idx="196">
                  <c:v>0.57956193963166491</c:v>
                </c:pt>
                <c:pt idx="197">
                  <c:v>0.58018745761659796</c:v>
                </c:pt>
                <c:pt idx="198">
                  <c:v>0.58080712897646247</c:v>
                </c:pt>
                <c:pt idx="199">
                  <c:v>0.58142102586516997</c:v>
                </c:pt>
                <c:pt idx="200">
                  <c:v>0.582029256565326</c:v>
                </c:pt>
                <c:pt idx="201">
                  <c:v>0.58263189327518972</c:v>
                </c:pt>
                <c:pt idx="202">
                  <c:v>0.5832290081486724</c:v>
                </c:pt>
                <c:pt idx="203">
                  <c:v>0.58382067339881571</c:v>
                </c:pt>
                <c:pt idx="204">
                  <c:v>0.58440699724909506</c:v>
                </c:pt>
                <c:pt idx="205">
                  <c:v>0.58498801584298787</c:v>
                </c:pt>
                <c:pt idx="206">
                  <c:v>0.58556380131962271</c:v>
                </c:pt>
                <c:pt idx="207">
                  <c:v>0.58613446197638819</c:v>
                </c:pt>
                <c:pt idx="208">
                  <c:v>0.58670003388284853</c:v>
                </c:pt>
                <c:pt idx="209">
                  <c:v>0.58726058923726265</c:v>
                </c:pt>
                <c:pt idx="210">
                  <c:v>0.58781612802484806</c:v>
                </c:pt>
                <c:pt idx="211">
                  <c:v>0.58836675852821074</c:v>
                </c:pt>
                <c:pt idx="212">
                  <c:v>0.58891251684648016</c:v>
                </c:pt>
                <c:pt idx="213">
                  <c:v>0.58945347513356749</c:v>
                </c:pt>
                <c:pt idx="214">
                  <c:v>0.58998970558773189</c:v>
                </c:pt>
                <c:pt idx="215">
                  <c:v>0.59052124429332009</c:v>
                </c:pt>
                <c:pt idx="216">
                  <c:v>0.59104816344859112</c:v>
                </c:pt>
                <c:pt idx="217">
                  <c:v>0.59157057129180335</c:v>
                </c:pt>
                <c:pt idx="218">
                  <c:v>0.59208850393686863</c:v>
                </c:pt>
                <c:pt idx="219">
                  <c:v>0.59260196138378718</c:v>
                </c:pt>
                <c:pt idx="220">
                  <c:v>0.59311112406907585</c:v>
                </c:pt>
                <c:pt idx="221">
                  <c:v>0.59361595592317062</c:v>
                </c:pt>
                <c:pt idx="222">
                  <c:v>0.59411652911476498</c:v>
                </c:pt>
                <c:pt idx="223">
                  <c:v>0.59461298799602957</c:v>
                </c:pt>
                <c:pt idx="224">
                  <c:v>0.59510529649739996</c:v>
                </c:pt>
                <c:pt idx="225">
                  <c:v>0.59559356287191667</c:v>
                </c:pt>
                <c:pt idx="226">
                  <c:v>0.59607782321870939</c:v>
                </c:pt>
                <c:pt idx="227">
                  <c:v>0.59655811362212507</c:v>
                </c:pt>
                <c:pt idx="228">
                  <c:v>0.59703457844911645</c:v>
                </c:pt>
                <c:pt idx="229">
                  <c:v>0.59750718161533656</c:v>
                </c:pt>
                <c:pt idx="230">
                  <c:v>0.59797606747295584</c:v>
                </c:pt>
                <c:pt idx="231">
                  <c:v>0.59844119993762712</c:v>
                </c:pt>
                <c:pt idx="232">
                  <c:v>0.59890261509369758</c:v>
                </c:pt>
                <c:pt idx="233">
                  <c:v>0.59936042120899047</c:v>
                </c:pt>
                <c:pt idx="234">
                  <c:v>0.59981461829828819</c:v>
                </c:pt>
                <c:pt idx="235">
                  <c:v>0.60026527853028488</c:v>
                </c:pt>
                <c:pt idx="236">
                  <c:v>0.60071236580585086</c:v>
                </c:pt>
                <c:pt idx="237">
                  <c:v>0.60115602450672145</c:v>
                </c:pt>
                <c:pt idx="238">
                  <c:v>0.60159621853376732</c:v>
                </c:pt>
                <c:pt idx="239">
                  <c:v>0.60203305616959435</c:v>
                </c:pt>
                <c:pt idx="240">
                  <c:v>0.60246650130029045</c:v>
                </c:pt>
                <c:pt idx="241">
                  <c:v>0.6028966622084615</c:v>
                </c:pt>
                <c:pt idx="242">
                  <c:v>0.6033235388941075</c:v>
                </c:pt>
                <c:pt idx="243">
                  <c:v>0.60374713135722846</c:v>
                </c:pt>
                <c:pt idx="244">
                  <c:v>0.60416754788043048</c:v>
                </c:pt>
                <c:pt idx="245">
                  <c:v>0.60458478843414798</c:v>
                </c:pt>
                <c:pt idx="246">
                  <c:v>0.60499885304794665</c:v>
                </c:pt>
                <c:pt idx="247">
                  <c:v>0.6054098499748668</c:v>
                </c:pt>
                <c:pt idx="248">
                  <c:v>0.60581774314534431</c:v>
                </c:pt>
                <c:pt idx="249">
                  <c:v>0.60622264081241983</c:v>
                </c:pt>
                <c:pt idx="250">
                  <c:v>0.60662447079261717</c:v>
                </c:pt>
                <c:pt idx="251">
                  <c:v>0.60702337745288881</c:v>
                </c:pt>
                <c:pt idx="252">
                  <c:v>0.60741932470888793</c:v>
                </c:pt>
                <c:pt idx="253">
                  <c:v>0.60781238474409127</c:v>
                </c:pt>
                <c:pt idx="254">
                  <c:v>0.60820259362806284</c:v>
                </c:pt>
                <c:pt idx="255">
                  <c:v>0.60858995137558525</c:v>
                </c:pt>
                <c:pt idx="256">
                  <c:v>0.60897453017013503</c:v>
                </c:pt>
                <c:pt idx="257">
                  <c:v>0.6093564021951885</c:v>
                </c:pt>
                <c:pt idx="258">
                  <c:v>0.60973553133683367</c:v>
                </c:pt>
                <c:pt idx="259">
                  <c:v>0.61011198980811199</c:v>
                </c:pt>
                <c:pt idx="260">
                  <c:v>0.61048577757945843</c:v>
                </c:pt>
                <c:pt idx="261">
                  <c:v>0.61085696686391455</c:v>
                </c:pt>
                <c:pt idx="262">
                  <c:v>0.61122555763191522</c:v>
                </c:pt>
                <c:pt idx="263">
                  <c:v>0.61159162206693662</c:v>
                </c:pt>
                <c:pt idx="264">
                  <c:v>0.61195512409941455</c:v>
                </c:pt>
                <c:pt idx="265">
                  <c:v>0.61231617198238997</c:v>
                </c:pt>
                <c:pt idx="266">
                  <c:v>0.61267472963151581</c:v>
                </c:pt>
                <c:pt idx="267">
                  <c:v>0.61303086923026828</c:v>
                </c:pt>
                <c:pt idx="268">
                  <c:v>0.61338455467951825</c:v>
                </c:pt>
                <c:pt idx="269">
                  <c:v>0.61373589426187136</c:v>
                </c:pt>
                <c:pt idx="270">
                  <c:v>0.61408485187819828</c:v>
                </c:pt>
                <c:pt idx="271">
                  <c:v>0.61443146362762824</c:v>
                </c:pt>
                <c:pt idx="272">
                  <c:v>0.61477576559450853</c:v>
                </c:pt>
                <c:pt idx="273">
                  <c:v>0.61511779386318588</c:v>
                </c:pt>
                <c:pt idx="274">
                  <c:v>0.61545751234931334</c:v>
                </c:pt>
                <c:pt idx="275">
                  <c:v>0.61579495713723786</c:v>
                </c:pt>
                <c:pt idx="276">
                  <c:v>0.61613020042521849</c:v>
                </c:pt>
                <c:pt idx="277">
                  <c:v>0.61646320609934302</c:v>
                </c:pt>
                <c:pt idx="278">
                  <c:v>0.61679404635787072</c:v>
                </c:pt>
                <c:pt idx="279">
                  <c:v>0.61712272120080125</c:v>
                </c:pt>
                <c:pt idx="280">
                  <c:v>0.61744923061335222</c:v>
                </c:pt>
                <c:pt idx="281">
                  <c:v>0.61777364679378255</c:v>
                </c:pt>
                <c:pt idx="282">
                  <c:v>0.61809596972730974</c:v>
                </c:pt>
                <c:pt idx="283">
                  <c:v>0.61841619942871628</c:v>
                </c:pt>
                <c:pt idx="284">
                  <c:v>0.61873437198234926</c:v>
                </c:pt>
                <c:pt idx="285">
                  <c:v>0.61905052345777278</c:v>
                </c:pt>
                <c:pt idx="286">
                  <c:v>0.61936468998368177</c:v>
                </c:pt>
                <c:pt idx="287">
                  <c:v>0.6196768354313813</c:v>
                </c:pt>
                <c:pt idx="288">
                  <c:v>0.61998706811304249</c:v>
                </c:pt>
                <c:pt idx="289">
                  <c:v>0.6202953158008413</c:v>
                </c:pt>
                <c:pt idx="290">
                  <c:v>0.62060165072260198</c:v>
                </c:pt>
                <c:pt idx="291">
                  <c:v>0.62090607283397647</c:v>
                </c:pt>
                <c:pt idx="292">
                  <c:v>0.62120861826365981</c:v>
                </c:pt>
                <c:pt idx="293">
                  <c:v>0.62150928698208641</c:v>
                </c:pt>
                <c:pt idx="294">
                  <c:v>0.62180807901882185</c:v>
                </c:pt>
                <c:pt idx="295">
                  <c:v>0.62210503042864751</c:v>
                </c:pt>
                <c:pt idx="296">
                  <c:v>0.62240017734025843</c:v>
                </c:pt>
                <c:pt idx="297">
                  <c:v>0.62269348362495958</c:v>
                </c:pt>
                <c:pt idx="298">
                  <c:v>0.62298502149579293</c:v>
                </c:pt>
                <c:pt idx="299">
                  <c:v>0.62327479093797555</c:v>
                </c:pt>
                <c:pt idx="300">
                  <c:v>0.62356279195150766</c:v>
                </c:pt>
                <c:pt idx="301">
                  <c:v>0.62384906062073597</c:v>
                </c:pt>
                <c:pt idx="302">
                  <c:v>0.62413359696044335</c:v>
                </c:pt>
                <c:pt idx="303">
                  <c:v>0.62441643705497629</c:v>
                </c:pt>
                <c:pt idx="304">
                  <c:v>0.62469758088955263</c:v>
                </c:pt>
                <c:pt idx="305">
                  <c:v>0.62497706457808433</c:v>
                </c:pt>
                <c:pt idx="306">
                  <c:v>0.62525488812057128</c:v>
                </c:pt>
                <c:pt idx="307">
                  <c:v>0.62553108758657794</c:v>
                </c:pt>
                <c:pt idx="308">
                  <c:v>0.62580569907523387</c:v>
                </c:pt>
                <c:pt idx="309">
                  <c:v>0.62607865040306221</c:v>
                </c:pt>
                <c:pt idx="310">
                  <c:v>0.62635004985266951</c:v>
                </c:pt>
                <c:pt idx="311">
                  <c:v>0.62661989742405533</c:v>
                </c:pt>
                <c:pt idx="312">
                  <c:v>0.6268881570033078</c:v>
                </c:pt>
                <c:pt idx="313">
                  <c:v>0.62715490080346825</c:v>
                </c:pt>
                <c:pt idx="314">
                  <c:v>0.62742009271062493</c:v>
                </c:pt>
                <c:pt idx="315">
                  <c:v>0.6276837688239072</c:v>
                </c:pt>
                <c:pt idx="316">
                  <c:v>0.62794596524244439</c:v>
                </c:pt>
                <c:pt idx="317">
                  <c:v>0.62820668193667173</c:v>
                </c:pt>
                <c:pt idx="318">
                  <c:v>0.62846591893615389</c:v>
                </c:pt>
                <c:pt idx="319">
                  <c:v>0.62872371232523827</c:v>
                </c:pt>
                <c:pt idx="320">
                  <c:v>0.62898006210392454</c:v>
                </c:pt>
                <c:pt idx="321">
                  <c:v>0.62923496825743008</c:v>
                </c:pt>
                <c:pt idx="322">
                  <c:v>0.62948843080053785</c:v>
                </c:pt>
                <c:pt idx="323">
                  <c:v>0.62974052191672381</c:v>
                </c:pt>
                <c:pt idx="324">
                  <c:v>0.62999120550685883</c:v>
                </c:pt>
                <c:pt idx="325">
                  <c:v>0.63024051765528966</c:v>
                </c:pt>
                <c:pt idx="326">
                  <c:v>0.6304884583767989</c:v>
                </c:pt>
                <c:pt idx="327">
                  <c:v>0.6307350637557334</c:v>
                </c:pt>
                <c:pt idx="328">
                  <c:v>0.63098029769296371</c:v>
                </c:pt>
                <c:pt idx="329">
                  <c:v>0.63122419630240201</c:v>
                </c:pt>
                <c:pt idx="330">
                  <c:v>0.63146679565361252</c:v>
                </c:pt>
                <c:pt idx="331">
                  <c:v>0.63170805964746579</c:v>
                </c:pt>
                <c:pt idx="332">
                  <c:v>0.63194806049700336</c:v>
                </c:pt>
                <c:pt idx="333">
                  <c:v>0.63218672600396619</c:v>
                </c:pt>
                <c:pt idx="334">
                  <c:v>0.6324241283370482</c:v>
                </c:pt>
                <c:pt idx="335">
                  <c:v>0.63266026751103199</c:v>
                </c:pt>
                <c:pt idx="336">
                  <c:v>0.63289514352591758</c:v>
                </c:pt>
                <c:pt idx="337">
                  <c:v>0.63312875638170485</c:v>
                </c:pt>
                <c:pt idx="338">
                  <c:v>0.63336110606361129</c:v>
                </c:pt>
                <c:pt idx="339">
                  <c:v>0.63359226476989594</c:v>
                </c:pt>
                <c:pt idx="340">
                  <c:v>0.63382219640142901</c:v>
                </c:pt>
                <c:pt idx="341">
                  <c:v>0.63405090097299355</c:v>
                </c:pt>
                <c:pt idx="342">
                  <c:v>0.63427841455415368</c:v>
                </c:pt>
                <c:pt idx="343">
                  <c:v>0.63450473714490929</c:v>
                </c:pt>
                <c:pt idx="344">
                  <c:v>0.63472990485917258</c:v>
                </c:pt>
                <c:pt idx="345">
                  <c:v>0.6349538454986845</c:v>
                </c:pt>
                <c:pt idx="346">
                  <c:v>0.63517666733126865</c:v>
                </c:pt>
                <c:pt idx="347">
                  <c:v>0.63539829818823068</c:v>
                </c:pt>
                <c:pt idx="348">
                  <c:v>0.63561881023826472</c:v>
                </c:pt>
                <c:pt idx="349">
                  <c:v>0.63583816739702392</c:v>
                </c:pt>
                <c:pt idx="350">
                  <c:v>0.6360564418479846</c:v>
                </c:pt>
                <c:pt idx="351">
                  <c:v>0.63627356140767044</c:v>
                </c:pt>
                <c:pt idx="352">
                  <c:v>0.63648959825955764</c:v>
                </c:pt>
                <c:pt idx="353">
                  <c:v>0.63670455238886381</c:v>
                </c:pt>
                <c:pt idx="354">
                  <c:v>0.63691842382515396</c:v>
                </c:pt>
                <c:pt idx="355">
                  <c:v>0.63713121253886307</c:v>
                </c:pt>
                <c:pt idx="356">
                  <c:v>0.63734291854477376</c:v>
                </c:pt>
                <c:pt idx="357">
                  <c:v>0.63755357792723277</c:v>
                </c:pt>
                <c:pt idx="358">
                  <c:v>0.63776319070102283</c:v>
                </c:pt>
                <c:pt idx="359">
                  <c:v>0.63797172075223174</c:v>
                </c:pt>
                <c:pt idx="360">
                  <c:v>0.63817927637824812</c:v>
                </c:pt>
                <c:pt idx="361">
                  <c:v>0.63838574928168346</c:v>
                </c:pt>
                <c:pt idx="362">
                  <c:v>0.63859124774514353</c:v>
                </c:pt>
                <c:pt idx="363">
                  <c:v>0.63879569958515203</c:v>
                </c:pt>
                <c:pt idx="364">
                  <c:v>0.63899914090083842</c:v>
                </c:pt>
                <c:pt idx="365">
                  <c:v>0.63920160777654966</c:v>
                </c:pt>
                <c:pt idx="366">
                  <c:v>0.63940306412793879</c:v>
                </c:pt>
                <c:pt idx="367">
                  <c:v>0.63960354603935277</c:v>
                </c:pt>
                <c:pt idx="368">
                  <c:v>0.63980308959513854</c:v>
                </c:pt>
                <c:pt idx="369">
                  <c:v>0.6400016226266021</c:v>
                </c:pt>
                <c:pt idx="370">
                  <c:v>0.64019918121809061</c:v>
                </c:pt>
                <c:pt idx="371">
                  <c:v>0.64039580145395081</c:v>
                </c:pt>
                <c:pt idx="372">
                  <c:v>0.64059148333418281</c:v>
                </c:pt>
                <c:pt idx="373">
                  <c:v>0.64078619078922205</c:v>
                </c:pt>
                <c:pt idx="374">
                  <c:v>0.64097999598776267</c:v>
                </c:pt>
                <c:pt idx="375">
                  <c:v>0.64117286283067498</c:v>
                </c:pt>
                <c:pt idx="376">
                  <c:v>0.64136482741708867</c:v>
                </c:pt>
                <c:pt idx="377">
                  <c:v>0.64155585364787404</c:v>
                </c:pt>
                <c:pt idx="378">
                  <c:v>0.64174601370650741</c:v>
                </c:pt>
                <c:pt idx="379">
                  <c:v>0.64193523542429531</c:v>
                </c:pt>
                <c:pt idx="380">
                  <c:v>0.64212359098471383</c:v>
                </c:pt>
                <c:pt idx="381">
                  <c:v>0.64231104427385111</c:v>
                </c:pt>
                <c:pt idx="382">
                  <c:v>0.64249759530648953</c:v>
                </c:pt>
                <c:pt idx="383">
                  <c:v>0.64268331625132302</c:v>
                </c:pt>
                <c:pt idx="384">
                  <c:v>0.64286813495444051</c:v>
                </c:pt>
                <c:pt idx="385">
                  <c:v>0.64305212356975283</c:v>
                </c:pt>
                <c:pt idx="386">
                  <c:v>0.64323520992856653</c:v>
                </c:pt>
                <c:pt idx="387">
                  <c:v>0.64341750229870487</c:v>
                </c:pt>
                <c:pt idx="388">
                  <c:v>0.64359889239756174</c:v>
                </c:pt>
                <c:pt idx="389">
                  <c:v>0.64377948852252587</c:v>
                </c:pt>
                <c:pt idx="390">
                  <c:v>0.64395925457446768</c:v>
                </c:pt>
                <c:pt idx="391">
                  <c:v>0.64413815445425759</c:v>
                </c:pt>
                <c:pt idx="392">
                  <c:v>0.64431626033058942</c:v>
                </c:pt>
                <c:pt idx="393">
                  <c:v>0.64449353614868166</c:v>
                </c:pt>
                <c:pt idx="394">
                  <c:v>0.6446700179633158</c:v>
                </c:pt>
                <c:pt idx="395">
                  <c:v>0.64484566971971025</c:v>
                </c:pt>
                <c:pt idx="396">
                  <c:v>0.64502056355699344</c:v>
                </c:pt>
                <c:pt idx="397">
                  <c:v>0.64519462733603705</c:v>
                </c:pt>
                <c:pt idx="398">
                  <c:v>0.64536789711162257</c:v>
                </c:pt>
                <c:pt idx="399">
                  <c:v>0.64554037291331534</c:v>
                </c:pt>
                <c:pt idx="400">
                  <c:v>0.64571209079589686</c:v>
                </c:pt>
                <c:pt idx="401">
                  <c:v>0.64588301470458576</c:v>
                </c:pt>
                <c:pt idx="402">
                  <c:v>0.64605314463938168</c:v>
                </c:pt>
                <c:pt idx="403">
                  <c:v>0.64622255273941343</c:v>
                </c:pt>
                <c:pt idx="404">
                  <c:v>0.64639120296468189</c:v>
                </c:pt>
                <c:pt idx="405">
                  <c:v>0.64655909528562183</c:v>
                </c:pt>
                <c:pt idx="406">
                  <c:v>0.64672622970223315</c:v>
                </c:pt>
                <c:pt idx="407">
                  <c:v>0.64689264231364563</c:v>
                </c:pt>
                <c:pt idx="408">
                  <c:v>0.64705833311985905</c:v>
                </c:pt>
                <c:pt idx="409">
                  <c:v>0.64722326603652658</c:v>
                </c:pt>
                <c:pt idx="410">
                  <c:v>0.647387513232342</c:v>
                </c:pt>
                <c:pt idx="411">
                  <c:v>0.64755100252382891</c:v>
                </c:pt>
                <c:pt idx="412">
                  <c:v>0.64771380610924623</c:v>
                </c:pt>
                <c:pt idx="413">
                  <c:v>0.64787592397381155</c:v>
                </c:pt>
                <c:pt idx="414">
                  <c:v>0.64803732001839531</c:v>
                </c:pt>
                <c:pt idx="415">
                  <c:v>0.64819803035690948</c:v>
                </c:pt>
                <c:pt idx="416">
                  <c:v>0.64835805498935417</c:v>
                </c:pt>
                <c:pt idx="417">
                  <c:v>0.64851739388616414</c:v>
                </c:pt>
                <c:pt idx="418">
                  <c:v>0.64867604707690485</c:v>
                </c:pt>
                <c:pt idx="419">
                  <c:v>0.6488340506459227</c:v>
                </c:pt>
                <c:pt idx="420">
                  <c:v>0.64899136849408867</c:v>
                </c:pt>
                <c:pt idx="421">
                  <c:v>0.64914800062140232</c:v>
                </c:pt>
                <c:pt idx="422">
                  <c:v>0.64930401921134051</c:v>
                </c:pt>
                <c:pt idx="423">
                  <c:v>0.64945935208042649</c:v>
                </c:pt>
                <c:pt idx="424">
                  <c:v>0.6496140714269194</c:v>
                </c:pt>
                <c:pt idx="425">
                  <c:v>0.64976810505256033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485E-A875-69530CDABFE7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WW-Pc-cont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Sheet1!$J$2:$J$427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</c:numCache>
            </c:numRef>
          </c:xVal>
          <c:yVal>
            <c:numRef>
              <c:f>Sheet1!$N$2:$N$427</c:f>
              <c:numCache>
                <c:formatCode>0.0%</c:formatCode>
                <c:ptCount val="426"/>
                <c:pt idx="0">
                  <c:v>0</c:v>
                </c:pt>
                <c:pt idx="1">
                  <c:v>3.7323715189763296E-2</c:v>
                </c:pt>
                <c:pt idx="2">
                  <c:v>5.8931550679740541E-2</c:v>
                </c:pt>
                <c:pt idx="3">
                  <c:v>7.7444438660757564E-2</c:v>
                </c:pt>
                <c:pt idx="4">
                  <c:v>9.396550859173125E-2</c:v>
                </c:pt>
                <c:pt idx="5">
                  <c:v>0.10948165587130032</c:v>
                </c:pt>
                <c:pt idx="6">
                  <c:v>0.12397334477471789</c:v>
                </c:pt>
                <c:pt idx="7">
                  <c:v>0.13795303073536813</c:v>
                </c:pt>
                <c:pt idx="8">
                  <c:v>0.15111809804765852</c:v>
                </c:pt>
                <c:pt idx="9">
                  <c:v>0.16378579541875682</c:v>
                </c:pt>
                <c:pt idx="10">
                  <c:v>0.1760458062974749</c:v>
                </c:pt>
                <c:pt idx="11">
                  <c:v>0.18767426144519317</c:v>
                </c:pt>
                <c:pt idx="12">
                  <c:v>0.1989239189200338</c:v>
                </c:pt>
                <c:pt idx="13">
                  <c:v>0.20995460989487391</c:v>
                </c:pt>
                <c:pt idx="14">
                  <c:v>0.22054095656642714</c:v>
                </c:pt>
                <c:pt idx="15">
                  <c:v>0.23071825907292964</c:v>
                </c:pt>
                <c:pt idx="16">
                  <c:v>0.24068655155680063</c:v>
                </c:pt>
                <c:pt idx="17">
                  <c:v>0.25049222201466448</c:v>
                </c:pt>
                <c:pt idx="18">
                  <c:v>0.25995975029070473</c:v>
                </c:pt>
                <c:pt idx="19">
                  <c:v>0.26910361850994802</c:v>
                </c:pt>
                <c:pt idx="20">
                  <c:v>0.27801169988068042</c:v>
                </c:pt>
                <c:pt idx="21">
                  <c:v>0.28679479763346905</c:v>
                </c:pt>
                <c:pt idx="22">
                  <c:v>0.29542824692060998</c:v>
                </c:pt>
                <c:pt idx="23">
                  <c:v>0.30377348713484376</c:v>
                </c:pt>
                <c:pt idx="24">
                  <c:v>0.3118706457997138</c:v>
                </c:pt>
                <c:pt idx="25">
                  <c:v>0.31977599192776751</c:v>
                </c:pt>
                <c:pt idx="26">
                  <c:v>0.32753681868223528</c:v>
                </c:pt>
                <c:pt idx="27">
                  <c:v>0.33521037564192535</c:v>
                </c:pt>
                <c:pt idx="28">
                  <c:v>0.34275321647810153</c:v>
                </c:pt>
                <c:pt idx="29">
                  <c:v>0.35007739253647918</c:v>
                </c:pt>
                <c:pt idx="30">
                  <c:v>0.35723306323307391</c:v>
                </c:pt>
                <c:pt idx="31">
                  <c:v>0.36422045481319398</c:v>
                </c:pt>
                <c:pt idx="32">
                  <c:v>0.37107486744597118</c:v>
                </c:pt>
                <c:pt idx="33">
                  <c:v>0.37783329838751378</c:v>
                </c:pt>
                <c:pt idx="34">
                  <c:v>0.38452818153872037</c:v>
                </c:pt>
                <c:pt idx="35">
                  <c:v>0.39113820858007919</c:v>
                </c:pt>
                <c:pt idx="36">
                  <c:v>0.39760254709749077</c:v>
                </c:pt>
                <c:pt idx="37">
                  <c:v>0.4039101846631179</c:v>
                </c:pt>
                <c:pt idx="38">
                  <c:v>0.41010238021241829</c:v>
                </c:pt>
                <c:pt idx="39">
                  <c:v>0.41615827799373561</c:v>
                </c:pt>
                <c:pt idx="40">
                  <c:v>0.422112046717944</c:v>
                </c:pt>
                <c:pt idx="41">
                  <c:v>0.42797447256757248</c:v>
                </c:pt>
                <c:pt idx="42">
                  <c:v>0.43378032766700392</c:v>
                </c:pt>
                <c:pt idx="43">
                  <c:v>0.43951784531379146</c:v>
                </c:pt>
                <c:pt idx="44">
                  <c:v>0.44513177475375232</c:v>
                </c:pt>
                <c:pt idx="45">
                  <c:v>0.45058609926614446</c:v>
                </c:pt>
                <c:pt idx="46">
                  <c:v>0.45588956848587181</c:v>
                </c:pt>
                <c:pt idx="47">
                  <c:v>0.46103905213005103</c:v>
                </c:pt>
                <c:pt idx="48">
                  <c:v>0.466057480251858</c:v>
                </c:pt>
                <c:pt idx="49">
                  <c:v>0.47089876649963247</c:v>
                </c:pt>
                <c:pt idx="50">
                  <c:v>0.47545814191692204</c:v>
                </c:pt>
                <c:pt idx="51">
                  <c:v>0.47956155714323578</c:v>
                </c:pt>
                <c:pt idx="52">
                  <c:v>0.48238036400393758</c:v>
                </c:pt>
                <c:pt idx="53">
                  <c:v>0.48276470561373308</c:v>
                </c:pt>
                <c:pt idx="54">
                  <c:v>0.48288173162527692</c:v>
                </c:pt>
                <c:pt idx="55">
                  <c:v>0.48294441200290128</c:v>
                </c:pt>
                <c:pt idx="56">
                  <c:v>0.48298567093835931</c:v>
                </c:pt>
                <c:pt idx="57">
                  <c:v>0.48301965109602885</c:v>
                </c:pt>
                <c:pt idx="58">
                  <c:v>0.48304955815844852</c:v>
                </c:pt>
                <c:pt idx="59">
                  <c:v>0.48307659896808308</c:v>
                </c:pt>
                <c:pt idx="60">
                  <c:v>0.48310145238443924</c:v>
                </c:pt>
                <c:pt idx="61">
                  <c:v>0.48312532523453433</c:v>
                </c:pt>
                <c:pt idx="62">
                  <c:v>0.48314893408542658</c:v>
                </c:pt>
                <c:pt idx="63">
                  <c:v>0.48317212809146259</c:v>
                </c:pt>
                <c:pt idx="64">
                  <c:v>0.48319502039074425</c:v>
                </c:pt>
                <c:pt idx="65">
                  <c:v>0.48321772410592589</c:v>
                </c:pt>
                <c:pt idx="66">
                  <c:v>0.48324016383735224</c:v>
                </c:pt>
                <c:pt idx="67">
                  <c:v>0.48326211327792434</c:v>
                </c:pt>
                <c:pt idx="68">
                  <c:v>0.48328406273394398</c:v>
                </c:pt>
                <c:pt idx="69">
                  <c:v>0.4833059367439656</c:v>
                </c:pt>
                <c:pt idx="70">
                  <c:v>0.48332754677023182</c:v>
                </c:pt>
                <c:pt idx="71">
                  <c:v>0.48334911908894662</c:v>
                </c:pt>
                <c:pt idx="72">
                  <c:v>0.48337038968545953</c:v>
                </c:pt>
                <c:pt idx="73">
                  <c:v>0.4833915094208715</c:v>
                </c:pt>
                <c:pt idx="74">
                  <c:v>0.483412742309833</c:v>
                </c:pt>
                <c:pt idx="75">
                  <c:v>0.48343382433769355</c:v>
                </c:pt>
                <c:pt idx="76">
                  <c:v>0.48345479322745211</c:v>
                </c:pt>
                <c:pt idx="77">
                  <c:v>0.48347546039500877</c:v>
                </c:pt>
                <c:pt idx="78">
                  <c:v>0.48349563730260625</c:v>
                </c:pt>
                <c:pt idx="79">
                  <c:v>0.48351604048640762</c:v>
                </c:pt>
                <c:pt idx="80">
                  <c:v>0.48353576481070226</c:v>
                </c:pt>
                <c:pt idx="81">
                  <c:v>0.48355533828934361</c:v>
                </c:pt>
                <c:pt idx="82">
                  <c:v>0.48357476090688389</c:v>
                </c:pt>
                <c:pt idx="83">
                  <c:v>0.48359380638711946</c:v>
                </c:pt>
                <c:pt idx="84">
                  <c:v>0.48361273872925303</c:v>
                </c:pt>
                <c:pt idx="85">
                  <c:v>0.48363114307298083</c:v>
                </c:pt>
                <c:pt idx="86">
                  <c:v>0.4836493588635038</c:v>
                </c:pt>
                <c:pt idx="87">
                  <c:v>0.48366719750127452</c:v>
                </c:pt>
                <c:pt idx="88">
                  <c:v>0.48368401786523263</c:v>
                </c:pt>
                <c:pt idx="89">
                  <c:v>0.48370080052163933</c:v>
                </c:pt>
                <c:pt idx="90">
                  <c:v>0.48371705517964025</c:v>
                </c:pt>
                <c:pt idx="91">
                  <c:v>0.48373266870113341</c:v>
                </c:pt>
                <c:pt idx="92">
                  <c:v>0.48374782965477137</c:v>
                </c:pt>
                <c:pt idx="93">
                  <c:v>0.48376246262545108</c:v>
                </c:pt>
                <c:pt idx="94">
                  <c:v>0.48377600189176795</c:v>
                </c:pt>
                <c:pt idx="95">
                  <c:v>0.48378920172833129</c:v>
                </c:pt>
                <c:pt idx="96">
                  <c:v>0.48380138329108224</c:v>
                </c:pt>
                <c:pt idx="97">
                  <c:v>0.48381288600977401</c:v>
                </c:pt>
                <c:pt idx="98">
                  <c:v>0.48382374759195812</c:v>
                </c:pt>
                <c:pt idx="99">
                  <c:v>0.48383366633088021</c:v>
                </c:pt>
                <c:pt idx="100">
                  <c:v>0.48384260450354133</c:v>
                </c:pt>
                <c:pt idx="101">
                  <c:v>0.48385093926269362</c:v>
                </c:pt>
                <c:pt idx="102">
                  <c:v>0.48385867059288978</c:v>
                </c:pt>
                <c:pt idx="103">
                  <c:v>0.48386598707822959</c:v>
                </c:pt>
                <c:pt idx="104">
                  <c:v>0.48387292642626478</c:v>
                </c:pt>
                <c:pt idx="105">
                  <c:v>0.48387956405209787</c:v>
                </c:pt>
                <c:pt idx="106">
                  <c:v>0.48388589998662423</c:v>
                </c:pt>
                <c:pt idx="107">
                  <c:v>0.48389197190650024</c:v>
                </c:pt>
                <c:pt idx="108">
                  <c:v>0.48389785525772377</c:v>
                </c:pt>
                <c:pt idx="109">
                  <c:v>0.48390355005574248</c:v>
                </c:pt>
                <c:pt idx="110">
                  <c:v>0.48390905626966119</c:v>
                </c:pt>
                <c:pt idx="111">
                  <c:v>0.483914449345478</c:v>
                </c:pt>
                <c:pt idx="112">
                  <c:v>0.48391972928319293</c:v>
                </c:pt>
                <c:pt idx="113">
                  <c:v>0.48392485835980692</c:v>
                </c:pt>
                <c:pt idx="114">
                  <c:v>0.48392987429831891</c:v>
                </c:pt>
                <c:pt idx="115">
                  <c:v>0.48393481482172795</c:v>
                </c:pt>
                <c:pt idx="116">
                  <c:v>0.48393964219158758</c:v>
                </c:pt>
                <c:pt idx="117">
                  <c:v>0.48394435640789768</c:v>
                </c:pt>
                <c:pt idx="118">
                  <c:v>0.48394899520910495</c:v>
                </c:pt>
                <c:pt idx="119">
                  <c:v>0.48395355859520917</c:v>
                </c:pt>
                <c:pt idx="120">
                  <c:v>0.48395804653531549</c:v>
                </c:pt>
                <c:pt idx="121">
                  <c:v>0.48396245904487123</c:v>
                </c:pt>
                <c:pt idx="122">
                  <c:v>0.48396679613932403</c:v>
                </c:pt>
                <c:pt idx="123">
                  <c:v>0.48397105780322647</c:v>
                </c:pt>
                <c:pt idx="124">
                  <c:v>0.48397524403657832</c:v>
                </c:pt>
                <c:pt idx="125">
                  <c:v>0.48397939256237887</c:v>
                </c:pt>
                <c:pt idx="126">
                  <c:v>0.48398342793462978</c:v>
                </c:pt>
                <c:pt idx="127">
                  <c:v>0.48398742559932928</c:v>
                </c:pt>
                <c:pt idx="128">
                  <c:v>0.48399138555647736</c:v>
                </c:pt>
                <c:pt idx="129">
                  <c:v>0.48399527008307497</c:v>
                </c:pt>
                <c:pt idx="130">
                  <c:v>0.48399907917912199</c:v>
                </c:pt>
                <c:pt idx="131">
                  <c:v>0.48400285055217007</c:v>
                </c:pt>
                <c:pt idx="132">
                  <c:v>0.48400658423311427</c:v>
                </c:pt>
                <c:pt idx="133">
                  <c:v>0.48401024246806046</c:v>
                </c:pt>
                <c:pt idx="134">
                  <c:v>0.48401386299545512</c:v>
                </c:pt>
                <c:pt idx="135">
                  <c:v>0.48401744581529837</c:v>
                </c:pt>
                <c:pt idx="136">
                  <c:v>0.48402095318914362</c:v>
                </c:pt>
                <c:pt idx="137">
                  <c:v>0.48402442287088498</c:v>
                </c:pt>
                <c:pt idx="138">
                  <c:v>0.48402785482962729</c:v>
                </c:pt>
                <c:pt idx="139">
                  <c:v>0.48403124906537054</c:v>
                </c:pt>
                <c:pt idx="140">
                  <c:v>0.48403456788601085</c:v>
                </c:pt>
                <c:pt idx="141">
                  <c:v>0.48403788670665127</c:v>
                </c:pt>
                <c:pt idx="142">
                  <c:v>0.4840411300967411</c:v>
                </c:pt>
                <c:pt idx="143">
                  <c:v>0.48404437348683105</c:v>
                </c:pt>
                <c:pt idx="144">
                  <c:v>0.48404754144637041</c:v>
                </c:pt>
                <c:pt idx="145">
                  <c:v>0.48405067169835836</c:v>
                </c:pt>
                <c:pt idx="146">
                  <c:v>0.48405376422734736</c:v>
                </c:pt>
                <c:pt idx="147">
                  <c:v>0.48405681904878484</c:v>
                </c:pt>
                <c:pt idx="148">
                  <c:v>0.48405987387022231</c:v>
                </c:pt>
                <c:pt idx="149">
                  <c:v>0.48406285326110932</c:v>
                </c:pt>
                <c:pt idx="150">
                  <c:v>0.48406579492899737</c:v>
                </c:pt>
                <c:pt idx="151">
                  <c:v>0.48406873661233285</c:v>
                </c:pt>
                <c:pt idx="152">
                  <c:v>0.48407160286511797</c:v>
                </c:pt>
                <c:pt idx="153">
                  <c:v>0.48407446911790308</c:v>
                </c:pt>
                <c:pt idx="154">
                  <c:v>0.48407729764768914</c:v>
                </c:pt>
                <c:pt idx="155">
                  <c:v>0.48408008846992368</c:v>
                </c:pt>
                <c:pt idx="156">
                  <c:v>0.4840828415846069</c:v>
                </c:pt>
                <c:pt idx="157">
                  <c:v>0.48408555697629096</c:v>
                </c:pt>
                <c:pt idx="158">
                  <c:v>0.48408827238342267</c:v>
                </c:pt>
                <c:pt idx="159">
                  <c:v>0.48409095005210778</c:v>
                </c:pt>
                <c:pt idx="160">
                  <c:v>0.48409359002868901</c:v>
                </c:pt>
                <c:pt idx="161">
                  <c:v>0.4840961922822713</c:v>
                </c:pt>
                <c:pt idx="162">
                  <c:v>0.48409875682830195</c:v>
                </c:pt>
                <c:pt idx="163">
                  <c:v>0.48410132135888517</c:v>
                </c:pt>
                <c:pt idx="164">
                  <c:v>0.48410384818191687</c:v>
                </c:pt>
                <c:pt idx="165">
                  <c:v>0.48410637502039622</c:v>
                </c:pt>
                <c:pt idx="166">
                  <c:v>0.48410882641287745</c:v>
                </c:pt>
                <c:pt idx="167">
                  <c:v>0.48411127780535868</c:v>
                </c:pt>
                <c:pt idx="168">
                  <c:v>0.48411372921328755</c:v>
                </c:pt>
                <c:pt idx="169">
                  <c:v>0.4841161051752183</c:v>
                </c:pt>
                <c:pt idx="170">
                  <c:v>0.4841184811525967</c:v>
                </c:pt>
                <c:pt idx="171">
                  <c:v>0.48412085712997499</c:v>
                </c:pt>
                <c:pt idx="172">
                  <c:v>0.48412319538435433</c:v>
                </c:pt>
                <c:pt idx="173">
                  <c:v>0.48412549593118215</c:v>
                </c:pt>
                <c:pt idx="174">
                  <c:v>0.48412775875501102</c:v>
                </c:pt>
                <c:pt idx="175">
                  <c:v>0.48413002157883989</c:v>
                </c:pt>
                <c:pt idx="176">
                  <c:v>0.4841322844181164</c:v>
                </c:pt>
                <c:pt idx="177">
                  <c:v>0.48413450953439363</c:v>
                </c:pt>
                <c:pt idx="178">
                  <c:v>0.48413669692767203</c:v>
                </c:pt>
                <c:pt idx="179">
                  <c:v>0.48413888433639807</c:v>
                </c:pt>
                <c:pt idx="180">
                  <c:v>0.48414103402212494</c:v>
                </c:pt>
                <c:pt idx="181">
                  <c:v>0.48414314600030051</c:v>
                </c:pt>
                <c:pt idx="182">
                  <c:v>0.48414525796302832</c:v>
                </c:pt>
                <c:pt idx="183">
                  <c:v>0.48414736994120378</c:v>
                </c:pt>
                <c:pt idx="184">
                  <c:v>0.48414944421182782</c:v>
                </c:pt>
                <c:pt idx="185">
                  <c:v>0.4841514807594528</c:v>
                </c:pt>
                <c:pt idx="186">
                  <c:v>0.4841535550146292</c:v>
                </c:pt>
                <c:pt idx="187">
                  <c:v>0.48415555383925524</c:v>
                </c:pt>
                <c:pt idx="188">
                  <c:v>0.48415755267932881</c:v>
                </c:pt>
                <c:pt idx="189">
                  <c:v>0.48415955150395473</c:v>
                </c:pt>
                <c:pt idx="190">
                  <c:v>0.48416151263647678</c:v>
                </c:pt>
                <c:pt idx="191">
                  <c:v>0.48416343603055223</c:v>
                </c:pt>
                <c:pt idx="192">
                  <c:v>0.48416535944007533</c:v>
                </c:pt>
                <c:pt idx="193">
                  <c:v>0.48416728284959842</c:v>
                </c:pt>
                <c:pt idx="194">
                  <c:v>0.48416916853612246</c:v>
                </c:pt>
                <c:pt idx="195">
                  <c:v>0.4841710542226465</c:v>
                </c:pt>
                <c:pt idx="196">
                  <c:v>0.48417290220161902</c:v>
                </c:pt>
                <c:pt idx="197">
                  <c:v>0.48417475018059164</c:v>
                </c:pt>
                <c:pt idx="198">
                  <c:v>0.48417659815956426</c:v>
                </c:pt>
                <c:pt idx="199">
                  <c:v>0.48417840843098536</c:v>
                </c:pt>
                <c:pt idx="200">
                  <c:v>0.48418021868695893</c:v>
                </c:pt>
                <c:pt idx="201">
                  <c:v>0.48418199123538108</c:v>
                </c:pt>
                <c:pt idx="202">
                  <c:v>0.48418376378380312</c:v>
                </c:pt>
                <c:pt idx="203">
                  <c:v>0.48418549862467386</c:v>
                </c:pt>
                <c:pt idx="204">
                  <c:v>0.48418723346554449</c:v>
                </c:pt>
                <c:pt idx="205">
                  <c:v>0.48418896829096758</c:v>
                </c:pt>
                <c:pt idx="206">
                  <c:v>0.48419066542428679</c:v>
                </c:pt>
                <c:pt idx="207">
                  <c:v>0.48419236254215847</c:v>
                </c:pt>
                <c:pt idx="208">
                  <c:v>0.48419405966003004</c:v>
                </c:pt>
                <c:pt idx="209">
                  <c:v>0.48419571907035031</c:v>
                </c:pt>
                <c:pt idx="210">
                  <c:v>0.48419737848067046</c:v>
                </c:pt>
                <c:pt idx="211">
                  <c:v>0.48419900016799167</c:v>
                </c:pt>
                <c:pt idx="212">
                  <c:v>0.48420062187076041</c:v>
                </c:pt>
                <c:pt idx="213">
                  <c:v>0.4842022435580815</c:v>
                </c:pt>
                <c:pt idx="214">
                  <c:v>0.48420382753785118</c:v>
                </c:pt>
                <c:pt idx="215">
                  <c:v>0.48420541151762098</c:v>
                </c:pt>
                <c:pt idx="216">
                  <c:v>0.48420699551283819</c:v>
                </c:pt>
                <c:pt idx="217">
                  <c:v>0.48420854176960881</c:v>
                </c:pt>
                <c:pt idx="218">
                  <c:v>0.48421008804182719</c:v>
                </c:pt>
                <c:pt idx="219">
                  <c:v>0.48421163429859782</c:v>
                </c:pt>
                <c:pt idx="220">
                  <c:v>0.48421318057081608</c:v>
                </c:pt>
                <c:pt idx="221">
                  <c:v>0.48421468912003529</c:v>
                </c:pt>
                <c:pt idx="222">
                  <c:v>0.48421615996170309</c:v>
                </c:pt>
                <c:pt idx="223">
                  <c:v>0.48421766851092229</c:v>
                </c:pt>
                <c:pt idx="224">
                  <c:v>0.48421913935259009</c:v>
                </c:pt>
                <c:pt idx="225">
                  <c:v>0.48422061019425788</c:v>
                </c:pt>
                <c:pt idx="226">
                  <c:v>0.48422204332837415</c:v>
                </c:pt>
                <c:pt idx="227">
                  <c:v>0.48422351415459441</c:v>
                </c:pt>
                <c:pt idx="228">
                  <c:v>0.48422494728871079</c:v>
                </c:pt>
                <c:pt idx="229">
                  <c:v>0.48422634269982812</c:v>
                </c:pt>
                <c:pt idx="230">
                  <c:v>0.48422777581849685</c:v>
                </c:pt>
                <c:pt idx="231">
                  <c:v>0.48422917122961417</c:v>
                </c:pt>
                <c:pt idx="232">
                  <c:v>0.48423052893317997</c:v>
                </c:pt>
                <c:pt idx="233">
                  <c:v>0.48423192434429729</c:v>
                </c:pt>
                <c:pt idx="234">
                  <c:v>0.48423328204786309</c:v>
                </c:pt>
                <c:pt idx="235">
                  <c:v>0.48423463973598135</c:v>
                </c:pt>
                <c:pt idx="236">
                  <c:v>0.48423599743954726</c:v>
                </c:pt>
                <c:pt idx="237">
                  <c:v>0.48423735514311306</c:v>
                </c:pt>
                <c:pt idx="238">
                  <c:v>0.48423867512367991</c:v>
                </c:pt>
                <c:pt idx="239">
                  <c:v>0.48423999510424676</c:v>
                </c:pt>
                <c:pt idx="240">
                  <c:v>0.48424127737726219</c:v>
                </c:pt>
                <c:pt idx="241">
                  <c:v>0.48424259735782893</c:v>
                </c:pt>
                <c:pt idx="242">
                  <c:v>0.48424387963084436</c:v>
                </c:pt>
                <c:pt idx="243">
                  <c:v>0.48424516190385969</c:v>
                </c:pt>
                <c:pt idx="244">
                  <c:v>0.48424644416142748</c:v>
                </c:pt>
                <c:pt idx="245">
                  <c:v>0.4842476887268915</c:v>
                </c:pt>
                <c:pt idx="246">
                  <c:v>0.48424893327690777</c:v>
                </c:pt>
                <c:pt idx="247">
                  <c:v>0.48425017784237168</c:v>
                </c:pt>
                <c:pt idx="248">
                  <c:v>0.48425142239238805</c:v>
                </c:pt>
                <c:pt idx="249">
                  <c:v>0.48425266694240443</c:v>
                </c:pt>
                <c:pt idx="250">
                  <c:v>0.48425387378486928</c:v>
                </c:pt>
                <c:pt idx="251">
                  <c:v>0.48425508062733424</c:v>
                </c:pt>
                <c:pt idx="252">
                  <c:v>0.4842562874697991</c:v>
                </c:pt>
                <c:pt idx="253">
                  <c:v>0.48425749431226406</c:v>
                </c:pt>
                <c:pt idx="254">
                  <c:v>0.4842586634471775</c:v>
                </c:pt>
                <c:pt idx="255">
                  <c:v>0.48425983258209093</c:v>
                </c:pt>
                <c:pt idx="256">
                  <c:v>0.48426100170155673</c:v>
                </c:pt>
                <c:pt idx="257">
                  <c:v>0.48426217083647027</c:v>
                </c:pt>
                <c:pt idx="258">
                  <c:v>0.48426330224838465</c:v>
                </c:pt>
                <c:pt idx="259">
                  <c:v>0.48426447138329809</c:v>
                </c:pt>
                <c:pt idx="260">
                  <c:v>0.48426560279521258</c:v>
                </c:pt>
                <c:pt idx="261">
                  <c:v>0.48426673420712696</c:v>
                </c:pt>
                <c:pt idx="262">
                  <c:v>0.48426786561904134</c:v>
                </c:pt>
                <c:pt idx="263">
                  <c:v>0.48426895932340441</c:v>
                </c:pt>
                <c:pt idx="264">
                  <c:v>0.48427009073531879</c:v>
                </c:pt>
                <c:pt idx="265">
                  <c:v>0.48427118443968176</c:v>
                </c:pt>
                <c:pt idx="266">
                  <c:v>0.48427227814404472</c:v>
                </c:pt>
                <c:pt idx="267">
                  <c:v>0.48427333412540863</c:v>
                </c:pt>
                <c:pt idx="268">
                  <c:v>0.4842744278297717</c:v>
                </c:pt>
                <c:pt idx="269">
                  <c:v>0.48427548381113561</c:v>
                </c:pt>
                <c:pt idx="270">
                  <c:v>0.48427657751549857</c:v>
                </c:pt>
                <c:pt idx="271">
                  <c:v>0.48427763349686248</c:v>
                </c:pt>
                <c:pt idx="272">
                  <c:v>0.48427868949367403</c:v>
                </c:pt>
                <c:pt idx="273">
                  <c:v>0.48427970776748652</c:v>
                </c:pt>
                <c:pt idx="274">
                  <c:v>0.48428076374885043</c:v>
                </c:pt>
                <c:pt idx="275">
                  <c:v>0.48428178202266292</c:v>
                </c:pt>
                <c:pt idx="276">
                  <c:v>0.48428280029647541</c:v>
                </c:pt>
                <c:pt idx="277">
                  <c:v>0.48428381857028802</c:v>
                </c:pt>
                <c:pt idx="278">
                  <c:v>0.48428483684410051</c:v>
                </c:pt>
                <c:pt idx="279">
                  <c:v>0.48428581741036147</c:v>
                </c:pt>
                <c:pt idx="280">
                  <c:v>0.48428683568417397</c:v>
                </c:pt>
                <c:pt idx="281">
                  <c:v>0.48428781623498751</c:v>
                </c:pt>
                <c:pt idx="282">
                  <c:v>0.48428879680124848</c:v>
                </c:pt>
                <c:pt idx="283">
                  <c:v>0.48428977735206191</c:v>
                </c:pt>
                <c:pt idx="284">
                  <c:v>0.4842907579183231</c:v>
                </c:pt>
                <c:pt idx="285">
                  <c:v>0.48429173846913653</c:v>
                </c:pt>
                <c:pt idx="286">
                  <c:v>0.48429268131239855</c:v>
                </c:pt>
                <c:pt idx="287">
                  <c:v>0.48429366187865952</c:v>
                </c:pt>
                <c:pt idx="288">
                  <c:v>0.48429460472192154</c:v>
                </c:pt>
                <c:pt idx="289">
                  <c:v>0.48429554756518367</c:v>
                </c:pt>
                <c:pt idx="290">
                  <c:v>0.48429649042389322</c:v>
                </c:pt>
                <c:pt idx="291">
                  <c:v>0.48429739554415618</c:v>
                </c:pt>
                <c:pt idx="292">
                  <c:v>0.4842983383874182</c:v>
                </c:pt>
                <c:pt idx="293">
                  <c:v>0.48429924352312881</c:v>
                </c:pt>
                <c:pt idx="294">
                  <c:v>0.48430018636639083</c:v>
                </c:pt>
                <c:pt idx="295">
                  <c:v>0.48430109150210132</c:v>
                </c:pt>
                <c:pt idx="296">
                  <c:v>0.48430199663781193</c:v>
                </c:pt>
                <c:pt idx="297">
                  <c:v>0.48430286405052347</c:v>
                </c:pt>
                <c:pt idx="298">
                  <c:v>0.48430376918623408</c:v>
                </c:pt>
                <c:pt idx="299">
                  <c:v>0.48430467432194457</c:v>
                </c:pt>
                <c:pt idx="300">
                  <c:v>0.48430554173465612</c:v>
                </c:pt>
                <c:pt idx="301">
                  <c:v>0.48430640914736778</c:v>
                </c:pt>
                <c:pt idx="302">
                  <c:v>0.48430727657552686</c:v>
                </c:pt>
                <c:pt idx="303">
                  <c:v>0.4843081439882384</c:v>
                </c:pt>
                <c:pt idx="304">
                  <c:v>0.48430901140094995</c:v>
                </c:pt>
                <c:pt idx="305">
                  <c:v>0.48430987882910903</c:v>
                </c:pt>
                <c:pt idx="306">
                  <c:v>0.48431074624182058</c:v>
                </c:pt>
                <c:pt idx="307">
                  <c:v>0.48431157594698071</c:v>
                </c:pt>
                <c:pt idx="308">
                  <c:v>0.48431244335969226</c:v>
                </c:pt>
                <c:pt idx="309">
                  <c:v>0.48431327306485239</c:v>
                </c:pt>
                <c:pt idx="310">
                  <c:v>0.48431410277001241</c:v>
                </c:pt>
                <c:pt idx="311">
                  <c:v>0.48431493247517243</c:v>
                </c:pt>
                <c:pt idx="312">
                  <c:v>0.48431576218033257</c:v>
                </c:pt>
                <c:pt idx="313">
                  <c:v>0.48431655417794117</c:v>
                </c:pt>
                <c:pt idx="314">
                  <c:v>0.4843173838831013</c:v>
                </c:pt>
                <c:pt idx="315">
                  <c:v>0.48431817586526238</c:v>
                </c:pt>
                <c:pt idx="316">
                  <c:v>0.48431900557042251</c:v>
                </c:pt>
                <c:pt idx="317">
                  <c:v>0.48431979756803112</c:v>
                </c:pt>
                <c:pt idx="318">
                  <c:v>0.48432058955019219</c:v>
                </c:pt>
                <c:pt idx="319">
                  <c:v>0.4843213815478008</c:v>
                </c:pt>
                <c:pt idx="320">
                  <c:v>0.48432217352996187</c:v>
                </c:pt>
                <c:pt idx="321">
                  <c:v>0.48432296552757059</c:v>
                </c:pt>
                <c:pt idx="322">
                  <c:v>0.48432375750973156</c:v>
                </c:pt>
                <c:pt idx="323">
                  <c:v>0.48432451178434122</c:v>
                </c:pt>
                <c:pt idx="324">
                  <c:v>0.48432530378194982</c:v>
                </c:pt>
                <c:pt idx="325">
                  <c:v>0.48432605805655948</c:v>
                </c:pt>
                <c:pt idx="326">
                  <c:v>0.48432681233116903</c:v>
                </c:pt>
                <c:pt idx="327">
                  <c:v>0.48432756660577869</c:v>
                </c:pt>
                <c:pt idx="328">
                  <c:v>0.48432832088038835</c:v>
                </c:pt>
                <c:pt idx="329">
                  <c:v>0.48432907517044554</c:v>
                </c:pt>
                <c:pt idx="330">
                  <c:v>0.48432982944505509</c:v>
                </c:pt>
                <c:pt idx="331">
                  <c:v>0.48433058371966475</c:v>
                </c:pt>
                <c:pt idx="332">
                  <c:v>0.48433130027127536</c:v>
                </c:pt>
                <c:pt idx="333">
                  <c:v>0.48433205456133255</c:v>
                </c:pt>
                <c:pt idx="334">
                  <c:v>0.48433277111294315</c:v>
                </c:pt>
                <c:pt idx="335">
                  <c:v>0.48433348768000128</c:v>
                </c:pt>
                <c:pt idx="336">
                  <c:v>0.48433424195461083</c:v>
                </c:pt>
                <c:pt idx="337">
                  <c:v>0.48433495852166908</c:v>
                </c:pt>
                <c:pt idx="338">
                  <c:v>0.48433567508872721</c:v>
                </c:pt>
                <c:pt idx="339">
                  <c:v>0.4843363539327864</c:v>
                </c:pt>
                <c:pt idx="340">
                  <c:v>0.48433707049984454</c:v>
                </c:pt>
                <c:pt idx="341">
                  <c:v>0.48433778705145514</c:v>
                </c:pt>
                <c:pt idx="342">
                  <c:v>0.48433850361851327</c:v>
                </c:pt>
                <c:pt idx="343">
                  <c:v>0.48433918246257246</c:v>
                </c:pt>
                <c:pt idx="344">
                  <c:v>0.48433986132207918</c:v>
                </c:pt>
                <c:pt idx="345">
                  <c:v>0.48434057787368978</c:v>
                </c:pt>
                <c:pt idx="346">
                  <c:v>0.4843412567331965</c:v>
                </c:pt>
                <c:pt idx="347">
                  <c:v>0.48434193557725558</c:v>
                </c:pt>
                <c:pt idx="348">
                  <c:v>0.48434261442131477</c:v>
                </c:pt>
                <c:pt idx="349">
                  <c:v>0.48434329328082137</c:v>
                </c:pt>
                <c:pt idx="350">
                  <c:v>0.48434397212488056</c:v>
                </c:pt>
                <c:pt idx="351">
                  <c:v>0.48434465096893975</c:v>
                </c:pt>
                <c:pt idx="352">
                  <c:v>0.48434529210544741</c:v>
                </c:pt>
                <c:pt idx="353">
                  <c:v>0.48434597096495413</c:v>
                </c:pt>
                <c:pt idx="354">
                  <c:v>0.48434661208601426</c:v>
                </c:pt>
                <c:pt idx="355">
                  <c:v>0.48434729094552098</c:v>
                </c:pt>
                <c:pt idx="356">
                  <c:v>0.48434793208202864</c:v>
                </c:pt>
                <c:pt idx="357">
                  <c:v>0.4843485732185363</c:v>
                </c:pt>
                <c:pt idx="358">
                  <c:v>0.48434921433959643</c:v>
                </c:pt>
                <c:pt idx="359">
                  <c:v>0.48434989319910315</c:v>
                </c:pt>
                <c:pt idx="360">
                  <c:v>0.48435053433561082</c:v>
                </c:pt>
                <c:pt idx="361">
                  <c:v>0.48435113774911942</c:v>
                </c:pt>
                <c:pt idx="362">
                  <c:v>0.48435177888562719</c:v>
                </c:pt>
                <c:pt idx="363">
                  <c:v>0.48435242002213486</c:v>
                </c:pt>
                <c:pt idx="364">
                  <c:v>0.48435306115864252</c:v>
                </c:pt>
                <c:pt idx="365">
                  <c:v>0.48435366457215123</c:v>
                </c:pt>
                <c:pt idx="366">
                  <c:v>0.48435430570865889</c:v>
                </c:pt>
                <c:pt idx="367">
                  <c:v>0.48435490913761514</c:v>
                </c:pt>
                <c:pt idx="368">
                  <c:v>0.48435551255112386</c:v>
                </c:pt>
                <c:pt idx="369">
                  <c:v>0.48435615368763152</c:v>
                </c:pt>
                <c:pt idx="370">
                  <c:v>0.48435675711658777</c:v>
                </c:pt>
                <c:pt idx="371">
                  <c:v>0.48435736053009637</c:v>
                </c:pt>
                <c:pt idx="372">
                  <c:v>0.48435796395905262</c:v>
                </c:pt>
                <c:pt idx="373">
                  <c:v>0.48435856737256122</c:v>
                </c:pt>
                <c:pt idx="374">
                  <c:v>0.48435917080151758</c:v>
                </c:pt>
                <c:pt idx="375">
                  <c:v>0.48435977421502618</c:v>
                </c:pt>
                <c:pt idx="376">
                  <c:v>0.48436033992098348</c:v>
                </c:pt>
                <c:pt idx="377">
                  <c:v>0.48436094334993962</c:v>
                </c:pt>
                <c:pt idx="378">
                  <c:v>0.48436154676344834</c:v>
                </c:pt>
                <c:pt idx="379">
                  <c:v>0.48436211246940553</c:v>
                </c:pt>
                <c:pt idx="380">
                  <c:v>0.48436271589836177</c:v>
                </c:pt>
                <c:pt idx="381">
                  <c:v>0.48436328160431896</c:v>
                </c:pt>
                <c:pt idx="382">
                  <c:v>0.48436384731027615</c:v>
                </c:pt>
                <c:pt idx="383">
                  <c:v>0.4843644507392324</c:v>
                </c:pt>
                <c:pt idx="384">
                  <c:v>0.48436501644518959</c:v>
                </c:pt>
                <c:pt idx="385">
                  <c:v>0.48436558215114689</c:v>
                </c:pt>
                <c:pt idx="386">
                  <c:v>0.48436614785710408</c:v>
                </c:pt>
                <c:pt idx="387">
                  <c:v>0.48436671356306127</c:v>
                </c:pt>
                <c:pt idx="388">
                  <c:v>0.48436727926901846</c:v>
                </c:pt>
                <c:pt idx="389">
                  <c:v>0.48436780726742423</c:v>
                </c:pt>
                <c:pt idx="390">
                  <c:v>0.48436837297338142</c:v>
                </c:pt>
                <c:pt idx="391">
                  <c:v>0.48436893867933872</c:v>
                </c:pt>
                <c:pt idx="392">
                  <c:v>0.48436950438529591</c:v>
                </c:pt>
                <c:pt idx="393">
                  <c:v>0.48437003238370169</c:v>
                </c:pt>
                <c:pt idx="394">
                  <c:v>0.48437059808965888</c:v>
                </c:pt>
                <c:pt idx="395">
                  <c:v>0.48437112608806465</c:v>
                </c:pt>
                <c:pt idx="396">
                  <c:v>0.48437165407102278</c:v>
                </c:pt>
                <c:pt idx="397">
                  <c:v>0.48437221977697997</c:v>
                </c:pt>
                <c:pt idx="398">
                  <c:v>0.48437274777538575</c:v>
                </c:pt>
                <c:pt idx="399">
                  <c:v>0.48437327577379152</c:v>
                </c:pt>
                <c:pt idx="400">
                  <c:v>0.48437380375674977</c:v>
                </c:pt>
                <c:pt idx="401">
                  <c:v>0.48437433175515543</c:v>
                </c:pt>
                <c:pt idx="402">
                  <c:v>0.48437485975356132</c:v>
                </c:pt>
                <c:pt idx="403">
                  <c:v>0.48437538773651945</c:v>
                </c:pt>
                <c:pt idx="404">
                  <c:v>0.48437591573492522</c:v>
                </c:pt>
                <c:pt idx="405">
                  <c:v>0.484376443733331</c:v>
                </c:pt>
                <c:pt idx="406">
                  <c:v>0.48437697171628913</c:v>
                </c:pt>
                <c:pt idx="407">
                  <c:v>0.48437746200714349</c:v>
                </c:pt>
                <c:pt idx="408">
                  <c:v>0.48437798999010162</c:v>
                </c:pt>
                <c:pt idx="409">
                  <c:v>0.4843785179885074</c:v>
                </c:pt>
                <c:pt idx="410">
                  <c:v>0.48437900826391411</c:v>
                </c:pt>
                <c:pt idx="411">
                  <c:v>0.48437953626231989</c:v>
                </c:pt>
                <c:pt idx="412">
                  <c:v>0.4843800265377266</c:v>
                </c:pt>
                <c:pt idx="413">
                  <c:v>0.48438051682858085</c:v>
                </c:pt>
                <c:pt idx="414">
                  <c:v>0.4843810448115391</c:v>
                </c:pt>
                <c:pt idx="415">
                  <c:v>0.48438153510239346</c:v>
                </c:pt>
                <c:pt idx="416">
                  <c:v>0.48438202537780017</c:v>
                </c:pt>
                <c:pt idx="417">
                  <c:v>0.48438251565320689</c:v>
                </c:pt>
                <c:pt idx="418">
                  <c:v>0.48438300592861361</c:v>
                </c:pt>
                <c:pt idx="419">
                  <c:v>0.48438349621946797</c:v>
                </c:pt>
                <c:pt idx="420">
                  <c:v>0.48438398649487469</c:v>
                </c:pt>
                <c:pt idx="421">
                  <c:v>0.4843844767702814</c:v>
                </c:pt>
                <c:pt idx="422">
                  <c:v>0.48438496706113565</c:v>
                </c:pt>
                <c:pt idx="423">
                  <c:v>0.48438545733654248</c:v>
                </c:pt>
                <c:pt idx="424">
                  <c:v>0.4843859476119492</c:v>
                </c:pt>
                <c:pt idx="425">
                  <c:v>0.4843864001798045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15-485E-A875-69530CDABFE7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OW-Pc-Cont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Sheet1!$J$2:$J$427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</c:numCache>
            </c:numRef>
          </c:xVal>
          <c:yVal>
            <c:numRef>
              <c:f>Sheet1!$P$2:$P$427</c:f>
              <c:numCache>
                <c:formatCode>0.0%</c:formatCode>
                <c:ptCount val="426"/>
                <c:pt idx="0">
                  <c:v>0</c:v>
                </c:pt>
                <c:pt idx="1">
                  <c:v>1.3897318992350804E-2</c:v>
                </c:pt>
                <c:pt idx="2">
                  <c:v>2.4834112913713735E-2</c:v>
                </c:pt>
                <c:pt idx="3">
                  <c:v>3.4713179550474038E-2</c:v>
                </c:pt>
                <c:pt idx="4">
                  <c:v>4.3907110171825359E-2</c:v>
                </c:pt>
                <c:pt idx="5">
                  <c:v>5.2625215057782837E-2</c:v>
                </c:pt>
                <c:pt idx="6">
                  <c:v>6.061802665762106E-2</c:v>
                </c:pt>
                <c:pt idx="7">
                  <c:v>6.7295940300111767E-2</c:v>
                </c:pt>
                <c:pt idx="8">
                  <c:v>7.2911454299011247E-2</c:v>
                </c:pt>
                <c:pt idx="9">
                  <c:v>7.8321951546052704E-2</c:v>
                </c:pt>
                <c:pt idx="10">
                  <c:v>8.3555529506056492E-2</c:v>
                </c:pt>
                <c:pt idx="11">
                  <c:v>8.8628983525477212E-2</c:v>
                </c:pt>
                <c:pt idx="12">
                  <c:v>9.3553994566442755E-2</c:v>
                </c:pt>
                <c:pt idx="13">
                  <c:v>9.8341485903555959E-2</c:v>
                </c:pt>
                <c:pt idx="14">
                  <c:v>0.10299985521650978</c:v>
                </c:pt>
                <c:pt idx="15">
                  <c:v>0.10753863669042207</c:v>
                </c:pt>
                <c:pt idx="16">
                  <c:v>0.11196382865684684</c:v>
                </c:pt>
                <c:pt idx="17">
                  <c:v>0.11628117688914008</c:v>
                </c:pt>
                <c:pt idx="18">
                  <c:v>0.12049566948606438</c:v>
                </c:pt>
                <c:pt idx="19">
                  <c:v>0.12461191567675722</c:v>
                </c:pt>
                <c:pt idx="20">
                  <c:v>0.12863408274260535</c:v>
                </c:pt>
                <c:pt idx="21">
                  <c:v>0.13256608538093484</c:v>
                </c:pt>
                <c:pt idx="22">
                  <c:v>0.13641133315974507</c:v>
                </c:pt>
                <c:pt idx="23">
                  <c:v>0.14017310938733329</c:v>
                </c:pt>
                <c:pt idx="24">
                  <c:v>0.14385412909988737</c:v>
                </c:pt>
                <c:pt idx="25">
                  <c:v>0.14745704419081318</c:v>
                </c:pt>
                <c:pt idx="26">
                  <c:v>0.15098450655351625</c:v>
                </c:pt>
                <c:pt idx="27">
                  <c:v>0.15443910493862012</c:v>
                </c:pt>
                <c:pt idx="28">
                  <c:v>0.15782260729230346</c:v>
                </c:pt>
                <c:pt idx="29">
                  <c:v>0.16113716036571391</c:v>
                </c:pt>
                <c:pt idx="30">
                  <c:v>0.16438478466322792</c:v>
                </c:pt>
                <c:pt idx="31">
                  <c:v>0.16756750066335968</c:v>
                </c:pt>
                <c:pt idx="32">
                  <c:v>0.17068739202619954</c:v>
                </c:pt>
                <c:pt idx="33">
                  <c:v>0.1737459740880033</c:v>
                </c:pt>
                <c:pt idx="34">
                  <c:v>0.17674469909396973</c:v>
                </c:pt>
                <c:pt idx="35">
                  <c:v>0.17968501926343483</c:v>
                </c:pt>
                <c:pt idx="36">
                  <c:v>0.1825682605560327</c:v>
                </c:pt>
                <c:pt idx="37">
                  <c:v>0.18539593834681312</c:v>
                </c:pt>
                <c:pt idx="38">
                  <c:v>0.18816931541383419</c:v>
                </c:pt>
                <c:pt idx="39">
                  <c:v>0.19088971771672991</c:v>
                </c:pt>
                <c:pt idx="40">
                  <c:v>0.19355840807235214</c:v>
                </c:pt>
                <c:pt idx="41">
                  <c:v>0.19617664928462142</c:v>
                </c:pt>
                <c:pt idx="42">
                  <c:v>0.19874570415745829</c:v>
                </c:pt>
                <c:pt idx="43">
                  <c:v>0.20126689865049696</c:v>
                </c:pt>
                <c:pt idx="44">
                  <c:v>0.2037409904124684</c:v>
                </c:pt>
                <c:pt idx="45">
                  <c:v>0.20616911601345367</c:v>
                </c:pt>
                <c:pt idx="46">
                  <c:v>0.20855222253053074</c:v>
                </c:pt>
                <c:pt idx="47">
                  <c:v>0.21089132022235357</c:v>
                </c:pt>
                <c:pt idx="48">
                  <c:v>0.21318754560727804</c:v>
                </c:pt>
                <c:pt idx="49">
                  <c:v>0.21544178265839364</c:v>
                </c:pt>
                <c:pt idx="50">
                  <c:v>0.21765497847864079</c:v>
                </c:pt>
                <c:pt idx="51">
                  <c:v>0.21982795388539533</c:v>
                </c:pt>
                <c:pt idx="52">
                  <c:v>0.22196165599452899</c:v>
                </c:pt>
                <c:pt idx="53">
                  <c:v>0.22405690562341762</c:v>
                </c:pt>
                <c:pt idx="54">
                  <c:v>0.22611452360236828</c:v>
                </c:pt>
                <c:pt idx="55">
                  <c:v>0.22813539389153925</c:v>
                </c:pt>
                <c:pt idx="56">
                  <c:v>0.23012014789289059</c:v>
                </c:pt>
                <c:pt idx="57">
                  <c:v>0.23206960643672969</c:v>
                </c:pt>
                <c:pt idx="58">
                  <c:v>0.23398452719764995</c:v>
                </c:pt>
                <c:pt idx="59">
                  <c:v>0.23586554159054307</c:v>
                </c:pt>
                <c:pt idx="60">
                  <c:v>0.23771340730293367</c:v>
                </c:pt>
                <c:pt idx="61">
                  <c:v>0.23952881886663324</c:v>
                </c:pt>
                <c:pt idx="62">
                  <c:v>0.24131266025473108</c:v>
                </c:pt>
                <c:pt idx="63">
                  <c:v>0.24306537344084067</c:v>
                </c:pt>
                <c:pt idx="64">
                  <c:v>0.24478771611248684</c:v>
                </c:pt>
                <c:pt idx="65">
                  <c:v>0.24648019339899663</c:v>
                </c:pt>
                <c:pt idx="66">
                  <c:v>0.24814343670233019</c:v>
                </c:pt>
                <c:pt idx="67">
                  <c:v>0.24977820371001247</c:v>
                </c:pt>
                <c:pt idx="68">
                  <c:v>0.25138499952550797</c:v>
                </c:pt>
                <c:pt idx="69">
                  <c:v>0.25296451871942172</c:v>
                </c:pt>
                <c:pt idx="70">
                  <c:v>0.25451732952506922</c:v>
                </c:pt>
                <c:pt idx="71">
                  <c:v>0.25604400024042218</c:v>
                </c:pt>
                <c:pt idx="72">
                  <c:v>0.25754497282616284</c:v>
                </c:pt>
                <c:pt idx="73">
                  <c:v>0.2590206892559046</c:v>
                </c:pt>
                <c:pt idx="74">
                  <c:v>0.26047190724303493</c:v>
                </c:pt>
                <c:pt idx="75">
                  <c:v>0.26189894246267131</c:v>
                </c:pt>
                <c:pt idx="76">
                  <c:v>0.26330242632970535</c:v>
                </c:pt>
                <c:pt idx="77">
                  <c:v>0.26468286397346408</c:v>
                </c:pt>
                <c:pt idx="78">
                  <c:v>0.26604063422477853</c:v>
                </c:pt>
                <c:pt idx="79">
                  <c:v>0.26737617907019362</c:v>
                </c:pt>
                <c:pt idx="80">
                  <c:v>0.26868994049625383</c:v>
                </c:pt>
                <c:pt idx="81">
                  <c:v>0.269982486749206</c:v>
                </c:pt>
                <c:pt idx="82">
                  <c:v>0.27125419669867512</c:v>
                </c:pt>
                <c:pt idx="83">
                  <c:v>0.27250544916256092</c:v>
                </c:pt>
                <c:pt idx="84">
                  <c:v>0.27373681242590409</c:v>
                </c:pt>
                <c:pt idx="85">
                  <c:v>0.27494866530660456</c:v>
                </c:pt>
                <c:pt idx="86">
                  <c:v>0.27614138666135579</c:v>
                </c:pt>
                <c:pt idx="87">
                  <c:v>0.27731529219113815</c:v>
                </c:pt>
                <c:pt idx="88">
                  <c:v>0.27847088701234723</c:v>
                </c:pt>
                <c:pt idx="89">
                  <c:v>0.27960829742347892</c:v>
                </c:pt>
                <c:pt idx="90">
                  <c:v>0.28072809167077994</c:v>
                </c:pt>
                <c:pt idx="91">
                  <c:v>0.28183052231244821</c:v>
                </c:pt>
                <c:pt idx="92">
                  <c:v>0.2829160313350283</c:v>
                </c:pt>
                <c:pt idx="93">
                  <c:v>0.28398487130964933</c:v>
                </c:pt>
                <c:pt idx="94">
                  <c:v>0.2850374210800739</c:v>
                </c:pt>
                <c:pt idx="95">
                  <c:v>0.28607393319156837</c:v>
                </c:pt>
                <c:pt idx="96">
                  <c:v>0.28709472334511321</c:v>
                </c:pt>
                <c:pt idx="97">
                  <c:v>0.28810017041033298</c:v>
                </c:pt>
                <c:pt idx="98">
                  <c:v>0.2890905900494144</c:v>
                </c:pt>
                <c:pt idx="99">
                  <c:v>0.29006629800213102</c:v>
                </c:pt>
                <c:pt idx="100">
                  <c:v>0.29102767308638311</c:v>
                </c:pt>
                <c:pt idx="101">
                  <c:v>0.29197496787329957</c:v>
                </c:pt>
                <c:pt idx="102">
                  <c:v>0.29290843492107832</c:v>
                </c:pt>
                <c:pt idx="103">
                  <c:v>0.29382832678791715</c:v>
                </c:pt>
                <c:pt idx="104">
                  <c:v>0.29473489604494529</c:v>
                </c:pt>
                <c:pt idx="105">
                  <c:v>0.29562845839314278</c:v>
                </c:pt>
                <c:pt idx="106">
                  <c:v>0.29650920323499408</c:v>
                </c:pt>
                <c:pt idx="107">
                  <c:v>0.29737732001177719</c:v>
                </c:pt>
                <c:pt idx="108">
                  <c:v>0.29823293500905668</c:v>
                </c:pt>
                <c:pt idx="109">
                  <c:v>0.2990764901875147</c:v>
                </c:pt>
                <c:pt idx="110">
                  <c:v>0.29990798554715137</c:v>
                </c:pt>
                <c:pt idx="111">
                  <c:v>0.30072779995759147</c:v>
                </c:pt>
                <c:pt idx="112">
                  <c:v>0.30153612282131936</c:v>
                </c:pt>
                <c:pt idx="113">
                  <c:v>0.30233314355375074</c:v>
                </c:pt>
                <c:pt idx="114">
                  <c:v>0.30311911472601472</c:v>
                </c:pt>
                <c:pt idx="115">
                  <c:v>0.30389428889630898</c:v>
                </c:pt>
                <c:pt idx="116">
                  <c:v>0.30465879235019822</c:v>
                </c:pt>
                <c:pt idx="117">
                  <c:v>0.30541294077573133</c:v>
                </c:pt>
                <c:pt idx="118">
                  <c:v>0.30615692361418634</c:v>
                </c:pt>
                <c:pt idx="119">
                  <c:v>0.30689099341082993</c:v>
                </c:pt>
                <c:pt idx="120">
                  <c:v>0.30761527645122666</c:v>
                </c:pt>
                <c:pt idx="121">
                  <c:v>0.30833002530650544</c:v>
                </c:pt>
                <c:pt idx="122">
                  <c:v>0.30903536623636862</c:v>
                </c:pt>
                <c:pt idx="123">
                  <c:v>0.3097314886820941</c:v>
                </c:pt>
                <c:pt idx="124">
                  <c:v>0.31041851891631533</c:v>
                </c:pt>
                <c:pt idx="125">
                  <c:v>0.31109658321166545</c:v>
                </c:pt>
                <c:pt idx="126">
                  <c:v>0.31176587100942266</c:v>
                </c:pt>
                <c:pt idx="127">
                  <c:v>0.31242644542650666</c:v>
                </c:pt>
                <c:pt idx="128">
                  <c:v>0.31307855903404669</c:v>
                </c:pt>
                <c:pt idx="129">
                  <c:v>0.31372221184497384</c:v>
                </c:pt>
                <c:pt idx="130">
                  <c:v>0.31435765640455482</c:v>
                </c:pt>
                <c:pt idx="131">
                  <c:v>0.31498489271278962</c:v>
                </c:pt>
                <c:pt idx="132">
                  <c:v>0.31560411021095625</c:v>
                </c:pt>
                <c:pt idx="133">
                  <c:v>0.31621549828860795</c:v>
                </c:pt>
                <c:pt idx="134">
                  <c:v>0.31681912011438929</c:v>
                </c:pt>
                <c:pt idx="135">
                  <c:v>0.31741522822063584</c:v>
                </c:pt>
                <c:pt idx="136">
                  <c:v>0.31800388577599226</c:v>
                </c:pt>
                <c:pt idx="137">
                  <c:v>0.31858534533865646</c:v>
                </c:pt>
                <c:pt idx="138">
                  <c:v>0.31915960688276601</c:v>
                </c:pt>
                <c:pt idx="139">
                  <c:v>0.31972692300531225</c:v>
                </c:pt>
                <c:pt idx="140">
                  <c:v>0.32028741995306631</c:v>
                </c:pt>
                <c:pt idx="141">
                  <c:v>0.32084109775189051</c:v>
                </c:pt>
                <c:pt idx="142">
                  <c:v>0.32138814580426922</c:v>
                </c:pt>
                <c:pt idx="143">
                  <c:v>0.32192875355148054</c:v>
                </c:pt>
                <c:pt idx="144">
                  <c:v>0.32246292098059326</c:v>
                </c:pt>
                <c:pt idx="145">
                  <c:v>0.32299083750702284</c:v>
                </c:pt>
                <c:pt idx="146">
                  <c:v>0.32351256628648295</c:v>
                </c:pt>
                <c:pt idx="147">
                  <c:v>0.32402817044882459</c:v>
                </c:pt>
                <c:pt idx="148">
                  <c:v>0.32453783940946324</c:v>
                </c:pt>
                <c:pt idx="149">
                  <c:v>0.32504163632411254</c:v>
                </c:pt>
                <c:pt idx="150">
                  <c:v>0.3255396243226234</c:v>
                </c:pt>
                <c:pt idx="151">
                  <c:v>0.32603186656070948</c:v>
                </c:pt>
                <c:pt idx="152">
                  <c:v>0.32651848929807281</c:v>
                </c:pt>
                <c:pt idx="153">
                  <c:v>0.32699961882027795</c:v>
                </c:pt>
                <c:pt idx="154">
                  <c:v>0.32747525512732478</c:v>
                </c:pt>
                <c:pt idx="155">
                  <c:v>0.32794558766049153</c:v>
                </c:pt>
                <c:pt idx="156">
                  <c:v>0.32841061639391567</c:v>
                </c:pt>
                <c:pt idx="157">
                  <c:v>0.32887053075594386</c:v>
                </c:pt>
                <c:pt idx="158">
                  <c:v>0.32932526761672543</c:v>
                </c:pt>
                <c:pt idx="159">
                  <c:v>0.32977495323596207</c:v>
                </c:pt>
                <c:pt idx="160">
                  <c:v>0.33021977705493211</c:v>
                </c:pt>
                <c:pt idx="161">
                  <c:v>0.3306596759308531</c:v>
                </c:pt>
                <c:pt idx="162">
                  <c:v>0.33109477613635852</c:v>
                </c:pt>
                <c:pt idx="163">
                  <c:v>0.33152514081423057</c:v>
                </c:pt>
                <c:pt idx="164">
                  <c:v>0.33195083310725149</c:v>
                </c:pt>
                <c:pt idx="165">
                  <c:v>0.33237197928805462</c:v>
                </c:pt>
                <c:pt idx="166">
                  <c:v>0.33278864251235341</c:v>
                </c:pt>
                <c:pt idx="167">
                  <c:v>0.33320082276721674</c:v>
                </c:pt>
                <c:pt idx="168">
                  <c:v>0.33360864633820908</c:v>
                </c:pt>
                <c:pt idx="169">
                  <c:v>0.33401217635518154</c:v>
                </c:pt>
                <c:pt idx="170">
                  <c:v>0.33441147598677889</c:v>
                </c:pt>
                <c:pt idx="171">
                  <c:v>0.3348066083369895</c:v>
                </c:pt>
                <c:pt idx="172">
                  <c:v>0.33519763657445834</c:v>
                </c:pt>
                <c:pt idx="173">
                  <c:v>0.33558468697181865</c:v>
                </c:pt>
                <c:pt idx="174">
                  <c:v>0.33596769637335688</c:v>
                </c:pt>
                <c:pt idx="175">
                  <c:v>0.33634679109050003</c:v>
                </c:pt>
                <c:pt idx="176">
                  <c:v>0.33672203422723679</c:v>
                </c:pt>
                <c:pt idx="177">
                  <c:v>0.33709342580942958</c:v>
                </c:pt>
                <c:pt idx="178">
                  <c:v>0.33746109212264286</c:v>
                </c:pt>
                <c:pt idx="179">
                  <c:v>0.33782496999823197</c:v>
                </c:pt>
                <c:pt idx="180">
                  <c:v>0.33818518573469269</c:v>
                </c:pt>
                <c:pt idx="181">
                  <c:v>0.33854173934495624</c:v>
                </c:pt>
                <c:pt idx="182">
                  <c:v>0.33889469394594252</c:v>
                </c:pt>
                <c:pt idx="183">
                  <c:v>0.33924411268043353</c:v>
                </c:pt>
                <c:pt idx="184">
                  <c:v>0.33959012183399417</c:v>
                </c:pt>
                <c:pt idx="185">
                  <c:v>0.33993259513399088</c:v>
                </c:pt>
                <c:pt idx="186">
                  <c:v>0.34027178513862166</c:v>
                </c:pt>
                <c:pt idx="187">
                  <c:v>0.34060756556232186</c:v>
                </c:pt>
                <c:pt idx="188">
                  <c:v>0.34094012582050714</c:v>
                </c:pt>
                <c:pt idx="189">
                  <c:v>0.34126940279625773</c:v>
                </c:pt>
                <c:pt idx="190">
                  <c:v>0.34159552273634441</c:v>
                </c:pt>
                <c:pt idx="191">
                  <c:v>0.34191848566662963</c:v>
                </c:pt>
                <c:pt idx="192">
                  <c:v>0.3422383547169644</c:v>
                </c:pt>
                <c:pt idx="193">
                  <c:v>0.34255519303013116</c:v>
                </c:pt>
                <c:pt idx="194">
                  <c:v>0.342869000619061</c:v>
                </c:pt>
                <c:pt idx="195">
                  <c:v>0.34317977745789152</c:v>
                </c:pt>
                <c:pt idx="196">
                  <c:v>0.34348764983218716</c:v>
                </c:pt>
                <c:pt idx="197">
                  <c:v>0.34379261776781056</c:v>
                </c:pt>
                <c:pt idx="198">
                  <c:v>0.34409468123889908</c:v>
                </c:pt>
                <c:pt idx="199">
                  <c:v>0.34439396653101739</c:v>
                </c:pt>
                <c:pt idx="200">
                  <c:v>0.34469034737153215</c:v>
                </c:pt>
                <c:pt idx="201">
                  <c:v>0.34498401317585903</c:v>
                </c:pt>
                <c:pt idx="202">
                  <c:v>0.34527496394399781</c:v>
                </c:pt>
                <c:pt idx="203">
                  <c:v>0.34556319967594862</c:v>
                </c:pt>
                <c:pt idx="204">
                  <c:v>0.34584872037171155</c:v>
                </c:pt>
                <c:pt idx="205">
                  <c:v>0.34613165231685106</c:v>
                </c:pt>
                <c:pt idx="206">
                  <c:v>0.34641199549843582</c:v>
                </c:pt>
                <c:pt idx="207">
                  <c:v>0.34668974994232848</c:v>
                </c:pt>
                <c:pt idx="208">
                  <c:v>0.34696504189529975</c:v>
                </c:pt>
                <c:pt idx="209">
                  <c:v>0.34723780824042993</c:v>
                </c:pt>
                <c:pt idx="210">
                  <c:v>0.34750811210756993</c:v>
                </c:pt>
                <c:pt idx="211">
                  <c:v>0.34777595350965107</c:v>
                </c:pt>
                <c:pt idx="212">
                  <c:v>0.34804145871930681</c:v>
                </c:pt>
                <c:pt idx="213">
                  <c:v>0.34830456458082326</c:v>
                </c:pt>
                <c:pt idx="214">
                  <c:v>0.34856533426284553</c:v>
                </c:pt>
                <c:pt idx="215">
                  <c:v>0.3488238308822933</c:v>
                </c:pt>
                <c:pt idx="216">
                  <c:v>0.34907999132224676</c:v>
                </c:pt>
                <c:pt idx="217">
                  <c:v>0.34933394182947664</c:v>
                </c:pt>
                <c:pt idx="218">
                  <c:v>0.34958561929999454</c:v>
                </c:pt>
                <c:pt idx="219">
                  <c:v>0.34983508685072029</c:v>
                </c:pt>
                <c:pt idx="220">
                  <c:v>0.3500824076373672</c:v>
                </c:pt>
                <c:pt idx="221">
                  <c:v>0.35032758164700417</c:v>
                </c:pt>
                <c:pt idx="222">
                  <c:v>0.35057060887963121</c:v>
                </c:pt>
                <c:pt idx="223">
                  <c:v>0.35081161562081287</c:v>
                </c:pt>
                <c:pt idx="224">
                  <c:v>0.35105047559791569</c:v>
                </c:pt>
                <c:pt idx="225">
                  <c:v>0.35128731508357325</c:v>
                </c:pt>
                <c:pt idx="226">
                  <c:v>0.35152213406485411</c:v>
                </c:pt>
                <c:pt idx="227">
                  <c:v>0.35175493256762069</c:v>
                </c:pt>
                <c:pt idx="228">
                  <c:v>0.35198577372172424</c:v>
                </c:pt>
                <c:pt idx="229">
                  <c:v>0.35221472065701576</c:v>
                </c:pt>
                <c:pt idx="230">
                  <c:v>0.35244171024364401</c:v>
                </c:pt>
                <c:pt idx="231">
                  <c:v>0.35266680561146024</c:v>
                </c:pt>
                <c:pt idx="232">
                  <c:v>0.35289000677339566</c:v>
                </c:pt>
                <c:pt idx="233">
                  <c:v>0.35311144001501471</c:v>
                </c:pt>
                <c:pt idx="234">
                  <c:v>0.35333097903782162</c:v>
                </c:pt>
                <c:pt idx="235">
                  <c:v>0.35354875012738107</c:v>
                </c:pt>
                <c:pt idx="236">
                  <c:v>0.35376469015384193</c:v>
                </c:pt>
                <c:pt idx="237">
                  <c:v>0.35397892538983755</c:v>
                </c:pt>
                <c:pt idx="238">
                  <c:v>0.35419145583536782</c:v>
                </c:pt>
                <c:pt idx="239">
                  <c:v>0.35440221834765062</c:v>
                </c:pt>
                <c:pt idx="240">
                  <c:v>0.35461133921225041</c:v>
                </c:pt>
                <c:pt idx="241">
                  <c:v>0.35481881842916718</c:v>
                </c:pt>
                <c:pt idx="242">
                  <c:v>0.35502459285561871</c:v>
                </c:pt>
                <c:pt idx="243">
                  <c:v>0.35522878876423825</c:v>
                </c:pt>
                <c:pt idx="244">
                  <c:v>0.3554314061679571</c:v>
                </c:pt>
                <c:pt idx="245">
                  <c:v>0.35563238193692426</c:v>
                </c:pt>
                <c:pt idx="246">
                  <c:v>0.35583184231791043</c:v>
                </c:pt>
                <c:pt idx="247">
                  <c:v>0.35602978734970936</c:v>
                </c:pt>
                <c:pt idx="248">
                  <c:v>0.35622615385074519</c:v>
                </c:pt>
                <c:pt idx="249">
                  <c:v>0.35642100500259377</c:v>
                </c:pt>
                <c:pt idx="250">
                  <c:v>0.3566143407793928</c:v>
                </c:pt>
                <c:pt idx="251">
                  <c:v>0.35680622432392428</c:v>
                </c:pt>
                <c:pt idx="252">
                  <c:v>0.35699665563618843</c:v>
                </c:pt>
                <c:pt idx="253">
                  <c:v>0.35718563472911635</c:v>
                </c:pt>
                <c:pt idx="254">
                  <c:v>0.35737316158977694</c:v>
                </c:pt>
                <c:pt idx="255">
                  <c:v>0.35755923623110142</c:v>
                </c:pt>
                <c:pt idx="256">
                  <c:v>0.35774398491279169</c:v>
                </c:pt>
                <c:pt idx="257">
                  <c:v>0.35792728137514584</c:v>
                </c:pt>
                <c:pt idx="258">
                  <c:v>0.35810918874801489</c:v>
                </c:pt>
                <c:pt idx="259">
                  <c:v>0.35828970703139884</c:v>
                </c:pt>
                <c:pt idx="260">
                  <c:v>0.35846896249793092</c:v>
                </c:pt>
                <c:pt idx="261">
                  <c:v>0.35864676574512688</c:v>
                </c:pt>
                <c:pt idx="262">
                  <c:v>0.3588233061884023</c:v>
                </c:pt>
                <c:pt idx="263">
                  <c:v>0.35899852068497473</c:v>
                </c:pt>
                <c:pt idx="264">
                  <c:v>0.35917240922191318</c:v>
                </c:pt>
                <c:pt idx="265">
                  <c:v>0.3593450349678623</c:v>
                </c:pt>
                <c:pt idx="266">
                  <c:v>0.35951639789695966</c:v>
                </c:pt>
                <c:pt idx="267">
                  <c:v>0.35968643487935414</c:v>
                </c:pt>
                <c:pt idx="268">
                  <c:v>0.35985527220061031</c:v>
                </c:pt>
                <c:pt idx="269">
                  <c:v>0.36002284670501461</c:v>
                </c:pt>
                <c:pt idx="270">
                  <c:v>0.3601892215482807</c:v>
                </c:pt>
                <c:pt idx="271">
                  <c:v>0.36035433358762614</c:v>
                </c:pt>
                <c:pt idx="272">
                  <c:v>0.36051824595290216</c:v>
                </c:pt>
                <c:pt idx="273">
                  <c:v>0.36068095865703975</c:v>
                </c:pt>
                <c:pt idx="274">
                  <c:v>0.36084253482989015</c:v>
                </c:pt>
                <c:pt idx="275">
                  <c:v>0.36100291134160234</c:v>
                </c:pt>
                <c:pt idx="276">
                  <c:v>0.36116215132202711</c:v>
                </c:pt>
                <c:pt idx="277">
                  <c:v>0.36132019162838247</c:v>
                </c:pt>
                <c:pt idx="278">
                  <c:v>0.36147709541638173</c:v>
                </c:pt>
                <c:pt idx="279">
                  <c:v>0.36163292582880735</c:v>
                </c:pt>
                <c:pt idx="280">
                  <c:v>0.36178761969701434</c:v>
                </c:pt>
                <c:pt idx="281">
                  <c:v>0.36194117704686546</c:v>
                </c:pt>
                <c:pt idx="282">
                  <c:v>0.3620936610082115</c:v>
                </c:pt>
                <c:pt idx="283">
                  <c:v>0.36224507159398378</c:v>
                </c:pt>
                <c:pt idx="284">
                  <c:v>0.36239547192110222</c:v>
                </c:pt>
                <c:pt idx="285">
                  <c:v>0.36254473572986456</c:v>
                </c:pt>
                <c:pt idx="286">
                  <c:v>0.36269292615012194</c:v>
                </c:pt>
                <c:pt idx="287">
                  <c:v>0.36284016946743891</c:v>
                </c:pt>
                <c:pt idx="288">
                  <c:v>0.36298627625346858</c:v>
                </c:pt>
                <c:pt idx="289">
                  <c:v>0.36313143593655783</c:v>
                </c:pt>
                <c:pt idx="290">
                  <c:v>0.36327558537392446</c:v>
                </c:pt>
                <c:pt idx="291">
                  <c:v>0.36341872456556834</c:v>
                </c:pt>
                <c:pt idx="292">
                  <c:v>0.36356085351148948</c:v>
                </c:pt>
                <c:pt idx="293">
                  <c:v>0.36370203534153889</c:v>
                </c:pt>
                <c:pt idx="294">
                  <c:v>0.36384220693879699</c:v>
                </c:pt>
                <c:pt idx="295">
                  <c:v>0.36398143143311457</c:v>
                </c:pt>
                <c:pt idx="296">
                  <c:v>0.36411970881156053</c:v>
                </c:pt>
                <c:pt idx="297">
                  <c:v>0.36425710222984831</c:v>
                </c:pt>
                <c:pt idx="298">
                  <c:v>0.36439348540241334</c:v>
                </c:pt>
                <c:pt idx="299">
                  <c:v>0.36452898461482031</c:v>
                </c:pt>
                <c:pt idx="300">
                  <c:v>0.36466353671135554</c:v>
                </c:pt>
                <c:pt idx="301">
                  <c:v>0.36479720484773259</c:v>
                </c:pt>
                <c:pt idx="302">
                  <c:v>0.36492992588116935</c:v>
                </c:pt>
                <c:pt idx="303">
                  <c:v>0.36506182608429882</c:v>
                </c:pt>
                <c:pt idx="304">
                  <c:v>0.36519284232727023</c:v>
                </c:pt>
                <c:pt idx="305">
                  <c:v>0.36532291146730123</c:v>
                </c:pt>
                <c:pt idx="306">
                  <c:v>0.36545222291980739</c:v>
                </c:pt>
                <c:pt idx="307">
                  <c:v>0.36558058726937315</c:v>
                </c:pt>
                <c:pt idx="308">
                  <c:v>0.36570813078863174</c:v>
                </c:pt>
                <c:pt idx="309">
                  <c:v>0.36583485349051448</c:v>
                </c:pt>
                <c:pt idx="310">
                  <c:v>0.36596075536209005</c:v>
                </c:pt>
                <c:pt idx="311">
                  <c:v>0.36608583640335857</c:v>
                </c:pt>
                <c:pt idx="312">
                  <c:v>0.36621003349740011</c:v>
                </c:pt>
                <c:pt idx="313">
                  <c:v>0.36633347289098561</c:v>
                </c:pt>
                <c:pt idx="314">
                  <c:v>0.3664561546099776</c:v>
                </c:pt>
                <c:pt idx="315">
                  <c:v>0.36657795235588009</c:v>
                </c:pt>
                <c:pt idx="316">
                  <c:v>0.36669899242718895</c:v>
                </c:pt>
                <c:pt idx="317">
                  <c:v>0.36681927479804188</c:v>
                </c:pt>
                <c:pt idx="318">
                  <c:v>0.36693879949430108</c:v>
                </c:pt>
                <c:pt idx="319">
                  <c:v>0.36705750337318443</c:v>
                </c:pt>
                <c:pt idx="320">
                  <c:v>0.36717544956454296</c:v>
                </c:pt>
                <c:pt idx="321">
                  <c:v>0.36729263806837664</c:v>
                </c:pt>
                <c:pt idx="322">
                  <c:v>0.3674090688846855</c:v>
                </c:pt>
                <c:pt idx="323">
                  <c:v>0.36752474201346952</c:v>
                </c:pt>
                <c:pt idx="324">
                  <c:v>0.36763972061044226</c:v>
                </c:pt>
                <c:pt idx="325">
                  <c:v>0.36775387837710782</c:v>
                </c:pt>
                <c:pt idx="326">
                  <c:v>0.36786740474181312</c:v>
                </c:pt>
                <c:pt idx="327">
                  <c:v>0.36798011027621125</c:v>
                </c:pt>
                <c:pt idx="328">
                  <c:v>0.36809218440864921</c:v>
                </c:pt>
                <c:pt idx="329">
                  <c:v>0.36820350086649345</c:v>
                </c:pt>
                <c:pt idx="330">
                  <c:v>0.36831412276666398</c:v>
                </c:pt>
                <c:pt idx="331">
                  <c:v>0.36842405013502322</c:v>
                </c:pt>
                <c:pt idx="332">
                  <c:v>0.36853334608849087</c:v>
                </c:pt>
                <c:pt idx="333">
                  <c:v>0.36864188436736489</c:v>
                </c:pt>
                <c:pt idx="334">
                  <c:v>0.36874979124427865</c:v>
                </c:pt>
                <c:pt idx="335">
                  <c:v>0.36885700356351858</c:v>
                </c:pt>
                <c:pt idx="336">
                  <c:v>0.36896352135094723</c:v>
                </c:pt>
                <c:pt idx="337">
                  <c:v>0.3690694077234844</c:v>
                </c:pt>
                <c:pt idx="338">
                  <c:v>0.3691746627069924</c:v>
                </c:pt>
                <c:pt idx="339">
                  <c:v>0.36927922313282668</c:v>
                </c:pt>
                <c:pt idx="340">
                  <c:v>0.36938321531241425</c:v>
                </c:pt>
                <c:pt idx="341">
                  <c:v>0.36948651293432788</c:v>
                </c:pt>
                <c:pt idx="342">
                  <c:v>0.36958917915428136</c:v>
                </c:pt>
                <c:pt idx="343">
                  <c:v>0.36969121397227445</c:v>
                </c:pt>
                <c:pt idx="344">
                  <c:v>0.3697926805310896</c:v>
                </c:pt>
                <c:pt idx="345">
                  <c:v>0.36989345253223083</c:v>
                </c:pt>
                <c:pt idx="346">
                  <c:v>0.36999365628712544</c:v>
                </c:pt>
                <c:pt idx="347">
                  <c:v>0.37009322862712846</c:v>
                </c:pt>
                <c:pt idx="348">
                  <c:v>0.37019223270795343</c:v>
                </c:pt>
                <c:pt idx="349">
                  <c:v>0.37029060538681824</c:v>
                </c:pt>
                <c:pt idx="350">
                  <c:v>0.37038840980650489</c:v>
                </c:pt>
                <c:pt idx="351">
                  <c:v>0.3704856459540824</c:v>
                </c:pt>
                <c:pt idx="352">
                  <c:v>0.37058225069969963</c:v>
                </c:pt>
                <c:pt idx="353">
                  <c:v>0.37067828718613882</c:v>
                </c:pt>
                <c:pt idx="354">
                  <c:v>0.37077375540046875</c:v>
                </c:pt>
                <c:pt idx="355">
                  <c:v>0.37086865535562064</c:v>
                </c:pt>
                <c:pt idx="356">
                  <c:v>0.37096298705159458</c:v>
                </c:pt>
                <c:pt idx="357">
                  <c:v>0.37105675048839049</c:v>
                </c:pt>
                <c:pt idx="358">
                  <c:v>0.37114994565307713</c:v>
                </c:pt>
                <c:pt idx="359">
                  <c:v>0.37124257255858573</c:v>
                </c:pt>
                <c:pt idx="360">
                  <c:v>0.3713346943347674</c:v>
                </c:pt>
                <c:pt idx="361">
                  <c:v>0.37142624786470235</c:v>
                </c:pt>
                <c:pt idx="362">
                  <c:v>0.37151729625237906</c:v>
                </c:pt>
                <c:pt idx="363">
                  <c:v>0.37160777639380893</c:v>
                </c:pt>
                <c:pt idx="364">
                  <c:v>0.37169768826312966</c:v>
                </c:pt>
                <c:pt idx="365">
                  <c:v>0.37178715814590557</c:v>
                </c:pt>
                <c:pt idx="366">
                  <c:v>0.37187605976950355</c:v>
                </c:pt>
                <c:pt idx="367">
                  <c:v>0.37196445626377461</c:v>
                </c:pt>
                <c:pt idx="368">
                  <c:v>0.37205228451179884</c:v>
                </c:pt>
                <c:pt idx="369">
                  <c:v>0.37213967076034715</c:v>
                </c:pt>
                <c:pt idx="370">
                  <c:v>0.37222648874971742</c:v>
                </c:pt>
                <c:pt idx="371">
                  <c:v>0.37231286476547421</c:v>
                </c:pt>
                <c:pt idx="372">
                  <c:v>0.37239873565190407</c:v>
                </c:pt>
                <c:pt idx="373">
                  <c:v>0.37248403826622467</c:v>
                </c:pt>
                <c:pt idx="374">
                  <c:v>0.37256896204971413</c:v>
                </c:pt>
                <c:pt idx="375">
                  <c:v>0.37265331757402553</c:v>
                </c:pt>
                <c:pt idx="376">
                  <c:v>0.37273723111179236</c:v>
                </c:pt>
                <c:pt idx="377">
                  <c:v>0.37282063952023203</c:v>
                </c:pt>
                <c:pt idx="378">
                  <c:v>0.37290354281227611</c:v>
                </c:pt>
                <c:pt idx="379">
                  <c:v>0.37298600411777538</c:v>
                </c:pt>
                <c:pt idx="380">
                  <c:v>0.37306802343673007</c:v>
                </c:pt>
                <c:pt idx="381">
                  <c:v>0.37314953763928893</c:v>
                </c:pt>
                <c:pt idx="382">
                  <c:v>0.37323060985530321</c:v>
                </c:pt>
                <c:pt idx="383">
                  <c:v>0.37331117695492166</c:v>
                </c:pt>
                <c:pt idx="384">
                  <c:v>0.37339136521077765</c:v>
                </c:pt>
                <c:pt idx="385">
                  <c:v>0.37347104833730682</c:v>
                </c:pt>
                <c:pt idx="386">
                  <c:v>0.3735502894902224</c:v>
                </c:pt>
                <c:pt idx="387">
                  <c:v>0.37362908865659328</c:v>
                </c:pt>
                <c:pt idx="388">
                  <c:v>0.37370744583641957</c:v>
                </c:pt>
                <c:pt idx="389">
                  <c:v>0.37378536104263238</c:v>
                </c:pt>
                <c:pt idx="390">
                  <c:v>0.37386283426230038</c:v>
                </c:pt>
                <c:pt idx="391">
                  <c:v>0.37393992863820613</c:v>
                </c:pt>
                <c:pt idx="392">
                  <c:v>0.37401651789771606</c:v>
                </c:pt>
                <c:pt idx="393">
                  <c:v>0.37409272830053231</c:v>
                </c:pt>
                <c:pt idx="394">
                  <c:v>0.37416849672973518</c:v>
                </c:pt>
                <c:pt idx="395">
                  <c:v>0.37424382318532445</c:v>
                </c:pt>
                <c:pt idx="396">
                  <c:v>0.37431877078422016</c:v>
                </c:pt>
                <c:pt idx="397">
                  <c:v>0.37439327640950248</c:v>
                </c:pt>
                <c:pt idx="398">
                  <c:v>0.37446740319102223</c:v>
                </c:pt>
                <c:pt idx="399">
                  <c:v>0.37454108798599739</c:v>
                </c:pt>
                <c:pt idx="400">
                  <c:v>0.37461439393721008</c:v>
                </c:pt>
                <c:pt idx="401">
                  <c:v>0.37468732105759162</c:v>
                </c:pt>
                <c:pt idx="402">
                  <c:v>0.37475980617849725</c:v>
                </c:pt>
                <c:pt idx="403">
                  <c:v>0.37483191246857173</c:v>
                </c:pt>
                <c:pt idx="404">
                  <c:v>0.37490363991488362</c:v>
                </c:pt>
                <c:pt idx="405">
                  <c:v>0.37497492538758226</c:v>
                </c:pt>
                <c:pt idx="406">
                  <c:v>0.3750458320035871</c:v>
                </c:pt>
                <c:pt idx="407">
                  <c:v>0.3751164229186118</c:v>
                </c:pt>
                <c:pt idx="408">
                  <c:v>0.37518657186002313</c:v>
                </c:pt>
                <c:pt idx="409">
                  <c:v>0.37525634195767199</c:v>
                </c:pt>
                <c:pt idx="410">
                  <c:v>0.37532573321155849</c:v>
                </c:pt>
                <c:pt idx="411">
                  <c:v>0.37539474562168251</c:v>
                </c:pt>
                <c:pt idx="412">
                  <c:v>0.3754634423308264</c:v>
                </c:pt>
                <c:pt idx="413">
                  <c:v>0.37553169705342559</c:v>
                </c:pt>
                <c:pt idx="414">
                  <c:v>0.37559963607504465</c:v>
                </c:pt>
                <c:pt idx="415">
                  <c:v>0.37566719626583245</c:v>
                </c:pt>
                <c:pt idx="416">
                  <c:v>0.37573437759992667</c:v>
                </c:pt>
                <c:pt idx="417">
                  <c:v>0.37580118010318975</c:v>
                </c:pt>
                <c:pt idx="418">
                  <c:v>0.37586766690547269</c:v>
                </c:pt>
                <c:pt idx="419">
                  <c:v>0.37593377485106183</c:v>
                </c:pt>
                <c:pt idx="420">
                  <c:v>0.37599950396581994</c:v>
                </c:pt>
                <c:pt idx="421">
                  <c:v>0.3760649173795978</c:v>
                </c:pt>
                <c:pt idx="422">
                  <c:v>0.37613001507946431</c:v>
                </c:pt>
                <c:pt idx="423">
                  <c:v>0.37619473394849967</c:v>
                </c:pt>
                <c:pt idx="424">
                  <c:v>0.37625907397377267</c:v>
                </c:pt>
                <c:pt idx="425">
                  <c:v>0.37632309829806543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485E-A875-69530CDAB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511608"/>
        <c:axId val="694515568"/>
      </c:scatterChart>
      <c:valAx>
        <c:axId val="6945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15568"/>
        <c:crosses val="autoZero"/>
        <c:crossBetween val="midCat"/>
      </c:valAx>
      <c:valAx>
        <c:axId val="6945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1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61086658648009"/>
          <c:y val="0.53564290123456793"/>
          <c:w val="0.233193667913522"/>
          <c:h val="0.2765422839506173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128585</xdr:colOff>
      <xdr:row>3</xdr:row>
      <xdr:rowOff>4763</xdr:rowOff>
    </xdr:from>
    <xdr:to>
      <xdr:col>36</xdr:col>
      <xdr:colOff>315785</xdr:colOff>
      <xdr:row>31</xdr:row>
      <xdr:rowOff>70763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BFDFB3-3F71-6C25-5920-DEDAA16D1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195315-05F3-4130-9462-E536FBB3C0B8}" name="Tabela1" displayName="Tabela1" ref="A3:H429" totalsRowShown="0">
  <autoFilter ref="A3:H429" xr:uid="{73195315-05F3-4130-9462-E536FBB3C0B8}"/>
  <tableColumns count="8">
    <tableColumn id="1" xr3:uid="{61B65AB2-0836-4B01-8279-90B4B36BDF89}" name="Time (day)"/>
    <tableColumn id="2" xr3:uid="{FE234B79-68B0-4989-BD1F-F00A0801EFB0}" name="Date" dataDxfId="0"/>
    <tableColumn id="3" xr3:uid="{8F83098D-1EB6-4CEE-96A9-BF5C64084EFE}" name="WW"/>
    <tableColumn id="4" xr3:uid="{FBDC5282-1A75-4173-961A-F8B4B9DAE835}" name="MW"/>
    <tableColumn id="5" xr3:uid="{5FCF3874-19E5-4E11-81E2-5100DAC92EED}" name="OW"/>
    <tableColumn id="6" xr3:uid="{65541801-8C4D-47C9-9A66-23F58097E677}" name="MW-Pc-Cont"/>
    <tableColumn id="7" xr3:uid="{5DDB1C99-C4FE-4D28-A83B-4C773F9CFEA3}" name="WW-Pc-cont"/>
    <tableColumn id="8" xr3:uid="{F41170D8-508B-4188-92FF-2ABD46F3D7B9}" name="OW-Pc-Co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C843-32D1-4458-BCC3-7D2EEBD13A37}">
  <dimension ref="A1:H429"/>
  <sheetViews>
    <sheetView topLeftCell="A404" workbookViewId="0">
      <selection activeCell="A3" sqref="A3:H429"/>
    </sheetView>
  </sheetViews>
  <sheetFormatPr defaultRowHeight="15" x14ac:dyDescent="0.25"/>
  <cols>
    <col min="1" max="1" width="12.5703125" customWidth="1"/>
    <col min="2" max="2" width="19.7109375" style="1" bestFit="1" customWidth="1"/>
    <col min="3" max="3" width="30.7109375" customWidth="1"/>
  </cols>
  <sheetData>
    <row r="1" spans="1:8" x14ac:dyDescent="0.25">
      <c r="A1" t="s">
        <v>0</v>
      </c>
    </row>
    <row r="3" spans="1:8" x14ac:dyDescent="0.25">
      <c r="A3" t="s">
        <v>1</v>
      </c>
      <c r="B3" s="1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25">
      <c r="A4">
        <v>0</v>
      </c>
      <c r="B4" s="1">
        <f>DATE(2000,1,1) + TIME(0,0,0)</f>
        <v>36526</v>
      </c>
      <c r="C4">
        <v>6473.5043944999998</v>
      </c>
      <c r="D4">
        <v>6764.7060547000001</v>
      </c>
      <c r="E4">
        <v>7733.2670897999997</v>
      </c>
      <c r="F4">
        <v>6764.7060547000001</v>
      </c>
      <c r="G4">
        <v>6473.5043944999998</v>
      </c>
      <c r="H4">
        <v>7733.2670897999997</v>
      </c>
    </row>
    <row r="5" spans="1:8" x14ac:dyDescent="0.25">
      <c r="A5">
        <v>1</v>
      </c>
      <c r="B5" s="1">
        <f>DATE(2000,1,2) + TIME(0,0,0)</f>
        <v>36527</v>
      </c>
      <c r="C5">
        <v>6237.7524414</v>
      </c>
      <c r="D5">
        <v>6647.4443358999997</v>
      </c>
      <c r="E5">
        <v>7625.7875977000003</v>
      </c>
      <c r="F5">
        <v>6647.3955077999999</v>
      </c>
      <c r="G5">
        <v>6231.8891602000003</v>
      </c>
      <c r="H5">
        <v>7625.7954102000003</v>
      </c>
    </row>
    <row r="6" spans="1:8" x14ac:dyDescent="0.25">
      <c r="A6">
        <v>2</v>
      </c>
      <c r="B6" s="1">
        <f>DATE(2000,1,3) + TIME(0,0,0)</f>
        <v>36528</v>
      </c>
      <c r="C6">
        <v>6116.9257811999996</v>
      </c>
      <c r="D6">
        <v>6582.8837891000003</v>
      </c>
      <c r="E6">
        <v>7545.6625977000003</v>
      </c>
      <c r="F6">
        <v>6582.9277344000002</v>
      </c>
      <c r="G6">
        <v>6092.0107422000001</v>
      </c>
      <c r="H6">
        <v>7541.2182616999999</v>
      </c>
    </row>
    <row r="7" spans="1:8" x14ac:dyDescent="0.25">
      <c r="A7">
        <v>3</v>
      </c>
      <c r="B7" s="1">
        <f>DATE(2000,1,4) + TIME(0,0,0)</f>
        <v>36529</v>
      </c>
      <c r="C7">
        <v>6029.4174805000002</v>
      </c>
      <c r="D7">
        <v>6521.0390625</v>
      </c>
      <c r="E7">
        <v>7478.2182616999999</v>
      </c>
      <c r="F7">
        <v>6521.1777344000002</v>
      </c>
      <c r="G7">
        <v>5972.1674805000002</v>
      </c>
      <c r="H7">
        <v>7464.8208008000001</v>
      </c>
    </row>
    <row r="8" spans="1:8" x14ac:dyDescent="0.25">
      <c r="A8">
        <v>4</v>
      </c>
      <c r="B8" s="1">
        <f>DATE(2000,1,5) + TIME(0,0,0)</f>
        <v>36530</v>
      </c>
      <c r="C8">
        <v>5952.6020508000001</v>
      </c>
      <c r="D8">
        <v>6461.0317383000001</v>
      </c>
      <c r="E8">
        <v>7419.2709961</v>
      </c>
      <c r="F8">
        <v>6461.1777344000002</v>
      </c>
      <c r="G8">
        <v>5865.2182616999999</v>
      </c>
      <c r="H8">
        <v>7393.7216797000001</v>
      </c>
    </row>
    <row r="9" spans="1:8" x14ac:dyDescent="0.25">
      <c r="A9">
        <v>5</v>
      </c>
      <c r="B9" s="1">
        <f>DATE(2000,1,6) + TIME(0,0,0)</f>
        <v>36531</v>
      </c>
      <c r="C9">
        <v>5881.8339844000002</v>
      </c>
      <c r="D9">
        <v>6402.953125</v>
      </c>
      <c r="E9">
        <v>7377.1420897999997</v>
      </c>
      <c r="F9">
        <v>6403.0839844000002</v>
      </c>
      <c r="G9">
        <v>5764.7744141000003</v>
      </c>
      <c r="H9">
        <v>7326.3022461</v>
      </c>
    </row>
    <row r="10" spans="1:8" x14ac:dyDescent="0.25">
      <c r="A10">
        <v>6</v>
      </c>
      <c r="B10" s="1">
        <f>DATE(2000,1,7) + TIME(0,0,0)</f>
        <v>36532</v>
      </c>
      <c r="C10">
        <v>5812.3007811999996</v>
      </c>
      <c r="D10">
        <v>6346.3061522999997</v>
      </c>
      <c r="E10">
        <v>7353.2353516000003</v>
      </c>
      <c r="F10">
        <v>6346.3168944999998</v>
      </c>
      <c r="G10">
        <v>5670.9624022999997</v>
      </c>
      <c r="H10">
        <v>7264.4916991999999</v>
      </c>
    </row>
    <row r="11" spans="1:8" x14ac:dyDescent="0.25">
      <c r="A11">
        <v>7</v>
      </c>
      <c r="B11" s="1">
        <f>DATE(2000,1,8) + TIME(0,0,0)</f>
        <v>36533</v>
      </c>
      <c r="C11">
        <v>5747.7119141000003</v>
      </c>
      <c r="D11">
        <v>6291.1157227000003</v>
      </c>
      <c r="E11">
        <v>7340.0532227000003</v>
      </c>
      <c r="F11">
        <v>6290.8471680000002</v>
      </c>
      <c r="G11">
        <v>5580.4648438000004</v>
      </c>
      <c r="H11">
        <v>7212.8496094000002</v>
      </c>
    </row>
    <row r="12" spans="1:8" x14ac:dyDescent="0.25">
      <c r="A12">
        <v>8</v>
      </c>
      <c r="B12" s="1">
        <f>DATE(2000,1,9) + TIME(0,0,0)</f>
        <v>36534</v>
      </c>
      <c r="C12">
        <v>5684.1972655999998</v>
      </c>
      <c r="D12">
        <v>6237.2763672000001</v>
      </c>
      <c r="E12">
        <v>7331.5932616999999</v>
      </c>
      <c r="F12">
        <v>6236.6445311999996</v>
      </c>
      <c r="G12">
        <v>5495.2407227000003</v>
      </c>
      <c r="H12">
        <v>7169.4233397999997</v>
      </c>
    </row>
    <row r="13" spans="1:8" x14ac:dyDescent="0.25">
      <c r="A13">
        <v>9</v>
      </c>
      <c r="B13" s="1">
        <f>DATE(2000,1,10) + TIME(0,0,0)</f>
        <v>36535</v>
      </c>
      <c r="C13">
        <v>5623.4482422000001</v>
      </c>
      <c r="D13">
        <v>6184.5009766000003</v>
      </c>
      <c r="E13">
        <v>7325.6621094000002</v>
      </c>
      <c r="F13">
        <v>6183.3442383000001</v>
      </c>
      <c r="G13">
        <v>5413.2363280999998</v>
      </c>
      <c r="H13">
        <v>7127.5825194999998</v>
      </c>
    </row>
    <row r="14" spans="1:8" x14ac:dyDescent="0.25">
      <c r="A14">
        <v>10</v>
      </c>
      <c r="B14" s="1">
        <f>DATE(2000,1,11) + TIME(0,0,0)</f>
        <v>36536</v>
      </c>
      <c r="C14">
        <v>5565.9194336</v>
      </c>
      <c r="D14">
        <v>6132.9692383000001</v>
      </c>
      <c r="E14">
        <v>7321.4960938000004</v>
      </c>
      <c r="F14">
        <v>6131.0043944999998</v>
      </c>
      <c r="G14">
        <v>5333.8710938000004</v>
      </c>
      <c r="H14">
        <v>7087.1098633000001</v>
      </c>
    </row>
    <row r="15" spans="1:8" x14ac:dyDescent="0.25">
      <c r="A15">
        <v>11</v>
      </c>
      <c r="B15" s="1">
        <f>DATE(2000,1,12) + TIME(0,0,0)</f>
        <v>36537</v>
      </c>
      <c r="C15">
        <v>5508.84375</v>
      </c>
      <c r="D15">
        <v>6082.5</v>
      </c>
      <c r="E15">
        <v>7318.5844727000003</v>
      </c>
      <c r="F15">
        <v>6079.7919922000001</v>
      </c>
      <c r="G15">
        <v>5258.5942383000001</v>
      </c>
      <c r="H15">
        <v>7047.8754883000001</v>
      </c>
    </row>
    <row r="16" spans="1:8" x14ac:dyDescent="0.25">
      <c r="A16">
        <v>12</v>
      </c>
      <c r="B16" s="1">
        <f>DATE(2000,1,13) + TIME(0,0,0)</f>
        <v>36538</v>
      </c>
      <c r="C16">
        <v>5454.3422852000003</v>
      </c>
      <c r="D16">
        <v>6032.8847655999998</v>
      </c>
      <c r="E16">
        <v>7316.5576172000001</v>
      </c>
      <c r="F16">
        <v>6029.3964844000002</v>
      </c>
      <c r="G16">
        <v>5185.7695311999996</v>
      </c>
      <c r="H16">
        <v>7009.7890625</v>
      </c>
    </row>
    <row r="17" spans="1:8" x14ac:dyDescent="0.25">
      <c r="A17">
        <v>13</v>
      </c>
      <c r="B17" s="1">
        <f>DATE(2000,1,14) + TIME(0,0,0)</f>
        <v>36539</v>
      </c>
      <c r="C17">
        <v>5402.2333983999997</v>
      </c>
      <c r="D17">
        <v>5984.2958983999997</v>
      </c>
      <c r="E17">
        <v>7315.1503905999998</v>
      </c>
      <c r="F17">
        <v>5979.6855469000002</v>
      </c>
      <c r="G17">
        <v>5114.3623047000001</v>
      </c>
      <c r="H17">
        <v>6972.7661133000001</v>
      </c>
    </row>
    <row r="18" spans="1:8" x14ac:dyDescent="0.25">
      <c r="A18">
        <v>14</v>
      </c>
      <c r="B18" s="1">
        <f>DATE(2000,1,15) + TIME(0,0,0)</f>
        <v>36540</v>
      </c>
      <c r="C18">
        <v>5350.4106444999998</v>
      </c>
      <c r="D18">
        <v>5936.5957030999998</v>
      </c>
      <c r="E18">
        <v>7314.1752930000002</v>
      </c>
      <c r="F18">
        <v>5930.8447266000003</v>
      </c>
      <c r="G18">
        <v>5045.8315430000002</v>
      </c>
      <c r="H18">
        <v>6936.7416991999999</v>
      </c>
    </row>
    <row r="19" spans="1:8" x14ac:dyDescent="0.25">
      <c r="A19">
        <v>15</v>
      </c>
      <c r="B19" s="1">
        <f>DATE(2000,1,16) + TIME(0,0,0)</f>
        <v>36541</v>
      </c>
      <c r="C19">
        <v>5299.4033202999999</v>
      </c>
      <c r="D19">
        <v>5889.6552733999997</v>
      </c>
      <c r="E19">
        <v>7313.4960938000004</v>
      </c>
      <c r="F19">
        <v>5882.8027344000002</v>
      </c>
      <c r="G19">
        <v>4979.9487305000002</v>
      </c>
      <c r="H19">
        <v>6901.6420897999997</v>
      </c>
    </row>
    <row r="20" spans="1:8" x14ac:dyDescent="0.25">
      <c r="A20">
        <v>16</v>
      </c>
      <c r="B20" s="1">
        <f>DATE(2000,1,17) + TIME(0,0,0)</f>
        <v>36542</v>
      </c>
      <c r="C20">
        <v>5251.5122069999998</v>
      </c>
      <c r="D20">
        <v>5843.5517577999999</v>
      </c>
      <c r="E20">
        <v>7313.0239258000001</v>
      </c>
      <c r="F20">
        <v>5835.5629883000001</v>
      </c>
      <c r="G20">
        <v>4915.4189452999999</v>
      </c>
      <c r="H20">
        <v>6867.4208983999997</v>
      </c>
    </row>
    <row r="21" spans="1:8" x14ac:dyDescent="0.25">
      <c r="A21">
        <v>17</v>
      </c>
      <c r="B21" s="1">
        <f>DATE(2000,1,18) + TIME(0,0,0)</f>
        <v>36543</v>
      </c>
      <c r="C21">
        <v>5203.9438477000003</v>
      </c>
      <c r="D21">
        <v>5798.2993164</v>
      </c>
      <c r="E21">
        <v>7312.6953125</v>
      </c>
      <c r="F21">
        <v>5788.7783202999999</v>
      </c>
      <c r="G21">
        <v>4851.9418944999998</v>
      </c>
      <c r="H21">
        <v>6834.0336914</v>
      </c>
    </row>
    <row r="22" spans="1:8" x14ac:dyDescent="0.25">
      <c r="A22">
        <v>18</v>
      </c>
      <c r="B22" s="1">
        <f>DATE(2000,1,19) + TIME(0,0,0)</f>
        <v>36544</v>
      </c>
      <c r="C22">
        <v>5156.6264647999997</v>
      </c>
      <c r="D22">
        <v>5753.6464844000002</v>
      </c>
      <c r="E22">
        <v>7312.4667969000002</v>
      </c>
      <c r="F22">
        <v>5742.8261719000002</v>
      </c>
      <c r="G22">
        <v>4790.6538086</v>
      </c>
      <c r="H22">
        <v>6801.4418944999998</v>
      </c>
    </row>
    <row r="23" spans="1:8" x14ac:dyDescent="0.25">
      <c r="A23">
        <v>19</v>
      </c>
      <c r="B23" s="1">
        <f>DATE(2000,1,20) + TIME(0,0,0)</f>
        <v>36545</v>
      </c>
      <c r="C23">
        <v>5109.9614258000001</v>
      </c>
      <c r="D23">
        <v>5709.5849608999997</v>
      </c>
      <c r="E23">
        <v>7312.3085938000004</v>
      </c>
      <c r="F23">
        <v>5697.4365233999997</v>
      </c>
      <c r="G23">
        <v>4731.4609375</v>
      </c>
      <c r="H23">
        <v>6769.6098633000001</v>
      </c>
    </row>
    <row r="24" spans="1:8" x14ac:dyDescent="0.25">
      <c r="A24">
        <v>20</v>
      </c>
      <c r="B24" s="1">
        <f>DATE(2000,1,21) + TIME(0,0,0)</f>
        <v>36546</v>
      </c>
      <c r="C24">
        <v>5065.9018555000002</v>
      </c>
      <c r="D24">
        <v>5666.1904297000001</v>
      </c>
      <c r="E24">
        <v>7312.1987305000002</v>
      </c>
      <c r="F24">
        <v>5652.6479491999999</v>
      </c>
      <c r="G24">
        <v>4673.7944336</v>
      </c>
      <c r="H24">
        <v>6738.5053711</v>
      </c>
    </row>
    <row r="25" spans="1:8" x14ac:dyDescent="0.25">
      <c r="A25">
        <v>21</v>
      </c>
      <c r="B25" s="1">
        <f>DATE(2000,1,22) + TIME(0,0,0)</f>
        <v>36547</v>
      </c>
      <c r="C25">
        <v>5022.3002930000002</v>
      </c>
      <c r="D25">
        <v>5623.5043944999998</v>
      </c>
      <c r="E25">
        <v>7312.1225586</v>
      </c>
      <c r="F25">
        <v>5608.2646483999997</v>
      </c>
      <c r="G25">
        <v>4616.9370116999999</v>
      </c>
      <c r="H25">
        <v>6708.0981444999998</v>
      </c>
    </row>
    <row r="26" spans="1:8" x14ac:dyDescent="0.25">
      <c r="A26">
        <v>22</v>
      </c>
      <c r="B26" s="1">
        <f>DATE(2000,1,23) + TIME(0,0,0)</f>
        <v>36548</v>
      </c>
      <c r="C26">
        <v>4978.7739258000001</v>
      </c>
      <c r="D26">
        <v>5581.3823241999999</v>
      </c>
      <c r="E26">
        <v>7312.0698241999999</v>
      </c>
      <c r="F26">
        <v>5564.5532227000003</v>
      </c>
      <c r="G26">
        <v>4561.0483397999997</v>
      </c>
      <c r="H26">
        <v>6678.3618164</v>
      </c>
    </row>
    <row r="27" spans="1:8" x14ac:dyDescent="0.25">
      <c r="A27">
        <v>23</v>
      </c>
      <c r="B27" s="1">
        <f>DATE(2000,1,24) + TIME(0,0,0)</f>
        <v>36549</v>
      </c>
      <c r="C27">
        <v>4935.5507811999996</v>
      </c>
      <c r="D27">
        <v>5539.7773438000004</v>
      </c>
      <c r="E27">
        <v>7312.0332030999998</v>
      </c>
      <c r="F27">
        <v>5521.4106444999998</v>
      </c>
      <c r="G27">
        <v>4507.0253905999998</v>
      </c>
      <c r="H27">
        <v>6649.2709961</v>
      </c>
    </row>
    <row r="28" spans="1:8" x14ac:dyDescent="0.25">
      <c r="A28">
        <v>24</v>
      </c>
      <c r="B28" s="1">
        <f>DATE(2000,1,25) + TIME(0,0,0)</f>
        <v>36550</v>
      </c>
      <c r="C28">
        <v>4893.2172852000003</v>
      </c>
      <c r="D28">
        <v>5498.9497069999998</v>
      </c>
      <c r="E28">
        <v>7312.0078125</v>
      </c>
      <c r="F28">
        <v>5478.7290039</v>
      </c>
      <c r="G28">
        <v>4454.6083983999997</v>
      </c>
      <c r="H28">
        <v>6620.8046875</v>
      </c>
    </row>
    <row r="29" spans="1:8" x14ac:dyDescent="0.25">
      <c r="A29">
        <v>25</v>
      </c>
      <c r="B29" s="1">
        <f>DATE(2000,1,26) + TIME(0,0,0)</f>
        <v>36551</v>
      </c>
      <c r="C29">
        <v>4853.1162108999997</v>
      </c>
      <c r="D29">
        <v>5458.6005858999997</v>
      </c>
      <c r="E29">
        <v>7311.9907227000003</v>
      </c>
      <c r="F29">
        <v>5436.6962891000003</v>
      </c>
      <c r="G29">
        <v>4403.4331055000002</v>
      </c>
      <c r="H29">
        <v>6592.9423827999999</v>
      </c>
    </row>
    <row r="30" spans="1:8" x14ac:dyDescent="0.25">
      <c r="A30">
        <v>26</v>
      </c>
      <c r="B30" s="1">
        <f>DATE(2000,1,27) + TIME(0,0,0)</f>
        <v>36552</v>
      </c>
      <c r="C30">
        <v>4813.1416016000003</v>
      </c>
      <c r="D30">
        <v>5418.8090819999998</v>
      </c>
      <c r="E30">
        <v>7311.9785155999998</v>
      </c>
      <c r="F30">
        <v>5395.0092772999997</v>
      </c>
      <c r="G30">
        <v>4353.1933594000002</v>
      </c>
      <c r="H30">
        <v>6565.6635741999999</v>
      </c>
    </row>
    <row r="31" spans="1:8" x14ac:dyDescent="0.25">
      <c r="A31">
        <v>27</v>
      </c>
      <c r="B31" s="1">
        <f>DATE(2000,1,28) + TIME(0,0,0)</f>
        <v>36553</v>
      </c>
      <c r="C31">
        <v>4773.1928711</v>
      </c>
      <c r="D31">
        <v>5379.4340819999998</v>
      </c>
      <c r="E31">
        <v>7311.9707030999998</v>
      </c>
      <c r="F31">
        <v>5353.7817383000001</v>
      </c>
      <c r="G31">
        <v>4303.5185547000001</v>
      </c>
      <c r="H31">
        <v>6538.9482422000001</v>
      </c>
    </row>
    <row r="32" spans="1:8" x14ac:dyDescent="0.25">
      <c r="A32">
        <v>28</v>
      </c>
      <c r="B32" s="1">
        <f>DATE(2000,1,29) + TIME(0,0,0)</f>
        <v>36554</v>
      </c>
      <c r="C32">
        <v>4733.4077147999997</v>
      </c>
      <c r="D32">
        <v>5340.4453125</v>
      </c>
      <c r="E32">
        <v>7311.9653319999998</v>
      </c>
      <c r="F32">
        <v>5313.1435547000001</v>
      </c>
      <c r="G32">
        <v>4254.6899414</v>
      </c>
      <c r="H32">
        <v>6512.7827147999997</v>
      </c>
    </row>
    <row r="33" spans="1:8" x14ac:dyDescent="0.25">
      <c r="A33">
        <v>29</v>
      </c>
      <c r="B33" s="1">
        <f>DATE(2000,1,30) + TIME(0,0,0)</f>
        <v>36555</v>
      </c>
      <c r="C33">
        <v>4694.0307616999999</v>
      </c>
      <c r="D33">
        <v>5301.8916016000003</v>
      </c>
      <c r="E33">
        <v>7311.9609375</v>
      </c>
      <c r="F33">
        <v>5272.9667969000002</v>
      </c>
      <c r="G33">
        <v>4207.2768555000002</v>
      </c>
      <c r="H33">
        <v>6487.1503905999998</v>
      </c>
    </row>
    <row r="34" spans="1:8" x14ac:dyDescent="0.25">
      <c r="A34">
        <v>30</v>
      </c>
      <c r="B34" s="1">
        <f>DATE(2000,1,31) + TIME(0,0,0)</f>
        <v>36556</v>
      </c>
      <c r="C34">
        <v>4656.0576172000001</v>
      </c>
      <c r="D34">
        <v>5263.7949219000002</v>
      </c>
      <c r="E34">
        <v>7311.9575194999998</v>
      </c>
      <c r="F34">
        <v>5232.9409180000002</v>
      </c>
      <c r="G34">
        <v>4160.9545897999997</v>
      </c>
      <c r="H34">
        <v>6462.0356444999998</v>
      </c>
    </row>
    <row r="35" spans="1:8" x14ac:dyDescent="0.25">
      <c r="A35">
        <v>31</v>
      </c>
      <c r="B35" s="1">
        <f>DATE(2000,2,1) + TIME(0,0,0)</f>
        <v>36557</v>
      </c>
      <c r="C35">
        <v>4619.4106444999998</v>
      </c>
      <c r="D35">
        <v>5226.203125</v>
      </c>
      <c r="E35">
        <v>7311.9550780999998</v>
      </c>
      <c r="F35">
        <v>5193.2133789</v>
      </c>
      <c r="G35">
        <v>4115.7216797000001</v>
      </c>
      <c r="H35">
        <v>6437.4228516000003</v>
      </c>
    </row>
    <row r="36" spans="1:8" x14ac:dyDescent="0.25">
      <c r="A36">
        <v>32</v>
      </c>
      <c r="B36" s="1">
        <f>DATE(2000,2,2) + TIME(0,0,0)</f>
        <v>36558</v>
      </c>
      <c r="C36">
        <v>4582.7841797000001</v>
      </c>
      <c r="D36">
        <v>5189.1508789</v>
      </c>
      <c r="E36">
        <v>7311.953125</v>
      </c>
      <c r="F36">
        <v>5153.9174805000002</v>
      </c>
      <c r="G36">
        <v>4071.3496094000002</v>
      </c>
      <c r="H36">
        <v>6413.2958983999997</v>
      </c>
    </row>
    <row r="37" spans="1:8" x14ac:dyDescent="0.25">
      <c r="A37">
        <v>33</v>
      </c>
      <c r="B37" s="1">
        <f>DATE(2000,2,3) + TIME(0,0,0)</f>
        <v>36559</v>
      </c>
      <c r="C37">
        <v>4546.1845702999999</v>
      </c>
      <c r="D37">
        <v>5152.4326172000001</v>
      </c>
      <c r="E37">
        <v>7311.9516602000003</v>
      </c>
      <c r="F37">
        <v>5115.0078125</v>
      </c>
      <c r="G37">
        <v>4027.5988769999999</v>
      </c>
      <c r="H37">
        <v>6389.6430664</v>
      </c>
    </row>
    <row r="38" spans="1:8" x14ac:dyDescent="0.25">
      <c r="A38">
        <v>34</v>
      </c>
      <c r="B38" s="1">
        <f>DATE(2000,2,4) + TIME(0,0,0)</f>
        <v>36560</v>
      </c>
      <c r="C38">
        <v>4509.6738280999998</v>
      </c>
      <c r="D38">
        <v>5116.0517577999999</v>
      </c>
      <c r="E38">
        <v>7311.9511719000002</v>
      </c>
      <c r="F38">
        <v>5076.6308594000002</v>
      </c>
      <c r="G38">
        <v>3984.2595215000001</v>
      </c>
      <c r="H38">
        <v>6366.453125</v>
      </c>
    </row>
    <row r="39" spans="1:8" x14ac:dyDescent="0.25">
      <c r="A39">
        <v>35</v>
      </c>
      <c r="B39" s="1">
        <f>DATE(2000,2,5) + TIME(0,0,0)</f>
        <v>36561</v>
      </c>
      <c r="C39">
        <v>4473.3457030999998</v>
      </c>
      <c r="D39">
        <v>5080.09375</v>
      </c>
      <c r="E39">
        <v>7311.9501952999999</v>
      </c>
      <c r="F39">
        <v>5038.6743164</v>
      </c>
      <c r="G39">
        <v>3941.4694823999998</v>
      </c>
      <c r="H39">
        <v>6343.7148438000004</v>
      </c>
    </row>
    <row r="40" spans="1:8" x14ac:dyDescent="0.25">
      <c r="A40">
        <v>36</v>
      </c>
      <c r="B40" s="1">
        <f>DATE(2000,2,6) + TIME(0,0,0)</f>
        <v>36562</v>
      </c>
      <c r="C40">
        <v>4437.5078125</v>
      </c>
      <c r="D40">
        <v>5044.5864258000001</v>
      </c>
      <c r="E40">
        <v>7311.9497069999998</v>
      </c>
      <c r="F40">
        <v>5001.0019530999998</v>
      </c>
      <c r="G40">
        <v>3899.6225586</v>
      </c>
      <c r="H40">
        <v>6321.4179688000004</v>
      </c>
    </row>
    <row r="41" spans="1:8" x14ac:dyDescent="0.25">
      <c r="A41">
        <v>37</v>
      </c>
      <c r="B41" s="1">
        <f>DATE(2000,2,7) + TIME(0,0,0)</f>
        <v>36563</v>
      </c>
      <c r="C41">
        <v>4403.2421875</v>
      </c>
      <c r="D41">
        <v>5009.4121094000002</v>
      </c>
      <c r="E41">
        <v>7311.9492188000004</v>
      </c>
      <c r="F41">
        <v>4963.7080077999999</v>
      </c>
      <c r="G41">
        <v>3858.7900390999998</v>
      </c>
      <c r="H41">
        <v>6299.5507811999996</v>
      </c>
    </row>
    <row r="42" spans="1:8" x14ac:dyDescent="0.25">
      <c r="A42">
        <v>38</v>
      </c>
      <c r="B42" s="1">
        <f>DATE(2000,2,8) + TIME(0,0,0)</f>
        <v>36564</v>
      </c>
      <c r="C42">
        <v>4369.7553711</v>
      </c>
      <c r="D42">
        <v>4974.6625977000003</v>
      </c>
      <c r="E42">
        <v>7311.9492188000004</v>
      </c>
      <c r="F42">
        <v>4926.8647461</v>
      </c>
      <c r="G42">
        <v>3818.7048340000001</v>
      </c>
      <c r="H42">
        <v>6278.1035155999998</v>
      </c>
    </row>
    <row r="43" spans="1:8" x14ac:dyDescent="0.25">
      <c r="A43">
        <v>39</v>
      </c>
      <c r="B43" s="1">
        <f>DATE(2000,2,9) + TIME(0,0,0)</f>
        <v>36565</v>
      </c>
      <c r="C43">
        <v>4336.2939452999999</v>
      </c>
      <c r="D43">
        <v>4940.2695311999996</v>
      </c>
      <c r="E43">
        <v>7311.9487305000002</v>
      </c>
      <c r="F43">
        <v>4890.2802733999997</v>
      </c>
      <c r="G43">
        <v>3779.5019530999998</v>
      </c>
      <c r="H43">
        <v>6257.0659180000002</v>
      </c>
    </row>
    <row r="44" spans="1:8" x14ac:dyDescent="0.25">
      <c r="A44">
        <v>40</v>
      </c>
      <c r="B44" s="1">
        <f>DATE(2000,2,10) + TIME(0,0,0)</f>
        <v>36566</v>
      </c>
      <c r="C44">
        <v>4302.8691405999998</v>
      </c>
      <c r="D44">
        <v>4906.1474608999997</v>
      </c>
      <c r="E44">
        <v>7311.9487305000002</v>
      </c>
      <c r="F44">
        <v>4853.9443358999997</v>
      </c>
      <c r="G44">
        <v>3740.9602051000002</v>
      </c>
      <c r="H44">
        <v>6236.4282227000003</v>
      </c>
    </row>
    <row r="45" spans="1:8" x14ac:dyDescent="0.25">
      <c r="A45">
        <v>41</v>
      </c>
      <c r="B45" s="1">
        <f>DATE(2000,2,11) + TIME(0,0,0)</f>
        <v>36567</v>
      </c>
      <c r="C45">
        <v>4269.4946289</v>
      </c>
      <c r="D45">
        <v>4872.3110352000003</v>
      </c>
      <c r="E45">
        <v>7311.9487305000002</v>
      </c>
      <c r="F45">
        <v>4817.8603516000003</v>
      </c>
      <c r="G45">
        <v>3703.0097655999998</v>
      </c>
      <c r="H45">
        <v>6216.1806641000003</v>
      </c>
    </row>
    <row r="46" spans="1:8" x14ac:dyDescent="0.25">
      <c r="A46">
        <v>42</v>
      </c>
      <c r="B46" s="1">
        <f>DATE(2000,2,12) + TIME(0,0,0)</f>
        <v>36568</v>
      </c>
      <c r="C46">
        <v>4236.1889647999997</v>
      </c>
      <c r="D46">
        <v>4838.8769530999998</v>
      </c>
      <c r="E46">
        <v>7311.9487305000002</v>
      </c>
      <c r="F46">
        <v>4782.1206055000002</v>
      </c>
      <c r="G46">
        <v>3665.4255370999999</v>
      </c>
      <c r="H46">
        <v>6196.3134766000003</v>
      </c>
    </row>
    <row r="47" spans="1:8" x14ac:dyDescent="0.25">
      <c r="A47">
        <v>43</v>
      </c>
      <c r="B47" s="1">
        <f>DATE(2000,2,13) + TIME(0,0,0)</f>
        <v>36569</v>
      </c>
      <c r="C47">
        <v>4203.0444336</v>
      </c>
      <c r="D47">
        <v>4805.7026366999999</v>
      </c>
      <c r="E47">
        <v>7311.9482422000001</v>
      </c>
      <c r="F47">
        <v>4746.7128905999998</v>
      </c>
      <c r="G47">
        <v>3628.2836914</v>
      </c>
      <c r="H47">
        <v>6176.8164061999996</v>
      </c>
    </row>
    <row r="48" spans="1:8" x14ac:dyDescent="0.25">
      <c r="A48">
        <v>44</v>
      </c>
      <c r="B48" s="1">
        <f>DATE(2000,2,14) + TIME(0,0,0)</f>
        <v>36570</v>
      </c>
      <c r="C48">
        <v>4170.2006836</v>
      </c>
      <c r="D48">
        <v>4772.7670897999997</v>
      </c>
      <c r="E48">
        <v>7311.9482422000001</v>
      </c>
      <c r="F48">
        <v>4711.5722655999998</v>
      </c>
      <c r="G48">
        <v>3591.9418945000002</v>
      </c>
      <c r="H48">
        <v>6157.6835938000004</v>
      </c>
    </row>
    <row r="49" spans="1:8" x14ac:dyDescent="0.25">
      <c r="A49">
        <v>45</v>
      </c>
      <c r="B49" s="1">
        <f>DATE(2000,2,15) + TIME(0,0,0)</f>
        <v>36571</v>
      </c>
      <c r="C49">
        <v>4138.4438477000003</v>
      </c>
      <c r="D49">
        <v>4740.1381836</v>
      </c>
      <c r="E49">
        <v>7311.9482422000001</v>
      </c>
      <c r="F49">
        <v>4676.671875</v>
      </c>
      <c r="G49">
        <v>3556.6333008000001</v>
      </c>
      <c r="H49">
        <v>6138.90625</v>
      </c>
    </row>
    <row r="50" spans="1:8" x14ac:dyDescent="0.25">
      <c r="A50">
        <v>46</v>
      </c>
      <c r="B50" s="1">
        <f>DATE(2000,2,16) + TIME(0,0,0)</f>
        <v>36572</v>
      </c>
      <c r="C50">
        <v>4108.1088866999999</v>
      </c>
      <c r="D50">
        <v>4707.8525391000003</v>
      </c>
      <c r="E50">
        <v>7311.9482422000001</v>
      </c>
      <c r="F50">
        <v>4642.0273438000004</v>
      </c>
      <c r="G50">
        <v>3522.3012695000002</v>
      </c>
      <c r="H50">
        <v>6120.4770508000001</v>
      </c>
    </row>
    <row r="51" spans="1:8" x14ac:dyDescent="0.25">
      <c r="A51">
        <v>47</v>
      </c>
      <c r="B51" s="1">
        <f>DATE(2000,2,17) + TIME(0,0,0)</f>
        <v>36573</v>
      </c>
      <c r="C51">
        <v>4078.3127441000001</v>
      </c>
      <c r="D51">
        <v>4675.9008789</v>
      </c>
      <c r="E51">
        <v>7311.9482422000001</v>
      </c>
      <c r="F51">
        <v>4607.6464844000002</v>
      </c>
      <c r="G51">
        <v>3488.9660644999999</v>
      </c>
      <c r="H51">
        <v>6102.3881836</v>
      </c>
    </row>
    <row r="52" spans="1:8" x14ac:dyDescent="0.25">
      <c r="A52">
        <v>48</v>
      </c>
      <c r="B52" s="1">
        <f>DATE(2000,2,18) + TIME(0,0,0)</f>
        <v>36574</v>
      </c>
      <c r="C52">
        <v>4048.8732909999999</v>
      </c>
      <c r="D52">
        <v>4644.2524414</v>
      </c>
      <c r="E52">
        <v>7311.9482422000001</v>
      </c>
      <c r="F52">
        <v>4573.5942383000001</v>
      </c>
      <c r="G52">
        <v>3456.4792480000001</v>
      </c>
      <c r="H52">
        <v>6084.6308594000002</v>
      </c>
    </row>
    <row r="53" spans="1:8" x14ac:dyDescent="0.25">
      <c r="A53">
        <v>49</v>
      </c>
      <c r="B53" s="1">
        <f>DATE(2000,2,19) + TIME(0,0,0)</f>
        <v>36575</v>
      </c>
      <c r="C53">
        <v>4019.5336914</v>
      </c>
      <c r="D53">
        <v>4612.9204102000003</v>
      </c>
      <c r="E53">
        <v>7311.9482422000001</v>
      </c>
      <c r="F53">
        <v>4539.7412108999997</v>
      </c>
      <c r="G53">
        <v>3425.1391601999999</v>
      </c>
      <c r="H53">
        <v>6067.1982422000001</v>
      </c>
    </row>
    <row r="54" spans="1:8" x14ac:dyDescent="0.25">
      <c r="A54">
        <v>50</v>
      </c>
      <c r="B54" s="1">
        <f>DATE(2000,2,20) + TIME(0,0,0)</f>
        <v>36576</v>
      </c>
      <c r="C54">
        <v>3990.2470702999999</v>
      </c>
      <c r="D54">
        <v>4582.0517577999999</v>
      </c>
      <c r="E54">
        <v>7311.9482422000001</v>
      </c>
      <c r="F54">
        <v>4506.1049805000002</v>
      </c>
      <c r="G54">
        <v>3395.6240234000002</v>
      </c>
      <c r="H54">
        <v>6050.0830077999999</v>
      </c>
    </row>
    <row r="55" spans="1:8" x14ac:dyDescent="0.25">
      <c r="A55">
        <v>51</v>
      </c>
      <c r="B55" s="1">
        <f>DATE(2000,2,21) + TIME(0,0,0)</f>
        <v>36577</v>
      </c>
      <c r="C55">
        <v>3961.0051269999999</v>
      </c>
      <c r="D55">
        <v>4551.5527344000002</v>
      </c>
      <c r="E55">
        <v>7311.9482422000001</v>
      </c>
      <c r="F55">
        <v>4472.8012694999998</v>
      </c>
      <c r="G55">
        <v>3369.0605469000002</v>
      </c>
      <c r="H55">
        <v>6033.2788086</v>
      </c>
    </row>
    <row r="56" spans="1:8" x14ac:dyDescent="0.25">
      <c r="A56">
        <v>52</v>
      </c>
      <c r="B56" s="1">
        <f>DATE(2000,2,22) + TIME(0,0,0)</f>
        <v>36578</v>
      </c>
      <c r="C56">
        <v>3931.8029784999999</v>
      </c>
      <c r="D56">
        <v>4521.7329102000003</v>
      </c>
      <c r="E56">
        <v>7311.9482422000001</v>
      </c>
      <c r="F56">
        <v>4439.7836914</v>
      </c>
      <c r="G56">
        <v>3350.8129883000001</v>
      </c>
      <c r="H56">
        <v>6016.7783202999999</v>
      </c>
    </row>
    <row r="57" spans="1:8" x14ac:dyDescent="0.25">
      <c r="A57">
        <v>53</v>
      </c>
      <c r="B57" s="1">
        <f>DATE(2000,2,23) + TIME(0,0,0)</f>
        <v>36579</v>
      </c>
      <c r="C57">
        <v>3902.6437987999998</v>
      </c>
      <c r="D57">
        <v>4492.7177733999997</v>
      </c>
      <c r="E57">
        <v>7311.9482422000001</v>
      </c>
      <c r="F57">
        <v>4407.1137694999998</v>
      </c>
      <c r="G57">
        <v>3348.3249512000002</v>
      </c>
      <c r="H57">
        <v>6000.5751952999999</v>
      </c>
    </row>
    <row r="58" spans="1:8" x14ac:dyDescent="0.25">
      <c r="A58">
        <v>54</v>
      </c>
      <c r="B58" s="1">
        <f>DATE(2000,2,24) + TIME(0,0,0)</f>
        <v>36580</v>
      </c>
      <c r="C58">
        <v>3873.5444336</v>
      </c>
      <c r="D58">
        <v>4464.4736327999999</v>
      </c>
      <c r="E58">
        <v>7311.9482422000001</v>
      </c>
      <c r="F58">
        <v>4374.8002930000002</v>
      </c>
      <c r="G58">
        <v>3347.5673827999999</v>
      </c>
      <c r="H58">
        <v>5984.6630858999997</v>
      </c>
    </row>
    <row r="59" spans="1:8" x14ac:dyDescent="0.25">
      <c r="A59">
        <v>55</v>
      </c>
      <c r="B59" s="1">
        <f>DATE(2000,2,25) + TIME(0,0,0)</f>
        <v>36581</v>
      </c>
      <c r="C59">
        <v>3844.5500487999998</v>
      </c>
      <c r="D59">
        <v>4437.4570311999996</v>
      </c>
      <c r="E59">
        <v>7311.9482422000001</v>
      </c>
      <c r="F59">
        <v>4342.7592772999997</v>
      </c>
      <c r="G59">
        <v>3347.1616211</v>
      </c>
      <c r="H59">
        <v>5969.0351561999996</v>
      </c>
    </row>
    <row r="60" spans="1:8" x14ac:dyDescent="0.25">
      <c r="A60">
        <v>56</v>
      </c>
      <c r="B60" s="1">
        <f>DATE(2000,2,26) + TIME(0,0,0)</f>
        <v>36582</v>
      </c>
      <c r="C60">
        <v>3816.3317870999999</v>
      </c>
      <c r="D60">
        <v>4412.7763672000001</v>
      </c>
      <c r="E60">
        <v>7311.9482422000001</v>
      </c>
      <c r="F60">
        <v>4310.9692383000001</v>
      </c>
      <c r="G60">
        <v>3346.8945312000001</v>
      </c>
      <c r="H60">
        <v>5953.6865233999997</v>
      </c>
    </row>
    <row r="61" spans="1:8" x14ac:dyDescent="0.25">
      <c r="A61">
        <v>57</v>
      </c>
      <c r="B61" s="1">
        <f>DATE(2000,2,27) + TIME(0,0,0)</f>
        <v>36583</v>
      </c>
      <c r="C61">
        <v>3789.6625976999999</v>
      </c>
      <c r="D61">
        <v>4389.7036133000001</v>
      </c>
      <c r="E61">
        <v>7311.9482422000001</v>
      </c>
      <c r="F61">
        <v>4279.5849608999997</v>
      </c>
      <c r="G61">
        <v>3346.6745605000001</v>
      </c>
      <c r="H61">
        <v>5938.6108397999997</v>
      </c>
    </row>
    <row r="62" spans="1:8" x14ac:dyDescent="0.25">
      <c r="A62">
        <v>58</v>
      </c>
      <c r="B62" s="1">
        <f>DATE(2000,2,28) + TIME(0,0,0)</f>
        <v>36584</v>
      </c>
      <c r="C62">
        <v>3763.0449219000002</v>
      </c>
      <c r="D62">
        <v>4366.8125</v>
      </c>
      <c r="E62">
        <v>7311.9477539</v>
      </c>
      <c r="F62">
        <v>4248.6850586</v>
      </c>
      <c r="G62">
        <v>3346.4809570000002</v>
      </c>
      <c r="H62">
        <v>5923.8022461</v>
      </c>
    </row>
    <row r="63" spans="1:8" x14ac:dyDescent="0.25">
      <c r="A63">
        <v>59</v>
      </c>
      <c r="B63" s="1">
        <f>DATE(2000,2,29) + TIME(0,0,0)</f>
        <v>36585</v>
      </c>
      <c r="C63">
        <v>3736.4533691000001</v>
      </c>
      <c r="D63">
        <v>4345.4160155999998</v>
      </c>
      <c r="E63">
        <v>7311.9477539</v>
      </c>
      <c r="F63">
        <v>4218.6210938000004</v>
      </c>
      <c r="G63">
        <v>3346.3059082</v>
      </c>
      <c r="H63">
        <v>5909.2558594000002</v>
      </c>
    </row>
    <row r="64" spans="1:8" x14ac:dyDescent="0.25">
      <c r="A64">
        <v>60</v>
      </c>
      <c r="B64" s="1">
        <f>DATE(2000,3,1) + TIME(0,0,0)</f>
        <v>36586</v>
      </c>
      <c r="C64">
        <v>3709.8952637000002</v>
      </c>
      <c r="D64">
        <v>4324.9609375</v>
      </c>
      <c r="E64">
        <v>7311.9477539</v>
      </c>
      <c r="F64">
        <v>4189.5986327999999</v>
      </c>
      <c r="G64">
        <v>3346.1450195000002</v>
      </c>
      <c r="H64">
        <v>5894.9658202999999</v>
      </c>
    </row>
    <row r="65" spans="1:8" x14ac:dyDescent="0.25">
      <c r="A65">
        <v>61</v>
      </c>
      <c r="B65" s="1">
        <f>DATE(2000,3,2) + TIME(0,0,0)</f>
        <v>36587</v>
      </c>
      <c r="C65">
        <v>3683.3774414</v>
      </c>
      <c r="D65">
        <v>4305.6884766000003</v>
      </c>
      <c r="E65">
        <v>7311.9477539</v>
      </c>
      <c r="F65">
        <v>4161.6010741999999</v>
      </c>
      <c r="G65">
        <v>3345.9904784999999</v>
      </c>
      <c r="H65">
        <v>5880.9267577999999</v>
      </c>
    </row>
    <row r="66" spans="1:8" x14ac:dyDescent="0.25">
      <c r="A66">
        <v>62</v>
      </c>
      <c r="B66" s="1">
        <f>DATE(2000,3,3) + TIME(0,0,0)</f>
        <v>36588</v>
      </c>
      <c r="C66">
        <v>3656.9299316000001</v>
      </c>
      <c r="D66">
        <v>4287.0537108999997</v>
      </c>
      <c r="E66">
        <v>7311.9477539</v>
      </c>
      <c r="F66">
        <v>4134.5410155999998</v>
      </c>
      <c r="G66">
        <v>3345.8376465000001</v>
      </c>
      <c r="H66">
        <v>5867.1318358999997</v>
      </c>
    </row>
    <row r="67" spans="1:8" x14ac:dyDescent="0.25">
      <c r="A67">
        <v>63</v>
      </c>
      <c r="B67" s="1">
        <f>DATE(2000,3,4) + TIME(0,0,0)</f>
        <v>36589</v>
      </c>
      <c r="C67">
        <v>3630.6201172000001</v>
      </c>
      <c r="D67">
        <v>4268.9091797000001</v>
      </c>
      <c r="E67">
        <v>7311.9477539</v>
      </c>
      <c r="F67">
        <v>4108.0249022999997</v>
      </c>
      <c r="G67">
        <v>3345.6875</v>
      </c>
      <c r="H67">
        <v>5853.5776366999999</v>
      </c>
    </row>
    <row r="68" spans="1:8" x14ac:dyDescent="0.25">
      <c r="A68">
        <v>64</v>
      </c>
      <c r="B68" s="1">
        <f>DATE(2000,3,5) + TIME(0,0,0)</f>
        <v>36590</v>
      </c>
      <c r="C68">
        <v>3604.5012207</v>
      </c>
      <c r="D68">
        <v>4251.4443358999997</v>
      </c>
      <c r="E68">
        <v>7311.9477539</v>
      </c>
      <c r="F68">
        <v>4082.4204101999999</v>
      </c>
      <c r="G68">
        <v>3345.5393066000001</v>
      </c>
      <c r="H68">
        <v>5840.2583008000001</v>
      </c>
    </row>
    <row r="69" spans="1:8" x14ac:dyDescent="0.25">
      <c r="A69">
        <v>65</v>
      </c>
      <c r="B69" s="1">
        <f>DATE(2000,3,6) + TIME(0,0,0)</f>
        <v>36591</v>
      </c>
      <c r="C69">
        <v>3578.7546387000002</v>
      </c>
      <c r="D69">
        <v>4234.5214844000002</v>
      </c>
      <c r="E69">
        <v>7311.9477539</v>
      </c>
      <c r="F69">
        <v>4057.9558105000001</v>
      </c>
      <c r="G69">
        <v>3345.3923340000001</v>
      </c>
      <c r="H69">
        <v>5827.1699219000002</v>
      </c>
    </row>
    <row r="70" spans="1:8" x14ac:dyDescent="0.25">
      <c r="A70">
        <v>66</v>
      </c>
      <c r="B70" s="1">
        <f>DATE(2000,3,7) + TIME(0,0,0)</f>
        <v>36592</v>
      </c>
      <c r="C70">
        <v>3553.2204590000001</v>
      </c>
      <c r="D70">
        <v>4217.9711914</v>
      </c>
      <c r="E70">
        <v>7311.9477539</v>
      </c>
      <c r="F70">
        <v>4034.8774414</v>
      </c>
      <c r="G70">
        <v>3345.2470702999999</v>
      </c>
      <c r="H70">
        <v>5814.3076172000001</v>
      </c>
    </row>
    <row r="71" spans="1:8" x14ac:dyDescent="0.25">
      <c r="A71">
        <v>67</v>
      </c>
      <c r="B71" s="1">
        <f>DATE(2000,3,8) + TIME(0,0,0)</f>
        <v>36593</v>
      </c>
      <c r="C71">
        <v>3527.7526855000001</v>
      </c>
      <c r="D71">
        <v>4202.0458983999997</v>
      </c>
      <c r="E71">
        <v>7311.9477539</v>
      </c>
      <c r="F71">
        <v>4012.7507323999998</v>
      </c>
      <c r="G71">
        <v>3345.1049804999998</v>
      </c>
      <c r="H71">
        <v>5801.6655272999997</v>
      </c>
    </row>
    <row r="72" spans="1:8" x14ac:dyDescent="0.25">
      <c r="A72">
        <v>68</v>
      </c>
      <c r="B72" s="1">
        <f>DATE(2000,3,9) + TIME(0,0,0)</f>
        <v>36594</v>
      </c>
      <c r="C72">
        <v>3502.3979491999999</v>
      </c>
      <c r="D72">
        <v>4186.8237305000002</v>
      </c>
      <c r="E72">
        <v>7311.9477539</v>
      </c>
      <c r="F72">
        <v>3991.3923340000001</v>
      </c>
      <c r="G72">
        <v>3344.9628905999998</v>
      </c>
      <c r="H72">
        <v>5789.2397461</v>
      </c>
    </row>
    <row r="73" spans="1:8" x14ac:dyDescent="0.25">
      <c r="A73">
        <v>69</v>
      </c>
      <c r="B73" s="1">
        <f>DATE(2000,3,10) + TIME(0,0,0)</f>
        <v>36595</v>
      </c>
      <c r="C73">
        <v>3477.4829101999999</v>
      </c>
      <c r="D73">
        <v>4172.3051758000001</v>
      </c>
      <c r="E73">
        <v>7311.9477539</v>
      </c>
      <c r="F73">
        <v>3970.7180176000002</v>
      </c>
      <c r="G73">
        <v>3344.8212890999998</v>
      </c>
      <c r="H73">
        <v>5777.0249022999997</v>
      </c>
    </row>
    <row r="74" spans="1:8" x14ac:dyDescent="0.25">
      <c r="A74">
        <v>70</v>
      </c>
      <c r="B74" s="1">
        <f>DATE(2000,3,11) + TIME(0,0,0)</f>
        <v>36596</v>
      </c>
      <c r="C74">
        <v>3453.2592773000001</v>
      </c>
      <c r="D74">
        <v>4158.2724608999997</v>
      </c>
      <c r="E74">
        <v>7311.9477539</v>
      </c>
      <c r="F74">
        <v>3951.1044922000001</v>
      </c>
      <c r="G74">
        <v>3344.6813965000001</v>
      </c>
      <c r="H74">
        <v>5765.0166016000003</v>
      </c>
    </row>
    <row r="75" spans="1:8" x14ac:dyDescent="0.25">
      <c r="A75">
        <v>71</v>
      </c>
      <c r="B75" s="1">
        <f>DATE(2000,3,12) + TIME(0,0,0)</f>
        <v>36597</v>
      </c>
      <c r="C75">
        <v>3429.9777832</v>
      </c>
      <c r="D75">
        <v>4144.6508789</v>
      </c>
      <c r="E75">
        <v>7311.9477539</v>
      </c>
      <c r="F75">
        <v>3931.7873534999999</v>
      </c>
      <c r="G75">
        <v>3344.5417480000001</v>
      </c>
      <c r="H75">
        <v>5753.2104491999999</v>
      </c>
    </row>
    <row r="76" spans="1:8" x14ac:dyDescent="0.25">
      <c r="A76">
        <v>72</v>
      </c>
      <c r="B76" s="1">
        <f>DATE(2000,3,13) + TIME(0,0,0)</f>
        <v>36598</v>
      </c>
      <c r="C76">
        <v>3408.3657226999999</v>
      </c>
      <c r="D76">
        <v>4131.4746094000002</v>
      </c>
      <c r="E76">
        <v>7311.9477539</v>
      </c>
      <c r="F76">
        <v>3913.1923827999999</v>
      </c>
      <c r="G76">
        <v>3344.4040527000002</v>
      </c>
      <c r="H76">
        <v>5741.6030272999997</v>
      </c>
    </row>
    <row r="77" spans="1:8" x14ac:dyDescent="0.25">
      <c r="A77">
        <v>73</v>
      </c>
      <c r="B77" s="1">
        <f>DATE(2000,3,14) + TIME(0,0,0)</f>
        <v>36599</v>
      </c>
      <c r="C77">
        <v>3387.4763183999999</v>
      </c>
      <c r="D77">
        <v>4118.7460938000004</v>
      </c>
      <c r="E77">
        <v>7311.9477539</v>
      </c>
      <c r="F77">
        <v>3895.1345215000001</v>
      </c>
      <c r="G77">
        <v>3344.2673340000001</v>
      </c>
      <c r="H77">
        <v>5730.1909180000002</v>
      </c>
    </row>
    <row r="78" spans="1:8" x14ac:dyDescent="0.25">
      <c r="A78">
        <v>74</v>
      </c>
      <c r="B78" s="1">
        <f>DATE(2000,3,15) + TIME(0,0,0)</f>
        <v>36600</v>
      </c>
      <c r="C78">
        <v>3367.6506347999998</v>
      </c>
      <c r="D78">
        <v>4106.4545897999997</v>
      </c>
      <c r="E78">
        <v>7311.9477539</v>
      </c>
      <c r="F78">
        <v>3877.3620605000001</v>
      </c>
      <c r="G78">
        <v>3344.1298827999999</v>
      </c>
      <c r="H78">
        <v>5718.9682616999999</v>
      </c>
    </row>
    <row r="79" spans="1:8" x14ac:dyDescent="0.25">
      <c r="A79">
        <v>75</v>
      </c>
      <c r="B79" s="1">
        <f>DATE(2000,3,16) + TIME(0,0,0)</f>
        <v>36601</v>
      </c>
      <c r="C79">
        <v>3349.7316894999999</v>
      </c>
      <c r="D79">
        <v>4094.5834961</v>
      </c>
      <c r="E79">
        <v>7311.9477539</v>
      </c>
      <c r="F79">
        <v>3859.8066405999998</v>
      </c>
      <c r="G79">
        <v>3343.9934082</v>
      </c>
      <c r="H79">
        <v>5707.9326172000001</v>
      </c>
    </row>
    <row r="80" spans="1:8" x14ac:dyDescent="0.25">
      <c r="A80">
        <v>76</v>
      </c>
      <c r="B80" s="1">
        <f>DATE(2000,3,17) + TIME(0,0,0)</f>
        <v>36602</v>
      </c>
      <c r="C80">
        <v>3341.9694823999998</v>
      </c>
      <c r="D80">
        <v>4083.1154784999999</v>
      </c>
      <c r="E80">
        <v>7311.9482422000001</v>
      </c>
      <c r="F80">
        <v>3842.6474609000002</v>
      </c>
      <c r="G80">
        <v>3343.8576659999999</v>
      </c>
      <c r="H80">
        <v>5697.0791016000003</v>
      </c>
    </row>
    <row r="81" spans="1:8" x14ac:dyDescent="0.25">
      <c r="A81">
        <v>77</v>
      </c>
      <c r="B81" s="1">
        <f>DATE(2000,3,18) + TIME(0,0,0)</f>
        <v>36603</v>
      </c>
      <c r="C81">
        <v>3341.3618164</v>
      </c>
      <c r="D81">
        <v>4072.0356445000002</v>
      </c>
      <c r="E81">
        <v>7311.9477539</v>
      </c>
      <c r="F81">
        <v>3825.7468262000002</v>
      </c>
      <c r="G81">
        <v>3343.7238769999999</v>
      </c>
      <c r="H81">
        <v>5686.4038086</v>
      </c>
    </row>
    <row r="82" spans="1:8" x14ac:dyDescent="0.25">
      <c r="A82">
        <v>78</v>
      </c>
      <c r="B82" s="1">
        <f>DATE(2000,3,19) + TIME(0,0,0)</f>
        <v>36604</v>
      </c>
      <c r="C82">
        <v>3341.1296387000002</v>
      </c>
      <c r="D82">
        <v>4061.3278808999999</v>
      </c>
      <c r="E82">
        <v>7311.9482422000001</v>
      </c>
      <c r="F82">
        <v>3809.2561034999999</v>
      </c>
      <c r="G82">
        <v>3343.5932616999999</v>
      </c>
      <c r="H82">
        <v>5675.9038086</v>
      </c>
    </row>
    <row r="83" spans="1:8" x14ac:dyDescent="0.25">
      <c r="A83">
        <v>79</v>
      </c>
      <c r="B83" s="1">
        <f>DATE(2000,3,20) + TIME(0,0,0)</f>
        <v>36605</v>
      </c>
      <c r="C83">
        <v>3340.9694823999998</v>
      </c>
      <c r="D83">
        <v>4050.9777832</v>
      </c>
      <c r="E83">
        <v>7311.9477539</v>
      </c>
      <c r="F83">
        <v>3793.2099609000002</v>
      </c>
      <c r="G83">
        <v>3343.4611816000001</v>
      </c>
      <c r="H83">
        <v>5665.5756836</v>
      </c>
    </row>
    <row r="84" spans="1:8" x14ac:dyDescent="0.25">
      <c r="A84">
        <v>80</v>
      </c>
      <c r="B84" s="1">
        <f>DATE(2000,3,21) + TIME(0,0,0)</f>
        <v>36606</v>
      </c>
      <c r="C84">
        <v>3340.8366698999998</v>
      </c>
      <c r="D84">
        <v>4040.9692383000001</v>
      </c>
      <c r="E84">
        <v>7311.9477539</v>
      </c>
      <c r="F84">
        <v>3777.4223633000001</v>
      </c>
      <c r="G84">
        <v>3343.3334961</v>
      </c>
      <c r="H84">
        <v>5655.4160155999998</v>
      </c>
    </row>
    <row r="85" spans="1:8" x14ac:dyDescent="0.25">
      <c r="A85">
        <v>81</v>
      </c>
      <c r="B85" s="1">
        <f>DATE(2000,3,22) + TIME(0,0,0)</f>
        <v>36607</v>
      </c>
      <c r="C85">
        <v>3340.7160644999999</v>
      </c>
      <c r="D85">
        <v>4031.2890625</v>
      </c>
      <c r="E85">
        <v>7311.9477539</v>
      </c>
      <c r="F85">
        <v>3762.0493164</v>
      </c>
      <c r="G85">
        <v>3343.2067870999999</v>
      </c>
      <c r="H85">
        <v>5645.4204102000003</v>
      </c>
    </row>
    <row r="86" spans="1:8" x14ac:dyDescent="0.25">
      <c r="A86">
        <v>82</v>
      </c>
      <c r="B86" s="1">
        <f>DATE(2000,3,23) + TIME(0,0,0)</f>
        <v>36608</v>
      </c>
      <c r="C86">
        <v>3340.5959472999998</v>
      </c>
      <c r="D86">
        <v>4021.9262695000002</v>
      </c>
      <c r="E86">
        <v>7311.9477539</v>
      </c>
      <c r="F86">
        <v>3747.1372070000002</v>
      </c>
      <c r="G86">
        <v>3343.0810547000001</v>
      </c>
      <c r="H86">
        <v>5635.5859375</v>
      </c>
    </row>
    <row r="87" spans="1:8" x14ac:dyDescent="0.25">
      <c r="A87">
        <v>83</v>
      </c>
      <c r="B87" s="1">
        <f>DATE(2000,3,24) + TIME(0,0,0)</f>
        <v>36609</v>
      </c>
      <c r="C87">
        <v>3340.4802245999999</v>
      </c>
      <c r="D87">
        <v>4012.8696289</v>
      </c>
      <c r="E87">
        <v>7311.9477539</v>
      </c>
      <c r="F87">
        <v>3732.5124512000002</v>
      </c>
      <c r="G87">
        <v>3342.9577637000002</v>
      </c>
      <c r="H87">
        <v>5625.9096680000002</v>
      </c>
    </row>
    <row r="88" spans="1:8" x14ac:dyDescent="0.25">
      <c r="A88">
        <v>84</v>
      </c>
      <c r="B88" s="1">
        <f>DATE(2000,3,25) + TIME(0,0,0)</f>
        <v>36610</v>
      </c>
      <c r="C88">
        <v>3340.3681640999998</v>
      </c>
      <c r="D88">
        <v>4004.1083984000002</v>
      </c>
      <c r="E88">
        <v>7311.9477539</v>
      </c>
      <c r="F88">
        <v>3718.1730957</v>
      </c>
      <c r="G88">
        <v>3342.8352051000002</v>
      </c>
      <c r="H88">
        <v>5616.3872069999998</v>
      </c>
    </row>
    <row r="89" spans="1:8" x14ac:dyDescent="0.25">
      <c r="A89">
        <v>85</v>
      </c>
      <c r="B89" s="1">
        <f>DATE(2000,3,26) + TIME(0,0,0)</f>
        <v>36611</v>
      </c>
      <c r="C89">
        <v>3340.2587890999998</v>
      </c>
      <c r="D89">
        <v>3995.6352539</v>
      </c>
      <c r="E89">
        <v>7311.9477539</v>
      </c>
      <c r="F89">
        <v>3704.1120605000001</v>
      </c>
      <c r="G89">
        <v>3342.7160644999999</v>
      </c>
      <c r="H89">
        <v>5607.015625</v>
      </c>
    </row>
    <row r="90" spans="1:8" x14ac:dyDescent="0.25">
      <c r="A90">
        <v>86</v>
      </c>
      <c r="B90" s="1">
        <f>DATE(2000,3,27) + TIME(0,0,0)</f>
        <v>36612</v>
      </c>
      <c r="C90">
        <v>3340.1518554999998</v>
      </c>
      <c r="D90">
        <v>3987.4736327999999</v>
      </c>
      <c r="E90">
        <v>7311.9477539</v>
      </c>
      <c r="F90">
        <v>3690.3212890999998</v>
      </c>
      <c r="G90">
        <v>3342.5981445000002</v>
      </c>
      <c r="H90">
        <v>5597.7919922000001</v>
      </c>
    </row>
    <row r="91" spans="1:8" x14ac:dyDescent="0.25">
      <c r="A91">
        <v>87</v>
      </c>
      <c r="B91" s="1">
        <f>DATE(2000,3,28) + TIME(0,0,0)</f>
        <v>36613</v>
      </c>
      <c r="C91">
        <v>3340.0493164</v>
      </c>
      <c r="D91">
        <v>3979.5607909999999</v>
      </c>
      <c r="E91">
        <v>7311.9477539</v>
      </c>
      <c r="F91">
        <v>3676.7927245999999</v>
      </c>
      <c r="G91">
        <v>3342.4826659999999</v>
      </c>
      <c r="H91">
        <v>5588.7138672000001</v>
      </c>
    </row>
    <row r="92" spans="1:8" x14ac:dyDescent="0.25">
      <c r="A92">
        <v>88</v>
      </c>
      <c r="B92" s="1">
        <f>DATE(2000,3,29) + TIME(0,0,0)</f>
        <v>36614</v>
      </c>
      <c r="C92">
        <v>3339.9482422000001</v>
      </c>
      <c r="D92">
        <v>3971.9121094000002</v>
      </c>
      <c r="E92">
        <v>7311.9477539</v>
      </c>
      <c r="F92">
        <v>3663.5080566000001</v>
      </c>
      <c r="G92">
        <v>3342.3737793</v>
      </c>
      <c r="H92">
        <v>5579.7773438000004</v>
      </c>
    </row>
    <row r="93" spans="1:8" x14ac:dyDescent="0.25">
      <c r="A93">
        <v>89</v>
      </c>
      <c r="B93" s="1">
        <f>DATE(2000,3,30) + TIME(0,0,0)</f>
        <v>36615</v>
      </c>
      <c r="C93">
        <v>3339.8520508000001</v>
      </c>
      <c r="D93">
        <v>3964.4943847999998</v>
      </c>
      <c r="E93">
        <v>7311.9477539</v>
      </c>
      <c r="F93">
        <v>3650.4533691000001</v>
      </c>
      <c r="G93">
        <v>3342.2651366999999</v>
      </c>
      <c r="H93">
        <v>5570.9814452999999</v>
      </c>
    </row>
    <row r="94" spans="1:8" x14ac:dyDescent="0.25">
      <c r="A94">
        <v>90</v>
      </c>
      <c r="B94" s="1">
        <f>DATE(2000,3,31) + TIME(0,0,0)</f>
        <v>36616</v>
      </c>
      <c r="C94">
        <v>3339.7561034999999</v>
      </c>
      <c r="D94">
        <v>3957.3427734000002</v>
      </c>
      <c r="E94">
        <v>7311.9477539</v>
      </c>
      <c r="F94">
        <v>3637.6210937999999</v>
      </c>
      <c r="G94">
        <v>3342.1599120999999</v>
      </c>
      <c r="H94">
        <v>5562.3217772999997</v>
      </c>
    </row>
    <row r="95" spans="1:8" x14ac:dyDescent="0.25">
      <c r="A95">
        <v>91</v>
      </c>
      <c r="B95" s="1">
        <f>DATE(2000,4,1) + TIME(0,0,0)</f>
        <v>36617</v>
      </c>
      <c r="C95">
        <v>3339.6643066000001</v>
      </c>
      <c r="D95">
        <v>3950.4040527000002</v>
      </c>
      <c r="E95">
        <v>7311.9477539</v>
      </c>
      <c r="F95">
        <v>3625.0046387000002</v>
      </c>
      <c r="G95">
        <v>3342.0588379000001</v>
      </c>
      <c r="H95">
        <v>5553.7963866999999</v>
      </c>
    </row>
    <row r="96" spans="1:8" x14ac:dyDescent="0.25">
      <c r="A96">
        <v>92</v>
      </c>
      <c r="B96" s="1">
        <f>DATE(2000,4,2) + TIME(0,0,0)</f>
        <v>36618</v>
      </c>
      <c r="C96">
        <v>3339.5742187999999</v>
      </c>
      <c r="D96">
        <v>3943.6845702999999</v>
      </c>
      <c r="E96">
        <v>7311.9477539</v>
      </c>
      <c r="F96">
        <v>3612.5981445000002</v>
      </c>
      <c r="G96">
        <v>3341.9606933999999</v>
      </c>
      <c r="H96">
        <v>5545.4018555000002</v>
      </c>
    </row>
    <row r="97" spans="1:8" x14ac:dyDescent="0.25">
      <c r="A97">
        <v>93</v>
      </c>
      <c r="B97" s="1">
        <f>DATE(2000,4,3) + TIME(0,0,0)</f>
        <v>36619</v>
      </c>
      <c r="C97">
        <v>3339.4870605000001</v>
      </c>
      <c r="D97">
        <v>3937.1772461</v>
      </c>
      <c r="E97">
        <v>7311.9477539</v>
      </c>
      <c r="F97">
        <v>3600.3962402000002</v>
      </c>
      <c r="G97">
        <v>3341.8659668</v>
      </c>
      <c r="H97">
        <v>5537.1362305000002</v>
      </c>
    </row>
    <row r="98" spans="1:8" x14ac:dyDescent="0.25">
      <c r="A98">
        <v>94</v>
      </c>
      <c r="B98" s="1">
        <f>DATE(2000,4,4) + TIME(0,0,0)</f>
        <v>36620</v>
      </c>
      <c r="C98">
        <v>3339.4023437999999</v>
      </c>
      <c r="D98">
        <v>3930.8854980000001</v>
      </c>
      <c r="E98">
        <v>7311.9477539</v>
      </c>
      <c r="F98">
        <v>3588.3933105000001</v>
      </c>
      <c r="G98">
        <v>3341.7783202999999</v>
      </c>
      <c r="H98">
        <v>5528.9965819999998</v>
      </c>
    </row>
    <row r="99" spans="1:8" x14ac:dyDescent="0.25">
      <c r="A99">
        <v>95</v>
      </c>
      <c r="B99" s="1">
        <f>DATE(2000,4,5) + TIME(0,0,0)</f>
        <v>36621</v>
      </c>
      <c r="C99">
        <v>3339.3217773000001</v>
      </c>
      <c r="D99">
        <v>3924.7958984000002</v>
      </c>
      <c r="E99">
        <v>7311.9477539</v>
      </c>
      <c r="F99">
        <v>3576.5854491999999</v>
      </c>
      <c r="G99">
        <v>3341.6928711</v>
      </c>
      <c r="H99">
        <v>5520.9809569999998</v>
      </c>
    </row>
    <row r="100" spans="1:8" x14ac:dyDescent="0.25">
      <c r="A100">
        <v>96</v>
      </c>
      <c r="B100" s="1">
        <f>DATE(2000,4,6) + TIME(0,0,0)</f>
        <v>36622</v>
      </c>
      <c r="C100">
        <v>3339.2446289</v>
      </c>
      <c r="D100">
        <v>3918.9401855000001</v>
      </c>
      <c r="E100">
        <v>7311.9477539</v>
      </c>
      <c r="F100">
        <v>3564.9672851999999</v>
      </c>
      <c r="G100">
        <v>3341.6140137000002</v>
      </c>
      <c r="H100">
        <v>5513.0869141000003</v>
      </c>
    </row>
    <row r="101" spans="1:8" x14ac:dyDescent="0.25">
      <c r="A101">
        <v>97</v>
      </c>
      <c r="B101" s="1">
        <f>DATE(2000,4,7) + TIME(0,0,0)</f>
        <v>36623</v>
      </c>
      <c r="C101">
        <v>3339.1689452999999</v>
      </c>
      <c r="D101">
        <v>3913.2399902000002</v>
      </c>
      <c r="E101">
        <v>7311.9477539</v>
      </c>
      <c r="F101">
        <v>3553.5334472999998</v>
      </c>
      <c r="G101">
        <v>3341.5395508000001</v>
      </c>
      <c r="H101">
        <v>5505.3115233999997</v>
      </c>
    </row>
    <row r="102" spans="1:8" x14ac:dyDescent="0.25">
      <c r="A102">
        <v>98</v>
      </c>
      <c r="B102" s="1">
        <f>DATE(2000,4,8) + TIME(0,0,0)</f>
        <v>36624</v>
      </c>
      <c r="C102">
        <v>3339.0964355000001</v>
      </c>
      <c r="D102">
        <v>3907.7375487999998</v>
      </c>
      <c r="E102">
        <v>7311.9477539</v>
      </c>
      <c r="F102">
        <v>3542.2707519999999</v>
      </c>
      <c r="G102">
        <v>3341.4692383000001</v>
      </c>
      <c r="H102">
        <v>5497.6523438000004</v>
      </c>
    </row>
    <row r="103" spans="1:8" x14ac:dyDescent="0.25">
      <c r="A103">
        <v>99</v>
      </c>
      <c r="B103" s="1">
        <f>DATE(2000,4,9) + TIME(0,0,0)</f>
        <v>36625</v>
      </c>
      <c r="C103">
        <v>3339.0268554999998</v>
      </c>
      <c r="D103">
        <v>3902.4414062000001</v>
      </c>
      <c r="E103">
        <v>7311.9482422000001</v>
      </c>
      <c r="F103">
        <v>3531.1662597999998</v>
      </c>
      <c r="G103">
        <v>3341.4050293</v>
      </c>
      <c r="H103">
        <v>5490.1069336</v>
      </c>
    </row>
    <row r="104" spans="1:8" x14ac:dyDescent="0.25">
      <c r="A104">
        <v>100</v>
      </c>
      <c r="B104" s="1">
        <f>DATE(2000,4,10) + TIME(0,0,0)</f>
        <v>36626</v>
      </c>
      <c r="C104">
        <v>3338.9611816000001</v>
      </c>
      <c r="D104">
        <v>3897.3364258000001</v>
      </c>
      <c r="E104">
        <v>7311.9482422000001</v>
      </c>
      <c r="F104">
        <v>3520.2170409999999</v>
      </c>
      <c r="G104">
        <v>3341.3471679999998</v>
      </c>
      <c r="H104">
        <v>5482.6723633000001</v>
      </c>
    </row>
    <row r="105" spans="1:8" x14ac:dyDescent="0.25">
      <c r="A105">
        <v>101</v>
      </c>
      <c r="B105" s="1">
        <f>DATE(2000,4,11) + TIME(0,0,0)</f>
        <v>36627</v>
      </c>
      <c r="C105">
        <v>3338.8979491999999</v>
      </c>
      <c r="D105">
        <v>3892.3845215000001</v>
      </c>
      <c r="E105">
        <v>7311.9482422000001</v>
      </c>
      <c r="F105">
        <v>3509.4194336</v>
      </c>
      <c r="G105">
        <v>3341.2932129000001</v>
      </c>
      <c r="H105">
        <v>5475.3466797000001</v>
      </c>
    </row>
    <row r="106" spans="1:8" x14ac:dyDescent="0.25">
      <c r="A106">
        <v>102</v>
      </c>
      <c r="B106" s="1">
        <f>DATE(2000,4,12) + TIME(0,0,0)</f>
        <v>36628</v>
      </c>
      <c r="C106">
        <v>3338.8364258000001</v>
      </c>
      <c r="D106">
        <v>3887.5917969000002</v>
      </c>
      <c r="E106">
        <v>7311.9482422000001</v>
      </c>
      <c r="F106">
        <v>3498.7702637000002</v>
      </c>
      <c r="G106">
        <v>3341.2431640999998</v>
      </c>
      <c r="H106">
        <v>5468.1279297000001</v>
      </c>
    </row>
    <row r="107" spans="1:8" x14ac:dyDescent="0.25">
      <c r="A107">
        <v>103</v>
      </c>
      <c r="B107" s="1">
        <f>DATE(2000,4,13) + TIME(0,0,0)</f>
        <v>36629</v>
      </c>
      <c r="C107">
        <v>3338.7805176000002</v>
      </c>
      <c r="D107">
        <v>3882.9870605000001</v>
      </c>
      <c r="E107">
        <v>7311.9482422000001</v>
      </c>
      <c r="F107">
        <v>3488.2658691000001</v>
      </c>
      <c r="G107">
        <v>3341.1958008000001</v>
      </c>
      <c r="H107">
        <v>5461.0141602000003</v>
      </c>
    </row>
    <row r="108" spans="1:8" x14ac:dyDescent="0.25">
      <c r="A108">
        <v>104</v>
      </c>
      <c r="B108" s="1">
        <f>DATE(2000,4,14) + TIME(0,0,0)</f>
        <v>36630</v>
      </c>
      <c r="C108">
        <v>3338.7260741999999</v>
      </c>
      <c r="D108">
        <v>3878.5292969000002</v>
      </c>
      <c r="E108">
        <v>7311.9482422000001</v>
      </c>
      <c r="F108">
        <v>3477.8996582</v>
      </c>
      <c r="G108">
        <v>3341.1508789</v>
      </c>
      <c r="H108">
        <v>5454.0034180000002</v>
      </c>
    </row>
    <row r="109" spans="1:8" x14ac:dyDescent="0.25">
      <c r="A109">
        <v>105</v>
      </c>
      <c r="B109" s="1">
        <f>DATE(2000,4,15) + TIME(0,0,0)</f>
        <v>36631</v>
      </c>
      <c r="C109">
        <v>3338.6748047000001</v>
      </c>
      <c r="D109">
        <v>3874.2407226999999</v>
      </c>
      <c r="E109">
        <v>7311.9482422000001</v>
      </c>
      <c r="F109">
        <v>3467.6567383000001</v>
      </c>
      <c r="G109">
        <v>3341.1079101999999</v>
      </c>
      <c r="H109">
        <v>5447.0932616999999</v>
      </c>
    </row>
    <row r="110" spans="1:8" x14ac:dyDescent="0.25">
      <c r="A110">
        <v>106</v>
      </c>
      <c r="B110" s="1">
        <f>DATE(2000,4,16) + TIME(0,0,0)</f>
        <v>36632</v>
      </c>
      <c r="C110">
        <v>3338.6257323999998</v>
      </c>
      <c r="D110">
        <v>3870.1169433999999</v>
      </c>
      <c r="E110">
        <v>7311.9482422000001</v>
      </c>
      <c r="F110">
        <v>3457.5344237999998</v>
      </c>
      <c r="G110">
        <v>3341.0668945000002</v>
      </c>
      <c r="H110">
        <v>5440.2822266000003</v>
      </c>
    </row>
    <row r="111" spans="1:8" x14ac:dyDescent="0.25">
      <c r="A111">
        <v>107</v>
      </c>
      <c r="B111" s="1">
        <f>DATE(2000,4,17) + TIME(0,0,0)</f>
        <v>36633</v>
      </c>
      <c r="C111">
        <v>3338.5783691000001</v>
      </c>
      <c r="D111">
        <v>3866.1174316000001</v>
      </c>
      <c r="E111">
        <v>7311.9482422000001</v>
      </c>
      <c r="F111">
        <v>3447.5224609000002</v>
      </c>
      <c r="G111">
        <v>3341.0275879000001</v>
      </c>
      <c r="H111">
        <v>5433.5688477000003</v>
      </c>
    </row>
    <row r="112" spans="1:8" x14ac:dyDescent="0.25">
      <c r="A112">
        <v>108</v>
      </c>
      <c r="B112" s="1">
        <f>DATE(2000,4,18) + TIME(0,0,0)</f>
        <v>36634</v>
      </c>
      <c r="C112">
        <v>3338.5358887000002</v>
      </c>
      <c r="D112">
        <v>3862.2463379000001</v>
      </c>
      <c r="E112">
        <v>7311.9482422000001</v>
      </c>
      <c r="F112">
        <v>3437.6176758000001</v>
      </c>
      <c r="G112">
        <v>3340.9895019999999</v>
      </c>
      <c r="H112">
        <v>5426.9521483999997</v>
      </c>
    </row>
    <row r="113" spans="1:8" x14ac:dyDescent="0.25">
      <c r="A113">
        <v>109</v>
      </c>
      <c r="B113" s="1">
        <f>DATE(2000,4,19) + TIME(0,0,0)</f>
        <v>36635</v>
      </c>
      <c r="C113">
        <v>3338.4941405999998</v>
      </c>
      <c r="D113">
        <v>3858.5144043</v>
      </c>
      <c r="E113">
        <v>7311.9482422000001</v>
      </c>
      <c r="F113">
        <v>3427.8188476999999</v>
      </c>
      <c r="G113">
        <v>3340.9526366999999</v>
      </c>
      <c r="H113">
        <v>5420.4287108999997</v>
      </c>
    </row>
    <row r="114" spans="1:8" x14ac:dyDescent="0.25">
      <c r="A114">
        <v>110</v>
      </c>
      <c r="B114" s="1">
        <f>DATE(2000,4,20) + TIME(0,0,0)</f>
        <v>36636</v>
      </c>
      <c r="C114">
        <v>3338.4550780999998</v>
      </c>
      <c r="D114">
        <v>3854.9221191000001</v>
      </c>
      <c r="E114">
        <v>7311.9482422000001</v>
      </c>
      <c r="F114">
        <v>3418.1245116999999</v>
      </c>
      <c r="G114">
        <v>3340.9169922000001</v>
      </c>
      <c r="H114">
        <v>5413.9985352000003</v>
      </c>
    </row>
    <row r="115" spans="1:8" x14ac:dyDescent="0.25">
      <c r="A115">
        <v>111</v>
      </c>
      <c r="B115" s="1">
        <f>DATE(2000,4,21) + TIME(0,0,0)</f>
        <v>36637</v>
      </c>
      <c r="C115">
        <v>3338.4179687999999</v>
      </c>
      <c r="D115">
        <v>3851.4853515999998</v>
      </c>
      <c r="E115">
        <v>7311.9487305000002</v>
      </c>
      <c r="F115">
        <v>3408.5319823999998</v>
      </c>
      <c r="G115">
        <v>3340.8820801000002</v>
      </c>
      <c r="H115">
        <v>5407.6586914</v>
      </c>
    </row>
    <row r="116" spans="1:8" x14ac:dyDescent="0.25">
      <c r="A116">
        <v>112</v>
      </c>
      <c r="B116" s="1">
        <f>DATE(2000,4,22) + TIME(0,0,0)</f>
        <v>36638</v>
      </c>
      <c r="C116">
        <v>3338.3845215000001</v>
      </c>
      <c r="D116">
        <v>3848.1823730000001</v>
      </c>
      <c r="E116">
        <v>7311.9487305000002</v>
      </c>
      <c r="F116">
        <v>3399.0305176000002</v>
      </c>
      <c r="G116">
        <v>3340.8479004000001</v>
      </c>
      <c r="H116">
        <v>5401.4077147999997</v>
      </c>
    </row>
    <row r="117" spans="1:8" x14ac:dyDescent="0.25">
      <c r="A117">
        <v>113</v>
      </c>
      <c r="B117" s="1">
        <f>DATE(2000,4,23) + TIME(0,0,0)</f>
        <v>36639</v>
      </c>
      <c r="C117">
        <v>3338.3518066000001</v>
      </c>
      <c r="D117">
        <v>3844.9897461</v>
      </c>
      <c r="E117">
        <v>7311.9487305000002</v>
      </c>
      <c r="F117">
        <v>3389.6062012000002</v>
      </c>
      <c r="G117">
        <v>3340.8146972999998</v>
      </c>
      <c r="H117">
        <v>5395.2441405999998</v>
      </c>
    </row>
    <row r="118" spans="1:8" x14ac:dyDescent="0.25">
      <c r="A118">
        <v>114</v>
      </c>
      <c r="B118" s="1">
        <f>DATE(2000,4,24) + TIME(0,0,0)</f>
        <v>36640</v>
      </c>
      <c r="C118">
        <v>3338.3208008000001</v>
      </c>
      <c r="D118">
        <v>3841.9189452999999</v>
      </c>
      <c r="E118">
        <v>7311.9487305000002</v>
      </c>
      <c r="F118">
        <v>3380.2556152000002</v>
      </c>
      <c r="G118">
        <v>3340.7822265999998</v>
      </c>
      <c r="H118">
        <v>5389.1660155999998</v>
      </c>
    </row>
    <row r="119" spans="1:8" x14ac:dyDescent="0.25">
      <c r="A119">
        <v>115</v>
      </c>
      <c r="B119" s="1">
        <f>DATE(2000,4,25) + TIME(0,0,0)</f>
        <v>36641</v>
      </c>
      <c r="C119">
        <v>3338.2912597999998</v>
      </c>
      <c r="D119">
        <v>3838.9851073999998</v>
      </c>
      <c r="E119">
        <v>7311.9487305000002</v>
      </c>
      <c r="F119">
        <v>3370.9685058999999</v>
      </c>
      <c r="G119">
        <v>3340.7502441000001</v>
      </c>
      <c r="H119">
        <v>5383.1713866999999</v>
      </c>
    </row>
    <row r="120" spans="1:8" x14ac:dyDescent="0.25">
      <c r="A120">
        <v>116</v>
      </c>
      <c r="B120" s="1">
        <f>DATE(2000,4,26) + TIME(0,0,0)</f>
        <v>36642</v>
      </c>
      <c r="C120">
        <v>3338.2636719000002</v>
      </c>
      <c r="D120">
        <v>3836.1643066000001</v>
      </c>
      <c r="E120">
        <v>7311.9487305000002</v>
      </c>
      <c r="F120">
        <v>3361.7648926000002</v>
      </c>
      <c r="G120">
        <v>3340.7189941000001</v>
      </c>
      <c r="H120">
        <v>5377.2592772999997</v>
      </c>
    </row>
    <row r="121" spans="1:8" x14ac:dyDescent="0.25">
      <c r="A121">
        <v>117</v>
      </c>
      <c r="B121" s="1">
        <f>DATE(2000,4,27) + TIME(0,0,0)</f>
        <v>36643</v>
      </c>
      <c r="C121">
        <v>3338.2382812000001</v>
      </c>
      <c r="D121">
        <v>3833.4494629000001</v>
      </c>
      <c r="E121">
        <v>7311.9482422000001</v>
      </c>
      <c r="F121">
        <v>3352.6328125</v>
      </c>
      <c r="G121">
        <v>3340.6884765999998</v>
      </c>
      <c r="H121">
        <v>5371.4272461</v>
      </c>
    </row>
    <row r="122" spans="1:8" x14ac:dyDescent="0.25">
      <c r="A122">
        <v>118</v>
      </c>
      <c r="B122" s="1">
        <f>DATE(2000,4,28) + TIME(0,0,0)</f>
        <v>36644</v>
      </c>
      <c r="C122">
        <v>3338.2138672000001</v>
      </c>
      <c r="D122">
        <v>3830.8449707</v>
      </c>
      <c r="E122">
        <v>7311.9482422000001</v>
      </c>
      <c r="F122">
        <v>3343.5727539</v>
      </c>
      <c r="G122">
        <v>3340.6584472999998</v>
      </c>
      <c r="H122">
        <v>5365.6738280999998</v>
      </c>
    </row>
    <row r="123" spans="1:8" x14ac:dyDescent="0.25">
      <c r="A123">
        <v>119</v>
      </c>
      <c r="B123" s="1">
        <f>DATE(2000,4,29) + TIME(0,0,0)</f>
        <v>36645</v>
      </c>
      <c r="C123">
        <v>3338.1906737999998</v>
      </c>
      <c r="D123">
        <v>3828.3647461</v>
      </c>
      <c r="E123">
        <v>7311.9482422000001</v>
      </c>
      <c r="F123">
        <v>3334.5847168</v>
      </c>
      <c r="G123">
        <v>3340.6289062000001</v>
      </c>
      <c r="H123">
        <v>5359.9970702999999</v>
      </c>
    </row>
    <row r="124" spans="1:8" x14ac:dyDescent="0.25">
      <c r="A124">
        <v>120</v>
      </c>
      <c r="B124" s="1">
        <f>DATE(2000,4,30) + TIME(0,0,0)</f>
        <v>36646</v>
      </c>
      <c r="C124">
        <v>3338.1684570000002</v>
      </c>
      <c r="D124">
        <v>3825.9956054999998</v>
      </c>
      <c r="E124">
        <v>7311.9482422000001</v>
      </c>
      <c r="F124">
        <v>3325.6684570000002</v>
      </c>
      <c r="G124">
        <v>3340.5998534999999</v>
      </c>
      <c r="H124">
        <v>5354.3959961</v>
      </c>
    </row>
    <row r="125" spans="1:8" x14ac:dyDescent="0.25">
      <c r="A125">
        <v>121</v>
      </c>
      <c r="B125" s="1">
        <f>DATE(2000,5,1) + TIME(0,0,0)</f>
        <v>36647</v>
      </c>
      <c r="C125">
        <v>3338.1472168</v>
      </c>
      <c r="D125">
        <v>3823.7258301000002</v>
      </c>
      <c r="E125">
        <v>7311.9482422000001</v>
      </c>
      <c r="F125">
        <v>3316.8242187999999</v>
      </c>
      <c r="G125">
        <v>3340.5712890999998</v>
      </c>
      <c r="H125">
        <v>5348.8686522999997</v>
      </c>
    </row>
    <row r="126" spans="1:8" x14ac:dyDescent="0.25">
      <c r="A126">
        <v>122</v>
      </c>
      <c r="B126" s="1">
        <f>DATE(2000,5,2) + TIME(0,0,0)</f>
        <v>36648</v>
      </c>
      <c r="C126">
        <v>3338.1264648000001</v>
      </c>
      <c r="D126">
        <v>3821.5502929999998</v>
      </c>
      <c r="E126">
        <v>7311.9482422000001</v>
      </c>
      <c r="F126">
        <v>3308.0522461</v>
      </c>
      <c r="G126">
        <v>3340.5432129000001</v>
      </c>
      <c r="H126">
        <v>5343.4140625</v>
      </c>
    </row>
    <row r="127" spans="1:8" x14ac:dyDescent="0.25">
      <c r="A127">
        <v>123</v>
      </c>
      <c r="B127" s="1">
        <f>DATE(2000,5,3) + TIME(0,0,0)</f>
        <v>36649</v>
      </c>
      <c r="C127">
        <v>3338.1066894999999</v>
      </c>
      <c r="D127">
        <v>3819.4721679999998</v>
      </c>
      <c r="E127">
        <v>7311.9482422000001</v>
      </c>
      <c r="F127">
        <v>3299.3525390999998</v>
      </c>
      <c r="G127">
        <v>3340.515625</v>
      </c>
      <c r="H127">
        <v>5338.0307616999999</v>
      </c>
    </row>
    <row r="128" spans="1:8" x14ac:dyDescent="0.25">
      <c r="A128">
        <v>124</v>
      </c>
      <c r="B128" s="1">
        <f>DATE(2000,5,4) + TIME(0,0,0)</f>
        <v>36650</v>
      </c>
      <c r="C128">
        <v>3338.0874023000001</v>
      </c>
      <c r="D128">
        <v>3817.4855957</v>
      </c>
      <c r="E128">
        <v>7311.9482422000001</v>
      </c>
      <c r="F128">
        <v>3290.7253418</v>
      </c>
      <c r="G128">
        <v>3340.4885254000001</v>
      </c>
      <c r="H128">
        <v>5332.7177733999997</v>
      </c>
    </row>
    <row r="129" spans="1:8" x14ac:dyDescent="0.25">
      <c r="A129">
        <v>125</v>
      </c>
      <c r="B129" s="1">
        <f>DATE(2000,5,5) + TIME(0,0,0)</f>
        <v>36651</v>
      </c>
      <c r="C129">
        <v>3338.0688476999999</v>
      </c>
      <c r="D129">
        <v>3815.5888672000001</v>
      </c>
      <c r="E129">
        <v>7311.9487305000002</v>
      </c>
      <c r="F129">
        <v>3282.1708984000002</v>
      </c>
      <c r="G129">
        <v>3340.4616698999998</v>
      </c>
      <c r="H129">
        <v>5327.4741211</v>
      </c>
    </row>
    <row r="130" spans="1:8" x14ac:dyDescent="0.25">
      <c r="A130">
        <v>126</v>
      </c>
      <c r="B130" s="1">
        <f>DATE(2000,5,6) + TIME(0,0,0)</f>
        <v>36652</v>
      </c>
      <c r="C130">
        <v>3338.0507812000001</v>
      </c>
      <c r="D130">
        <v>3813.7685547000001</v>
      </c>
      <c r="E130">
        <v>7311.9487305000002</v>
      </c>
      <c r="F130">
        <v>3273.6892090000001</v>
      </c>
      <c r="G130">
        <v>3340.4355469000002</v>
      </c>
      <c r="H130">
        <v>5322.2983397999997</v>
      </c>
    </row>
    <row r="131" spans="1:8" x14ac:dyDescent="0.25">
      <c r="A131">
        <v>127</v>
      </c>
      <c r="B131" s="1">
        <f>DATE(2000,5,7) + TIME(0,0,0)</f>
        <v>36653</v>
      </c>
      <c r="C131">
        <v>3338.0334472999998</v>
      </c>
      <c r="D131">
        <v>3812.0234375</v>
      </c>
      <c r="E131">
        <v>7311.9487305000002</v>
      </c>
      <c r="F131">
        <v>3265.2805176000002</v>
      </c>
      <c r="G131">
        <v>3340.4096679999998</v>
      </c>
      <c r="H131">
        <v>5317.1899414</v>
      </c>
    </row>
    <row r="132" spans="1:8" x14ac:dyDescent="0.25">
      <c r="A132">
        <v>128</v>
      </c>
      <c r="B132" s="1">
        <f>DATE(2000,5,8) + TIME(0,0,0)</f>
        <v>36654</v>
      </c>
      <c r="C132">
        <v>3338.0163573999998</v>
      </c>
      <c r="D132">
        <v>3810.3557129000001</v>
      </c>
      <c r="E132">
        <v>7311.9487305000002</v>
      </c>
      <c r="F132">
        <v>3256.9448241999999</v>
      </c>
      <c r="G132">
        <v>3340.3840332</v>
      </c>
      <c r="H132">
        <v>5312.1469727000003</v>
      </c>
    </row>
    <row r="133" spans="1:8" x14ac:dyDescent="0.25">
      <c r="A133">
        <v>129</v>
      </c>
      <c r="B133" s="1">
        <f>DATE(2000,5,9) + TIME(0,0,0)</f>
        <v>36655</v>
      </c>
      <c r="C133">
        <v>3337.9997558999999</v>
      </c>
      <c r="D133">
        <v>3808.7692870999999</v>
      </c>
      <c r="E133">
        <v>7311.9487305000002</v>
      </c>
      <c r="F133">
        <v>3248.6818847999998</v>
      </c>
      <c r="G133">
        <v>3340.3588866999999</v>
      </c>
      <c r="H133">
        <v>5307.1694336</v>
      </c>
    </row>
    <row r="134" spans="1:8" x14ac:dyDescent="0.25">
      <c r="A134">
        <v>130</v>
      </c>
      <c r="B134" s="1">
        <f>DATE(2000,5,10) + TIME(0,0,0)</f>
        <v>36656</v>
      </c>
      <c r="C134">
        <v>3337.9836426000002</v>
      </c>
      <c r="D134">
        <v>3807.2578125</v>
      </c>
      <c r="E134">
        <v>7311.9487305000002</v>
      </c>
      <c r="F134">
        <v>3240.4912109000002</v>
      </c>
      <c r="G134">
        <v>3340.3342284999999</v>
      </c>
      <c r="H134">
        <v>5302.2553711</v>
      </c>
    </row>
    <row r="135" spans="1:8" x14ac:dyDescent="0.25">
      <c r="A135">
        <v>131</v>
      </c>
      <c r="B135" s="1">
        <f>DATE(2000,5,11) + TIME(0,0,0)</f>
        <v>36657</v>
      </c>
      <c r="C135">
        <v>3337.9680176000002</v>
      </c>
      <c r="D135">
        <v>3805.8190918</v>
      </c>
      <c r="E135">
        <v>7311.9487305000002</v>
      </c>
      <c r="F135">
        <v>3232.3730469000002</v>
      </c>
      <c r="G135">
        <v>3340.3098144999999</v>
      </c>
      <c r="H135">
        <v>5297.4047852000003</v>
      </c>
    </row>
    <row r="136" spans="1:8" x14ac:dyDescent="0.25">
      <c r="A136">
        <v>132</v>
      </c>
      <c r="B136" s="1">
        <f>DATE(2000,5,12) + TIME(0,0,0)</f>
        <v>36658</v>
      </c>
      <c r="C136">
        <v>3337.9526366999999</v>
      </c>
      <c r="D136">
        <v>3804.4516601999999</v>
      </c>
      <c r="E136">
        <v>7311.9487305000002</v>
      </c>
      <c r="F136">
        <v>3224.3266601999999</v>
      </c>
      <c r="G136">
        <v>3340.2856445000002</v>
      </c>
      <c r="H136">
        <v>5292.6162108999997</v>
      </c>
    </row>
    <row r="137" spans="1:8" x14ac:dyDescent="0.25">
      <c r="A137">
        <v>133</v>
      </c>
      <c r="B137" s="1">
        <f>DATE(2000,5,13) + TIME(0,0,0)</f>
        <v>36659</v>
      </c>
      <c r="C137">
        <v>3337.9377441000001</v>
      </c>
      <c r="D137">
        <v>3803.1579590000001</v>
      </c>
      <c r="E137">
        <v>7311.9487305000002</v>
      </c>
      <c r="F137">
        <v>3216.3518066000001</v>
      </c>
      <c r="G137">
        <v>3340.2619629000001</v>
      </c>
      <c r="H137">
        <v>5287.8881836</v>
      </c>
    </row>
    <row r="138" spans="1:8" x14ac:dyDescent="0.25">
      <c r="A138">
        <v>134</v>
      </c>
      <c r="B138" s="1">
        <f>DATE(2000,5,14) + TIME(0,0,0)</f>
        <v>36660</v>
      </c>
      <c r="C138">
        <v>3337.9230957</v>
      </c>
      <c r="D138">
        <v>3801.9252929999998</v>
      </c>
      <c r="E138">
        <v>7311.9487305000002</v>
      </c>
      <c r="F138">
        <v>3208.4487304999998</v>
      </c>
      <c r="G138">
        <v>3340.2385254000001</v>
      </c>
      <c r="H138">
        <v>5283.2202147999997</v>
      </c>
    </row>
    <row r="139" spans="1:8" x14ac:dyDescent="0.25">
      <c r="A139">
        <v>135</v>
      </c>
      <c r="B139" s="1">
        <f>DATE(2000,5,15) + TIME(0,0,0)</f>
        <v>36661</v>
      </c>
      <c r="C139">
        <v>3337.9086914</v>
      </c>
      <c r="D139">
        <v>3800.7519530999998</v>
      </c>
      <c r="E139">
        <v>7311.9487305000002</v>
      </c>
      <c r="F139">
        <v>3200.6169433999999</v>
      </c>
      <c r="G139">
        <v>3340.2153320000002</v>
      </c>
      <c r="H139">
        <v>5278.6103516000003</v>
      </c>
    </row>
    <row r="140" spans="1:8" x14ac:dyDescent="0.25">
      <c r="A140">
        <v>136</v>
      </c>
      <c r="B140" s="1">
        <f>DATE(2000,5,16) + TIME(0,0,0)</f>
        <v>36662</v>
      </c>
      <c r="C140">
        <v>3337.8947754000001</v>
      </c>
      <c r="D140">
        <v>3799.6381836</v>
      </c>
      <c r="E140">
        <v>7311.9487305000002</v>
      </c>
      <c r="F140">
        <v>3192.8569336</v>
      </c>
      <c r="G140">
        <v>3340.1926269999999</v>
      </c>
      <c r="H140">
        <v>5274.0581055000002</v>
      </c>
    </row>
    <row r="141" spans="1:8" x14ac:dyDescent="0.25">
      <c r="A141">
        <v>137</v>
      </c>
      <c r="B141" s="1">
        <f>DATE(2000,5,17) + TIME(0,0,0)</f>
        <v>36663</v>
      </c>
      <c r="C141">
        <v>3337.8811034999999</v>
      </c>
      <c r="D141">
        <v>3798.5820312000001</v>
      </c>
      <c r="E141">
        <v>7311.9487305000002</v>
      </c>
      <c r="F141">
        <v>3185.1689452999999</v>
      </c>
      <c r="G141">
        <v>3340.1701659999999</v>
      </c>
      <c r="H141">
        <v>5269.5615233999997</v>
      </c>
    </row>
    <row r="142" spans="1:8" x14ac:dyDescent="0.25">
      <c r="A142">
        <v>138</v>
      </c>
      <c r="B142" s="1">
        <f>DATE(2000,5,18) + TIME(0,0,0)</f>
        <v>36664</v>
      </c>
      <c r="C142">
        <v>3337.8676758000001</v>
      </c>
      <c r="D142">
        <v>3797.5869140999998</v>
      </c>
      <c r="E142">
        <v>7311.9487305000002</v>
      </c>
      <c r="F142">
        <v>3177.5529784999999</v>
      </c>
      <c r="G142">
        <v>3340.1479491999999</v>
      </c>
      <c r="H142">
        <v>5265.1206055000002</v>
      </c>
    </row>
    <row r="143" spans="1:8" x14ac:dyDescent="0.25">
      <c r="A143">
        <v>139</v>
      </c>
      <c r="B143" s="1">
        <f>DATE(2000,5,19) + TIME(0,0,0)</f>
        <v>36665</v>
      </c>
      <c r="C143">
        <v>3337.8544922000001</v>
      </c>
      <c r="D143">
        <v>3796.6401366999999</v>
      </c>
      <c r="E143">
        <v>7311.9487305000002</v>
      </c>
      <c r="F143">
        <v>3170.0090332</v>
      </c>
      <c r="G143">
        <v>3340.1259765999998</v>
      </c>
      <c r="H143">
        <v>5260.7333983999997</v>
      </c>
    </row>
    <row r="144" spans="1:8" x14ac:dyDescent="0.25">
      <c r="A144">
        <v>140</v>
      </c>
      <c r="B144" s="1">
        <f>DATE(2000,5,20) + TIME(0,0,0)</f>
        <v>36666</v>
      </c>
      <c r="C144">
        <v>3337.8415527000002</v>
      </c>
      <c r="D144">
        <v>3795.7419433999999</v>
      </c>
      <c r="E144">
        <v>7311.9487305000002</v>
      </c>
      <c r="F144">
        <v>3162.5375976999999</v>
      </c>
      <c r="G144">
        <v>3340.1044922000001</v>
      </c>
      <c r="H144">
        <v>5256.3989258000001</v>
      </c>
    </row>
    <row r="145" spans="1:8" x14ac:dyDescent="0.25">
      <c r="A145">
        <v>141</v>
      </c>
      <c r="B145" s="1">
        <f>DATE(2000,5,21) + TIME(0,0,0)</f>
        <v>36667</v>
      </c>
      <c r="C145">
        <v>3337.8288573999998</v>
      </c>
      <c r="D145">
        <v>3794.8903808999999</v>
      </c>
      <c r="E145">
        <v>7311.9487305000002</v>
      </c>
      <c r="F145">
        <v>3155.1376952999999</v>
      </c>
      <c r="G145">
        <v>3340.0830077999999</v>
      </c>
      <c r="H145">
        <v>5252.1171875</v>
      </c>
    </row>
    <row r="146" spans="1:8" x14ac:dyDescent="0.25">
      <c r="A146">
        <v>142</v>
      </c>
      <c r="B146" s="1">
        <f>DATE(2000,5,22) + TIME(0,0,0)</f>
        <v>36668</v>
      </c>
      <c r="C146">
        <v>3337.8164062000001</v>
      </c>
      <c r="D146">
        <v>3794.0839844000002</v>
      </c>
      <c r="E146">
        <v>7311.9487305000002</v>
      </c>
      <c r="F146">
        <v>3147.8098144999999</v>
      </c>
      <c r="G146">
        <v>3340.0620116999999</v>
      </c>
      <c r="H146">
        <v>5247.8867188000004</v>
      </c>
    </row>
    <row r="147" spans="1:8" x14ac:dyDescent="0.25">
      <c r="A147">
        <v>143</v>
      </c>
      <c r="B147" s="1">
        <f>DATE(2000,5,23) + TIME(0,0,0)</f>
        <v>36669</v>
      </c>
      <c r="C147">
        <v>3337.8041991999999</v>
      </c>
      <c r="D147">
        <v>3793.3210448999998</v>
      </c>
      <c r="E147">
        <v>7311.9487305000002</v>
      </c>
      <c r="F147">
        <v>3140.5532226999999</v>
      </c>
      <c r="G147">
        <v>3340.0410155999998</v>
      </c>
      <c r="H147">
        <v>5243.7060547000001</v>
      </c>
    </row>
    <row r="148" spans="1:8" x14ac:dyDescent="0.25">
      <c r="A148">
        <v>144</v>
      </c>
      <c r="B148" s="1">
        <f>DATE(2000,5,24) + TIME(0,0,0)</f>
        <v>36670</v>
      </c>
      <c r="C148">
        <v>3337.7922362999998</v>
      </c>
      <c r="D148">
        <v>3792.5988769999999</v>
      </c>
      <c r="E148">
        <v>7311.9487305000002</v>
      </c>
      <c r="F148">
        <v>3133.3679198999998</v>
      </c>
      <c r="G148">
        <v>3340.0205077999999</v>
      </c>
      <c r="H148">
        <v>5239.5751952999999</v>
      </c>
    </row>
    <row r="149" spans="1:8" x14ac:dyDescent="0.25">
      <c r="A149">
        <v>145</v>
      </c>
      <c r="B149" s="1">
        <f>DATE(2000,5,25) + TIME(0,0,0)</f>
        <v>36671</v>
      </c>
      <c r="C149">
        <v>3337.7805176000002</v>
      </c>
      <c r="D149">
        <v>3791.9162597999998</v>
      </c>
      <c r="E149">
        <v>7311.9487305000002</v>
      </c>
      <c r="F149">
        <v>3126.2531737999998</v>
      </c>
      <c r="G149">
        <v>3340.0002441000001</v>
      </c>
      <c r="H149">
        <v>5235.4926758000001</v>
      </c>
    </row>
    <row r="150" spans="1:8" x14ac:dyDescent="0.25">
      <c r="A150">
        <v>146</v>
      </c>
      <c r="B150" s="1">
        <f>DATE(2000,5,26) + TIME(0,0,0)</f>
        <v>36672</v>
      </c>
      <c r="C150">
        <v>3337.7690429999998</v>
      </c>
      <c r="D150">
        <v>3791.2709961</v>
      </c>
      <c r="E150">
        <v>7311.9487305000002</v>
      </c>
      <c r="F150">
        <v>3119.2089844000002</v>
      </c>
      <c r="G150">
        <v>3339.9802245999999</v>
      </c>
      <c r="H150">
        <v>5231.4580077999999</v>
      </c>
    </row>
    <row r="151" spans="1:8" x14ac:dyDescent="0.25">
      <c r="A151">
        <v>147</v>
      </c>
      <c r="B151" s="1">
        <f>DATE(2000,5,27) + TIME(0,0,0)</f>
        <v>36673</v>
      </c>
      <c r="C151">
        <v>3337.7575683999999</v>
      </c>
      <c r="D151">
        <v>3790.6613769999999</v>
      </c>
      <c r="E151">
        <v>7311.9492188000004</v>
      </c>
      <c r="F151">
        <v>3112.2346191000001</v>
      </c>
      <c r="G151">
        <v>3339.9604491999999</v>
      </c>
      <c r="H151">
        <v>5227.4707030999998</v>
      </c>
    </row>
    <row r="152" spans="1:8" x14ac:dyDescent="0.25">
      <c r="A152">
        <v>148</v>
      </c>
      <c r="B152" s="1">
        <f>DATE(2000,5,28) + TIME(0,0,0)</f>
        <v>36674</v>
      </c>
      <c r="C152">
        <v>3337.7463379000001</v>
      </c>
      <c r="D152">
        <v>3790.0852051000002</v>
      </c>
      <c r="E152">
        <v>7311.9492188000004</v>
      </c>
      <c r="F152">
        <v>3105.3295898000001</v>
      </c>
      <c r="G152">
        <v>3339.9406737999998</v>
      </c>
      <c r="H152">
        <v>5223.5292969000002</v>
      </c>
    </row>
    <row r="153" spans="1:8" x14ac:dyDescent="0.25">
      <c r="A153">
        <v>149</v>
      </c>
      <c r="B153" s="1">
        <f>DATE(2000,5,29) + TIME(0,0,0)</f>
        <v>36675</v>
      </c>
      <c r="C153">
        <v>3337.7353515999998</v>
      </c>
      <c r="D153">
        <v>3789.5412597999998</v>
      </c>
      <c r="E153">
        <v>7311.9492188000004</v>
      </c>
      <c r="F153">
        <v>3098.4936523000001</v>
      </c>
      <c r="G153">
        <v>3339.9213866999999</v>
      </c>
      <c r="H153">
        <v>5219.6333008000001</v>
      </c>
    </row>
    <row r="154" spans="1:8" x14ac:dyDescent="0.25">
      <c r="A154">
        <v>150</v>
      </c>
      <c r="B154" s="1">
        <f>DATE(2000,5,30) + TIME(0,0,0)</f>
        <v>36676</v>
      </c>
      <c r="C154">
        <v>3337.7246094000002</v>
      </c>
      <c r="D154">
        <v>3789.0280762000002</v>
      </c>
      <c r="E154">
        <v>7311.9492188000004</v>
      </c>
      <c r="F154">
        <v>3091.7263183999999</v>
      </c>
      <c r="G154">
        <v>3339.9023437999999</v>
      </c>
      <c r="H154">
        <v>5215.7822266000003</v>
      </c>
    </row>
    <row r="155" spans="1:8" x14ac:dyDescent="0.25">
      <c r="A155">
        <v>151</v>
      </c>
      <c r="B155" s="1">
        <f>DATE(2000,5,31) + TIME(0,0,0)</f>
        <v>36677</v>
      </c>
      <c r="C155">
        <v>3337.7138672000001</v>
      </c>
      <c r="D155">
        <v>3788.5434570000002</v>
      </c>
      <c r="E155">
        <v>7311.9492188000004</v>
      </c>
      <c r="F155">
        <v>3085.0268554999998</v>
      </c>
      <c r="G155">
        <v>3339.8833008000001</v>
      </c>
      <c r="H155">
        <v>5211.9755858999997</v>
      </c>
    </row>
    <row r="156" spans="1:8" x14ac:dyDescent="0.25">
      <c r="A156">
        <v>152</v>
      </c>
      <c r="B156" s="1">
        <f>DATE(2000,6,1) + TIME(0,0,0)</f>
        <v>36678</v>
      </c>
      <c r="C156">
        <v>3337.7033691000001</v>
      </c>
      <c r="D156">
        <v>3788.0864258000001</v>
      </c>
      <c r="E156">
        <v>7311.9492188000004</v>
      </c>
      <c r="F156">
        <v>3078.3950195000002</v>
      </c>
      <c r="G156">
        <v>3339.8647461</v>
      </c>
      <c r="H156">
        <v>5208.2124022999997</v>
      </c>
    </row>
    <row r="157" spans="1:8" x14ac:dyDescent="0.25">
      <c r="A157">
        <v>153</v>
      </c>
      <c r="B157" s="1">
        <f>DATE(2000,6,2) + TIME(0,0,0)</f>
        <v>36679</v>
      </c>
      <c r="C157">
        <v>3337.6931152000002</v>
      </c>
      <c r="D157">
        <v>3787.6552734000002</v>
      </c>
      <c r="E157">
        <v>7311.9492188000004</v>
      </c>
      <c r="F157">
        <v>3071.8300780999998</v>
      </c>
      <c r="G157">
        <v>3339.8461914</v>
      </c>
      <c r="H157">
        <v>5204.4916991999999</v>
      </c>
    </row>
    <row r="158" spans="1:8" x14ac:dyDescent="0.25">
      <c r="A158">
        <v>154</v>
      </c>
      <c r="B158" s="1">
        <f>DATE(2000,6,3) + TIME(0,0,0)</f>
        <v>36680</v>
      </c>
      <c r="C158">
        <v>3337.6828612999998</v>
      </c>
      <c r="D158">
        <v>3787.2487793</v>
      </c>
      <c r="E158">
        <v>7311.9492188000004</v>
      </c>
      <c r="F158">
        <v>3065.3315429999998</v>
      </c>
      <c r="G158">
        <v>3339.8278808999999</v>
      </c>
      <c r="H158">
        <v>5200.8134766000003</v>
      </c>
    </row>
    <row r="159" spans="1:8" x14ac:dyDescent="0.25">
      <c r="A159">
        <v>155</v>
      </c>
      <c r="B159" s="1">
        <f>DATE(2000,6,4) + TIME(0,0,0)</f>
        <v>36681</v>
      </c>
      <c r="C159">
        <v>3337.6728515999998</v>
      </c>
      <c r="D159">
        <v>3786.8657226999999</v>
      </c>
      <c r="E159">
        <v>7311.9492188000004</v>
      </c>
      <c r="F159">
        <v>3058.8991698999998</v>
      </c>
      <c r="G159">
        <v>3339.8098144999999</v>
      </c>
      <c r="H159">
        <v>5197.1762694999998</v>
      </c>
    </row>
    <row r="160" spans="1:8" x14ac:dyDescent="0.25">
      <c r="A160">
        <v>156</v>
      </c>
      <c r="B160" s="1">
        <f>DATE(2000,6,5) + TIME(0,0,0)</f>
        <v>36682</v>
      </c>
      <c r="C160">
        <v>3337.6628418</v>
      </c>
      <c r="D160">
        <v>3786.5043945000002</v>
      </c>
      <c r="E160">
        <v>7311.9492188000004</v>
      </c>
      <c r="F160">
        <v>3052.5317383000001</v>
      </c>
      <c r="G160">
        <v>3339.7919922000001</v>
      </c>
      <c r="H160">
        <v>5193.5800780999998</v>
      </c>
    </row>
    <row r="161" spans="1:8" x14ac:dyDescent="0.25">
      <c r="A161">
        <v>157</v>
      </c>
      <c r="B161" s="1">
        <f>DATE(2000,6,6) + TIME(0,0,0)</f>
        <v>36683</v>
      </c>
      <c r="C161">
        <v>3337.6530762000002</v>
      </c>
      <c r="D161">
        <v>3786.1640625</v>
      </c>
      <c r="E161">
        <v>7311.9492188000004</v>
      </c>
      <c r="F161">
        <v>3046.2290039</v>
      </c>
      <c r="G161">
        <v>3339.7744140999998</v>
      </c>
      <c r="H161">
        <v>5190.0234375</v>
      </c>
    </row>
    <row r="162" spans="1:8" x14ac:dyDescent="0.25">
      <c r="A162">
        <v>158</v>
      </c>
      <c r="B162" s="1">
        <f>DATE(2000,6,7) + TIME(0,0,0)</f>
        <v>36684</v>
      </c>
      <c r="C162">
        <v>3337.6433105000001</v>
      </c>
      <c r="D162">
        <v>3785.8432616999999</v>
      </c>
      <c r="E162">
        <v>7311.9492188000004</v>
      </c>
      <c r="F162">
        <v>3039.9902344000002</v>
      </c>
      <c r="G162">
        <v>3339.7568359000002</v>
      </c>
      <c r="H162">
        <v>5186.5068358999997</v>
      </c>
    </row>
    <row r="163" spans="1:8" x14ac:dyDescent="0.25">
      <c r="A163">
        <v>159</v>
      </c>
      <c r="B163" s="1">
        <f>DATE(2000,6,8) + TIME(0,0,0)</f>
        <v>36685</v>
      </c>
      <c r="C163">
        <v>3337.6340332</v>
      </c>
      <c r="D163">
        <v>3785.5412597999998</v>
      </c>
      <c r="E163">
        <v>7311.9492188000004</v>
      </c>
      <c r="F163">
        <v>3033.8151855000001</v>
      </c>
      <c r="G163">
        <v>3339.7395019999999</v>
      </c>
      <c r="H163">
        <v>5183.0292969000002</v>
      </c>
    </row>
    <row r="164" spans="1:8" x14ac:dyDescent="0.25">
      <c r="A164">
        <v>160</v>
      </c>
      <c r="B164" s="1">
        <f>DATE(2000,6,9) + TIME(0,0,0)</f>
        <v>36686</v>
      </c>
      <c r="C164">
        <v>3337.6245116999999</v>
      </c>
      <c r="D164">
        <v>3785.2568359000002</v>
      </c>
      <c r="E164">
        <v>7311.9492188000004</v>
      </c>
      <c r="F164">
        <v>3027.7028808999999</v>
      </c>
      <c r="G164">
        <v>3339.7224120999999</v>
      </c>
      <c r="H164">
        <v>5179.5893555000002</v>
      </c>
    </row>
    <row r="165" spans="1:8" x14ac:dyDescent="0.25">
      <c r="A165">
        <v>161</v>
      </c>
      <c r="B165" s="1">
        <f>DATE(2000,6,10) + TIME(0,0,0)</f>
        <v>36687</v>
      </c>
      <c r="C165">
        <v>3337.6152344000002</v>
      </c>
      <c r="D165">
        <v>3784.9887695000002</v>
      </c>
      <c r="E165">
        <v>7311.9492188000004</v>
      </c>
      <c r="F165">
        <v>3021.6530762000002</v>
      </c>
      <c r="G165">
        <v>3339.7055664</v>
      </c>
      <c r="H165">
        <v>5176.1875</v>
      </c>
    </row>
    <row r="166" spans="1:8" x14ac:dyDescent="0.25">
      <c r="A166">
        <v>162</v>
      </c>
      <c r="B166" s="1">
        <f>DATE(2000,6,11) + TIME(0,0,0)</f>
        <v>36688</v>
      </c>
      <c r="C166">
        <v>3337.6062012000002</v>
      </c>
      <c r="D166">
        <v>3784.7363280999998</v>
      </c>
      <c r="E166">
        <v>7311.9497069999998</v>
      </c>
      <c r="F166">
        <v>3015.6647948999998</v>
      </c>
      <c r="G166">
        <v>3339.6889648000001</v>
      </c>
      <c r="H166">
        <v>5172.8227539</v>
      </c>
    </row>
    <row r="167" spans="1:8" x14ac:dyDescent="0.25">
      <c r="A167">
        <v>163</v>
      </c>
      <c r="B167" s="1">
        <f>DATE(2000,6,12) + TIME(0,0,0)</f>
        <v>36689</v>
      </c>
      <c r="C167">
        <v>3337.5971679999998</v>
      </c>
      <c r="D167">
        <v>3784.4987793</v>
      </c>
      <c r="E167">
        <v>7311.9497069999998</v>
      </c>
      <c r="F167">
        <v>3009.7375487999998</v>
      </c>
      <c r="G167">
        <v>3339.6723633000001</v>
      </c>
      <c r="H167">
        <v>5169.4946289</v>
      </c>
    </row>
    <row r="168" spans="1:8" x14ac:dyDescent="0.25">
      <c r="A168">
        <v>164</v>
      </c>
      <c r="B168" s="1">
        <f>DATE(2000,6,13) + TIME(0,0,0)</f>
        <v>36690</v>
      </c>
      <c r="C168">
        <v>3337.5881347999998</v>
      </c>
      <c r="D168">
        <v>3784.2746582</v>
      </c>
      <c r="E168">
        <v>7311.9497069999998</v>
      </c>
      <c r="F168">
        <v>3003.8708495999999</v>
      </c>
      <c r="G168">
        <v>3339.6560058999999</v>
      </c>
      <c r="H168">
        <v>5166.2026366999999</v>
      </c>
    </row>
    <row r="169" spans="1:8" x14ac:dyDescent="0.25">
      <c r="A169">
        <v>165</v>
      </c>
      <c r="B169" s="1">
        <f>DATE(2000,6,14) + TIME(0,0,0)</f>
        <v>36691</v>
      </c>
      <c r="C169">
        <v>3337.5793457</v>
      </c>
      <c r="D169">
        <v>3784.0639648000001</v>
      </c>
      <c r="E169">
        <v>7311.9497069999998</v>
      </c>
      <c r="F169">
        <v>2998.0634765999998</v>
      </c>
      <c r="G169">
        <v>3339.6396484000002</v>
      </c>
      <c r="H169">
        <v>5162.9458008000001</v>
      </c>
    </row>
    <row r="170" spans="1:8" x14ac:dyDescent="0.25">
      <c r="A170">
        <v>166</v>
      </c>
      <c r="B170" s="1">
        <f>DATE(2000,6,15) + TIME(0,0,0)</f>
        <v>36692</v>
      </c>
      <c r="C170">
        <v>3337.5708008000001</v>
      </c>
      <c r="D170">
        <v>3783.8654784999999</v>
      </c>
      <c r="E170">
        <v>7311.9497069999998</v>
      </c>
      <c r="F170">
        <v>2992.3151855000001</v>
      </c>
      <c r="G170">
        <v>3339.6237793</v>
      </c>
      <c r="H170">
        <v>5159.7236327999999</v>
      </c>
    </row>
    <row r="171" spans="1:8" x14ac:dyDescent="0.25">
      <c r="A171">
        <v>167</v>
      </c>
      <c r="B171" s="1">
        <f>DATE(2000,6,16) + TIME(0,0,0)</f>
        <v>36693</v>
      </c>
      <c r="C171">
        <v>3337.5622558999999</v>
      </c>
      <c r="D171">
        <v>3783.6789551000002</v>
      </c>
      <c r="E171">
        <v>7311.9497069999998</v>
      </c>
      <c r="F171">
        <v>2986.6254883000001</v>
      </c>
      <c r="G171">
        <v>3339.6079101999999</v>
      </c>
      <c r="H171">
        <v>5156.5361327999999</v>
      </c>
    </row>
    <row r="172" spans="1:8" x14ac:dyDescent="0.25">
      <c r="A172">
        <v>168</v>
      </c>
      <c r="B172" s="1">
        <f>DATE(2000,6,17) + TIME(0,0,0)</f>
        <v>36694</v>
      </c>
      <c r="C172">
        <v>3337.5537109000002</v>
      </c>
      <c r="D172">
        <v>3783.5031737999998</v>
      </c>
      <c r="E172">
        <v>7311.9497069999998</v>
      </c>
      <c r="F172">
        <v>2980.9931640999998</v>
      </c>
      <c r="G172">
        <v>3339.5920409999999</v>
      </c>
      <c r="H172">
        <v>5153.3823241999999</v>
      </c>
    </row>
    <row r="173" spans="1:8" x14ac:dyDescent="0.25">
      <c r="A173">
        <v>169</v>
      </c>
      <c r="B173" s="1">
        <f>DATE(2000,6,18) + TIME(0,0,0)</f>
        <v>36695</v>
      </c>
      <c r="C173">
        <v>3337.5454101999999</v>
      </c>
      <c r="D173">
        <v>3783.3378905999998</v>
      </c>
      <c r="E173">
        <v>7311.9497069999998</v>
      </c>
      <c r="F173">
        <v>2975.4182129000001</v>
      </c>
      <c r="G173">
        <v>3339.5766601999999</v>
      </c>
      <c r="H173">
        <v>5150.2617188000004</v>
      </c>
    </row>
    <row r="174" spans="1:8" x14ac:dyDescent="0.25">
      <c r="A174">
        <v>170</v>
      </c>
      <c r="B174" s="1">
        <f>DATE(2000,6,19) + TIME(0,0,0)</f>
        <v>36696</v>
      </c>
      <c r="C174">
        <v>3337.5371094000002</v>
      </c>
      <c r="D174">
        <v>3783.1826172000001</v>
      </c>
      <c r="E174">
        <v>7311.9497069999998</v>
      </c>
      <c r="F174">
        <v>2969.8996582</v>
      </c>
      <c r="G174">
        <v>3339.5612793</v>
      </c>
      <c r="H174">
        <v>5147.1738280999998</v>
      </c>
    </row>
    <row r="175" spans="1:8" x14ac:dyDescent="0.25">
      <c r="A175">
        <v>171</v>
      </c>
      <c r="B175" s="1">
        <f>DATE(2000,6,20) + TIME(0,0,0)</f>
        <v>36697</v>
      </c>
      <c r="C175">
        <v>3337.5288086</v>
      </c>
      <c r="D175">
        <v>3783.0363769999999</v>
      </c>
      <c r="E175">
        <v>7311.9497069999998</v>
      </c>
      <c r="F175">
        <v>2964.4367676000002</v>
      </c>
      <c r="G175">
        <v>3339.5458984000002</v>
      </c>
      <c r="H175">
        <v>5144.1181641000003</v>
      </c>
    </row>
    <row r="176" spans="1:8" x14ac:dyDescent="0.25">
      <c r="A176">
        <v>172</v>
      </c>
      <c r="B176" s="1">
        <f>DATE(2000,6,21) + TIME(0,0,0)</f>
        <v>36698</v>
      </c>
      <c r="C176">
        <v>3337.5207519999999</v>
      </c>
      <c r="D176">
        <v>3782.8989258000001</v>
      </c>
      <c r="E176">
        <v>7311.9497069999998</v>
      </c>
      <c r="F176">
        <v>2959.0292969000002</v>
      </c>
      <c r="G176">
        <v>3339.5307616999999</v>
      </c>
      <c r="H176">
        <v>5141.0942383000001</v>
      </c>
    </row>
    <row r="177" spans="1:8" x14ac:dyDescent="0.25">
      <c r="A177">
        <v>173</v>
      </c>
      <c r="B177" s="1">
        <f>DATE(2000,6,22) + TIME(0,0,0)</f>
        <v>36699</v>
      </c>
      <c r="C177">
        <v>3337.5126952999999</v>
      </c>
      <c r="D177">
        <v>3782.7695312000001</v>
      </c>
      <c r="E177">
        <v>7311.9497069999998</v>
      </c>
      <c r="F177">
        <v>2953.6762695000002</v>
      </c>
      <c r="G177">
        <v>3339.5158691000001</v>
      </c>
      <c r="H177">
        <v>5138.1010741999999</v>
      </c>
    </row>
    <row r="178" spans="1:8" x14ac:dyDescent="0.25">
      <c r="A178">
        <v>174</v>
      </c>
      <c r="B178" s="1">
        <f>DATE(2000,6,23) + TIME(0,0,0)</f>
        <v>36700</v>
      </c>
      <c r="C178">
        <v>3337.5048827999999</v>
      </c>
      <c r="D178">
        <v>3782.6479491999999</v>
      </c>
      <c r="E178">
        <v>7311.9497069999998</v>
      </c>
      <c r="F178">
        <v>2948.3769530999998</v>
      </c>
      <c r="G178">
        <v>3339.5012207</v>
      </c>
      <c r="H178">
        <v>5135.1391602000003</v>
      </c>
    </row>
    <row r="179" spans="1:8" x14ac:dyDescent="0.25">
      <c r="A179">
        <v>175</v>
      </c>
      <c r="B179" s="1">
        <f>DATE(2000,6,24) + TIME(0,0,0)</f>
        <v>36701</v>
      </c>
      <c r="C179">
        <v>3337.4970702999999</v>
      </c>
      <c r="D179">
        <v>3782.5336914</v>
      </c>
      <c r="E179">
        <v>7311.9497069999998</v>
      </c>
      <c r="F179">
        <v>2943.1308594000002</v>
      </c>
      <c r="G179">
        <v>3339.4865722999998</v>
      </c>
      <c r="H179">
        <v>5132.2075194999998</v>
      </c>
    </row>
    <row r="180" spans="1:8" x14ac:dyDescent="0.25">
      <c r="A180">
        <v>176</v>
      </c>
      <c r="B180" s="1">
        <f>DATE(2000,6,25) + TIME(0,0,0)</f>
        <v>36702</v>
      </c>
      <c r="C180">
        <v>3337.4892577999999</v>
      </c>
      <c r="D180">
        <v>3782.4262695000002</v>
      </c>
      <c r="E180">
        <v>7311.9497069999998</v>
      </c>
      <c r="F180">
        <v>2937.9372558999999</v>
      </c>
      <c r="G180">
        <v>3339.4719237999998</v>
      </c>
      <c r="H180">
        <v>5129.3056641000003</v>
      </c>
    </row>
    <row r="181" spans="1:8" x14ac:dyDescent="0.25">
      <c r="A181">
        <v>177</v>
      </c>
      <c r="B181" s="1">
        <f>DATE(2000,6,26) + TIME(0,0,0)</f>
        <v>36703</v>
      </c>
      <c r="C181">
        <v>3337.4816894999999</v>
      </c>
      <c r="D181">
        <v>3782.3254394999999</v>
      </c>
      <c r="E181">
        <v>7311.9497069999998</v>
      </c>
      <c r="F181">
        <v>2932.7956543</v>
      </c>
      <c r="G181">
        <v>3339.4575195000002</v>
      </c>
      <c r="H181">
        <v>5126.4335938000004</v>
      </c>
    </row>
    <row r="182" spans="1:8" x14ac:dyDescent="0.25">
      <c r="A182">
        <v>178</v>
      </c>
      <c r="B182" s="1">
        <f>DATE(2000,6,27) + TIME(0,0,0)</f>
        <v>36704</v>
      </c>
      <c r="C182">
        <v>3337.4741211</v>
      </c>
      <c r="D182">
        <v>3782.2304687999999</v>
      </c>
      <c r="E182">
        <v>7311.9497069999998</v>
      </c>
      <c r="F182">
        <v>2927.7050780999998</v>
      </c>
      <c r="G182">
        <v>3339.4433594000002</v>
      </c>
      <c r="H182">
        <v>5123.5903319999998</v>
      </c>
    </row>
    <row r="183" spans="1:8" x14ac:dyDescent="0.25">
      <c r="A183">
        <v>179</v>
      </c>
      <c r="B183" s="1">
        <f>DATE(2000,6,28) + TIME(0,0,0)</f>
        <v>36705</v>
      </c>
      <c r="C183">
        <v>3337.4665527000002</v>
      </c>
      <c r="D183">
        <v>3782.1413573999998</v>
      </c>
      <c r="E183">
        <v>7311.9497069999998</v>
      </c>
      <c r="F183">
        <v>2922.6652832</v>
      </c>
      <c r="G183">
        <v>3339.4291991999999</v>
      </c>
      <c r="H183">
        <v>5120.7763672000001</v>
      </c>
    </row>
    <row r="184" spans="1:8" x14ac:dyDescent="0.25">
      <c r="A184">
        <v>180</v>
      </c>
      <c r="B184" s="1">
        <f>DATE(2000,6,29) + TIME(0,0,0)</f>
        <v>36706</v>
      </c>
      <c r="C184">
        <v>3337.4592284999999</v>
      </c>
      <c r="D184">
        <v>3782.0576172000001</v>
      </c>
      <c r="E184">
        <v>7311.9497069999998</v>
      </c>
      <c r="F184">
        <v>2917.6752929999998</v>
      </c>
      <c r="G184">
        <v>3339.4152832</v>
      </c>
      <c r="H184">
        <v>5117.9907227000003</v>
      </c>
    </row>
    <row r="185" spans="1:8" x14ac:dyDescent="0.25">
      <c r="A185">
        <v>181</v>
      </c>
      <c r="B185" s="1">
        <f>DATE(2000,6,30) + TIME(0,0,0)</f>
        <v>36707</v>
      </c>
      <c r="C185">
        <v>3337.4519043</v>
      </c>
      <c r="D185">
        <v>3781.9787597999998</v>
      </c>
      <c r="E185">
        <v>7311.9497069999998</v>
      </c>
      <c r="F185">
        <v>2912.7346191000001</v>
      </c>
      <c r="G185">
        <v>3339.4016112999998</v>
      </c>
      <c r="H185">
        <v>5115.2333983999997</v>
      </c>
    </row>
    <row r="186" spans="1:8" x14ac:dyDescent="0.25">
      <c r="A186">
        <v>182</v>
      </c>
      <c r="B186" s="1">
        <f>DATE(2000,7,1) + TIME(0,0,0)</f>
        <v>36708</v>
      </c>
      <c r="C186">
        <v>3337.4448241999999</v>
      </c>
      <c r="D186">
        <v>3781.9050293</v>
      </c>
      <c r="E186">
        <v>7311.9497069999998</v>
      </c>
      <c r="F186">
        <v>2907.8430176000002</v>
      </c>
      <c r="G186">
        <v>3339.3879394999999</v>
      </c>
      <c r="H186">
        <v>5112.5039061999996</v>
      </c>
    </row>
    <row r="187" spans="1:8" x14ac:dyDescent="0.25">
      <c r="A187">
        <v>183</v>
      </c>
      <c r="B187" s="1">
        <f>DATE(2000,7,2) + TIME(0,0,0)</f>
        <v>36709</v>
      </c>
      <c r="C187">
        <v>3337.4375</v>
      </c>
      <c r="D187">
        <v>3781.8354491999999</v>
      </c>
      <c r="E187">
        <v>7311.9501952999999</v>
      </c>
      <c r="F187">
        <v>2902.9992676000002</v>
      </c>
      <c r="G187">
        <v>3339.3742676000002</v>
      </c>
      <c r="H187">
        <v>5109.8017577999999</v>
      </c>
    </row>
    <row r="188" spans="1:8" x14ac:dyDescent="0.25">
      <c r="A188">
        <v>184</v>
      </c>
      <c r="B188" s="1">
        <f>DATE(2000,7,3) + TIME(0,0,0)</f>
        <v>36710</v>
      </c>
      <c r="C188">
        <v>3337.4304198999998</v>
      </c>
      <c r="D188">
        <v>3781.7702637000002</v>
      </c>
      <c r="E188">
        <v>7311.9501952999999</v>
      </c>
      <c r="F188">
        <v>2898.2033691000001</v>
      </c>
      <c r="G188">
        <v>3339.3608398000001</v>
      </c>
      <c r="H188">
        <v>5107.1259766000003</v>
      </c>
    </row>
    <row r="189" spans="1:8" x14ac:dyDescent="0.25">
      <c r="A189">
        <v>185</v>
      </c>
      <c r="B189" s="1">
        <f>DATE(2000,7,4) + TIME(0,0,0)</f>
        <v>36711</v>
      </c>
      <c r="C189">
        <v>3337.4233398000001</v>
      </c>
      <c r="D189">
        <v>3781.7089844000002</v>
      </c>
      <c r="E189">
        <v>7311.9501952999999</v>
      </c>
      <c r="F189">
        <v>2893.4541015999998</v>
      </c>
      <c r="G189">
        <v>3339.3476562000001</v>
      </c>
      <c r="H189">
        <v>5104.4775391000003</v>
      </c>
    </row>
    <row r="190" spans="1:8" x14ac:dyDescent="0.25">
      <c r="A190">
        <v>186</v>
      </c>
      <c r="B190" s="1">
        <f>DATE(2000,7,5) + TIME(0,0,0)</f>
        <v>36712</v>
      </c>
      <c r="C190">
        <v>3337.4165039</v>
      </c>
      <c r="D190">
        <v>3781.6513672000001</v>
      </c>
      <c r="E190">
        <v>7311.9501952999999</v>
      </c>
      <c r="F190">
        <v>2888.7509765999998</v>
      </c>
      <c r="G190">
        <v>3339.3342284999999</v>
      </c>
      <c r="H190">
        <v>5101.8544922000001</v>
      </c>
    </row>
    <row r="191" spans="1:8" x14ac:dyDescent="0.25">
      <c r="A191">
        <v>187</v>
      </c>
      <c r="B191" s="1">
        <f>DATE(2000,7,6) + TIME(0,0,0)</f>
        <v>36713</v>
      </c>
      <c r="C191">
        <v>3337.4096679999998</v>
      </c>
      <c r="D191">
        <v>3781.5971679999998</v>
      </c>
      <c r="E191">
        <v>7311.9501952999999</v>
      </c>
      <c r="F191">
        <v>2884.09375</v>
      </c>
      <c r="G191">
        <v>3339.3212890999998</v>
      </c>
      <c r="H191">
        <v>5099.2578125</v>
      </c>
    </row>
    <row r="192" spans="1:8" x14ac:dyDescent="0.25">
      <c r="A192">
        <v>188</v>
      </c>
      <c r="B192" s="1">
        <f>DATE(2000,7,7) + TIME(0,0,0)</f>
        <v>36714</v>
      </c>
      <c r="C192">
        <v>3337.4028320000002</v>
      </c>
      <c r="D192">
        <v>3781.5463866999999</v>
      </c>
      <c r="E192">
        <v>7311.9501952999999</v>
      </c>
      <c r="F192">
        <v>2879.4814452999999</v>
      </c>
      <c r="G192">
        <v>3339.3083495999999</v>
      </c>
      <c r="H192">
        <v>5096.6860352000003</v>
      </c>
    </row>
    <row r="193" spans="1:8" x14ac:dyDescent="0.25">
      <c r="A193">
        <v>189</v>
      </c>
      <c r="B193" s="1">
        <f>DATE(2000,7,8) + TIME(0,0,0)</f>
        <v>36715</v>
      </c>
      <c r="C193">
        <v>3337.3959961</v>
      </c>
      <c r="D193">
        <v>3781.4987793</v>
      </c>
      <c r="E193">
        <v>7311.9501952999999</v>
      </c>
      <c r="F193">
        <v>2874.9138183999999</v>
      </c>
      <c r="G193">
        <v>3339.2954101999999</v>
      </c>
      <c r="H193">
        <v>5094.1396483999997</v>
      </c>
    </row>
    <row r="194" spans="1:8" x14ac:dyDescent="0.25">
      <c r="A194">
        <v>190</v>
      </c>
      <c r="B194" s="1">
        <f>DATE(2000,7,9) + TIME(0,0,0)</f>
        <v>36716</v>
      </c>
      <c r="C194">
        <v>3337.3894043</v>
      </c>
      <c r="D194">
        <v>3781.4538573999998</v>
      </c>
      <c r="E194">
        <v>7311.9501952999999</v>
      </c>
      <c r="F194">
        <v>2870.3901366999999</v>
      </c>
      <c r="G194">
        <v>3339.2827148000001</v>
      </c>
      <c r="H194">
        <v>5091.6176758000001</v>
      </c>
    </row>
    <row r="195" spans="1:8" x14ac:dyDescent="0.25">
      <c r="A195">
        <v>191</v>
      </c>
      <c r="B195" s="1">
        <f>DATE(2000,7,10) + TIME(0,0,0)</f>
        <v>36717</v>
      </c>
      <c r="C195">
        <v>3337.3828125</v>
      </c>
      <c r="D195">
        <v>3781.4118652000002</v>
      </c>
      <c r="E195">
        <v>7311.9501952999999</v>
      </c>
      <c r="F195">
        <v>2865.9099120999999</v>
      </c>
      <c r="G195">
        <v>3339.2702637000002</v>
      </c>
      <c r="H195">
        <v>5089.1201172000001</v>
      </c>
    </row>
    <row r="196" spans="1:8" x14ac:dyDescent="0.25">
      <c r="A196">
        <v>192</v>
      </c>
      <c r="B196" s="1">
        <f>DATE(2000,7,11) + TIME(0,0,0)</f>
        <v>36718</v>
      </c>
      <c r="C196">
        <v>3337.3762207</v>
      </c>
      <c r="D196">
        <v>3781.3723144999999</v>
      </c>
      <c r="E196">
        <v>7311.9501952999999</v>
      </c>
      <c r="F196">
        <v>2861.4724120999999</v>
      </c>
      <c r="G196">
        <v>3339.2578125</v>
      </c>
      <c r="H196">
        <v>5086.6464844000002</v>
      </c>
    </row>
    <row r="197" spans="1:8" x14ac:dyDescent="0.25">
      <c r="A197">
        <v>193</v>
      </c>
      <c r="B197" s="1">
        <f>DATE(2000,7,12) + TIME(0,0,0)</f>
        <v>36719</v>
      </c>
      <c r="C197">
        <v>3337.3696289</v>
      </c>
      <c r="D197">
        <v>3781.3352051000002</v>
      </c>
      <c r="E197">
        <v>7311.9501952999999</v>
      </c>
      <c r="F197">
        <v>2857.0771484000002</v>
      </c>
      <c r="G197">
        <v>3339.2453612999998</v>
      </c>
      <c r="H197">
        <v>5084.1962891000003</v>
      </c>
    </row>
    <row r="198" spans="1:8" x14ac:dyDescent="0.25">
      <c r="A198">
        <v>194</v>
      </c>
      <c r="B198" s="1">
        <f>DATE(2000,7,13) + TIME(0,0,0)</f>
        <v>36720</v>
      </c>
      <c r="C198">
        <v>3337.3632812000001</v>
      </c>
      <c r="D198">
        <v>3781.3002929999998</v>
      </c>
      <c r="E198">
        <v>7311.9501952999999</v>
      </c>
      <c r="F198">
        <v>2852.7236327999999</v>
      </c>
      <c r="G198">
        <v>3339.2331543</v>
      </c>
      <c r="H198">
        <v>5081.7695311999996</v>
      </c>
    </row>
    <row r="199" spans="1:8" x14ac:dyDescent="0.25">
      <c r="A199">
        <v>195</v>
      </c>
      <c r="B199" s="1">
        <f>DATE(2000,7,14) + TIME(0,0,0)</f>
        <v>36721</v>
      </c>
      <c r="C199">
        <v>3337.3569336</v>
      </c>
      <c r="D199">
        <v>3781.2675780999998</v>
      </c>
      <c r="E199">
        <v>7311.9501952999999</v>
      </c>
      <c r="F199">
        <v>2848.4113769999999</v>
      </c>
      <c r="G199">
        <v>3339.2209472999998</v>
      </c>
      <c r="H199">
        <v>5079.3662108999997</v>
      </c>
    </row>
    <row r="200" spans="1:8" x14ac:dyDescent="0.25">
      <c r="A200">
        <v>196</v>
      </c>
      <c r="B200" s="1">
        <f>DATE(2000,7,15) + TIME(0,0,0)</f>
        <v>36722</v>
      </c>
      <c r="C200">
        <v>3337.3505859000002</v>
      </c>
      <c r="D200">
        <v>3781.2368164</v>
      </c>
      <c r="E200">
        <v>7311.9501952999999</v>
      </c>
      <c r="F200">
        <v>2844.1398926000002</v>
      </c>
      <c r="G200">
        <v>3339.2089844000002</v>
      </c>
      <c r="H200">
        <v>5076.9853516000003</v>
      </c>
    </row>
    <row r="201" spans="1:8" x14ac:dyDescent="0.25">
      <c r="A201">
        <v>197</v>
      </c>
      <c r="B201" s="1">
        <f>DATE(2000,7,16) + TIME(0,0,0)</f>
        <v>36723</v>
      </c>
      <c r="C201">
        <v>3337.3444823999998</v>
      </c>
      <c r="D201">
        <v>3781.2080077999999</v>
      </c>
      <c r="E201">
        <v>7311.9501952999999</v>
      </c>
      <c r="F201">
        <v>2839.9084472999998</v>
      </c>
      <c r="G201">
        <v>3339.1970215000001</v>
      </c>
      <c r="H201">
        <v>5074.6269530999998</v>
      </c>
    </row>
    <row r="202" spans="1:8" x14ac:dyDescent="0.25">
      <c r="A202">
        <v>198</v>
      </c>
      <c r="B202" s="1">
        <f>DATE(2000,7,17) + TIME(0,0,0)</f>
        <v>36724</v>
      </c>
      <c r="C202">
        <v>3337.3381347999998</v>
      </c>
      <c r="D202">
        <v>3781.1811523000001</v>
      </c>
      <c r="E202">
        <v>7311.9501952999999</v>
      </c>
      <c r="F202">
        <v>2835.7165527000002</v>
      </c>
      <c r="G202">
        <v>3339.1850586</v>
      </c>
      <c r="H202">
        <v>5072.2910155999998</v>
      </c>
    </row>
    <row r="203" spans="1:8" x14ac:dyDescent="0.25">
      <c r="A203">
        <v>199</v>
      </c>
      <c r="B203" s="1">
        <f>DATE(2000,7,18) + TIME(0,0,0)</f>
        <v>36725</v>
      </c>
      <c r="C203">
        <v>3337.3320312000001</v>
      </c>
      <c r="D203">
        <v>3781.1555176000002</v>
      </c>
      <c r="E203">
        <v>7311.9501952999999</v>
      </c>
      <c r="F203">
        <v>2831.5637207</v>
      </c>
      <c r="G203">
        <v>3339.1733398000001</v>
      </c>
      <c r="H203">
        <v>5069.9765625</v>
      </c>
    </row>
    <row r="204" spans="1:8" x14ac:dyDescent="0.25">
      <c r="A204">
        <v>200</v>
      </c>
      <c r="B204" s="1">
        <f>DATE(2000,7,19) + TIME(0,0,0)</f>
        <v>36726</v>
      </c>
      <c r="C204">
        <v>3337.3259277000002</v>
      </c>
      <c r="D204">
        <v>3781.1318359000002</v>
      </c>
      <c r="E204">
        <v>7311.9501952999999</v>
      </c>
      <c r="F204">
        <v>2827.4492187999999</v>
      </c>
      <c r="G204">
        <v>3339.1616211</v>
      </c>
      <c r="H204">
        <v>5067.6845702999999</v>
      </c>
    </row>
    <row r="205" spans="1:8" x14ac:dyDescent="0.25">
      <c r="A205">
        <v>201</v>
      </c>
      <c r="B205" s="1">
        <f>DATE(2000,7,20) + TIME(0,0,0)</f>
        <v>36727</v>
      </c>
      <c r="C205">
        <v>3337.3200683999999</v>
      </c>
      <c r="D205">
        <v>3781.109375</v>
      </c>
      <c r="E205">
        <v>7311.9501952999999</v>
      </c>
      <c r="F205">
        <v>2823.3725586</v>
      </c>
      <c r="G205">
        <v>3339.1501465000001</v>
      </c>
      <c r="H205">
        <v>5065.4135741999999</v>
      </c>
    </row>
    <row r="206" spans="1:8" x14ac:dyDescent="0.25">
      <c r="A206">
        <v>202</v>
      </c>
      <c r="B206" s="1">
        <f>DATE(2000,7,21) + TIME(0,0,0)</f>
        <v>36728</v>
      </c>
      <c r="C206">
        <v>3337.3139648000001</v>
      </c>
      <c r="D206">
        <v>3781.0881347999998</v>
      </c>
      <c r="E206">
        <v>7311.9501952999999</v>
      </c>
      <c r="F206">
        <v>2819.3332519999999</v>
      </c>
      <c r="G206">
        <v>3339.1386719000002</v>
      </c>
      <c r="H206">
        <v>5063.1635741999999</v>
      </c>
    </row>
    <row r="207" spans="1:8" x14ac:dyDescent="0.25">
      <c r="A207">
        <v>203</v>
      </c>
      <c r="B207" s="1">
        <f>DATE(2000,7,22) + TIME(0,0,0)</f>
        <v>36729</v>
      </c>
      <c r="C207">
        <v>3337.3081054999998</v>
      </c>
      <c r="D207">
        <v>3781.0686034999999</v>
      </c>
      <c r="E207">
        <v>7311.9501952999999</v>
      </c>
      <c r="F207">
        <v>2815.3308105000001</v>
      </c>
      <c r="G207">
        <v>3339.1274414</v>
      </c>
      <c r="H207">
        <v>5060.9345702999999</v>
      </c>
    </row>
    <row r="208" spans="1:8" x14ac:dyDescent="0.25">
      <c r="A208">
        <v>204</v>
      </c>
      <c r="B208" s="1">
        <f>DATE(2000,7,23) + TIME(0,0,0)</f>
        <v>36730</v>
      </c>
      <c r="C208">
        <v>3337.3022461</v>
      </c>
      <c r="D208">
        <v>3781.0500487999998</v>
      </c>
      <c r="E208">
        <v>7311.9501952999999</v>
      </c>
      <c r="F208">
        <v>2811.3645019999999</v>
      </c>
      <c r="G208">
        <v>3339.1162109000002</v>
      </c>
      <c r="H208">
        <v>5058.7265625</v>
      </c>
    </row>
    <row r="209" spans="1:8" x14ac:dyDescent="0.25">
      <c r="A209">
        <v>205</v>
      </c>
      <c r="B209" s="1">
        <f>DATE(2000,7,24) + TIME(0,0,0)</f>
        <v>36731</v>
      </c>
      <c r="C209">
        <v>3337.2963866999999</v>
      </c>
      <c r="D209">
        <v>3781.0327148000001</v>
      </c>
      <c r="E209">
        <v>7311.9501952999999</v>
      </c>
      <c r="F209">
        <v>2807.4340820000002</v>
      </c>
      <c r="G209">
        <v>3339.1049804999998</v>
      </c>
      <c r="H209">
        <v>5056.5385741999999</v>
      </c>
    </row>
    <row r="210" spans="1:8" x14ac:dyDescent="0.25">
      <c r="A210">
        <v>206</v>
      </c>
      <c r="B210" s="1">
        <f>DATE(2000,7,25) + TIME(0,0,0)</f>
        <v>36732</v>
      </c>
      <c r="C210">
        <v>3337.2907715000001</v>
      </c>
      <c r="D210">
        <v>3781.0163573999998</v>
      </c>
      <c r="E210">
        <v>7311.9501952999999</v>
      </c>
      <c r="F210">
        <v>2803.5390625</v>
      </c>
      <c r="G210">
        <v>3339.0939941000001</v>
      </c>
      <c r="H210">
        <v>5054.3706055000002</v>
      </c>
    </row>
    <row r="211" spans="1:8" x14ac:dyDescent="0.25">
      <c r="A211">
        <v>207</v>
      </c>
      <c r="B211" s="1">
        <f>DATE(2000,7,26) + TIME(0,0,0)</f>
        <v>36733</v>
      </c>
      <c r="C211">
        <v>3337.2849120999999</v>
      </c>
      <c r="D211">
        <v>3781.0012207</v>
      </c>
      <c r="E211">
        <v>7311.9501952999999</v>
      </c>
      <c r="F211">
        <v>2799.6787109000002</v>
      </c>
      <c r="G211">
        <v>3339.0830077999999</v>
      </c>
      <c r="H211">
        <v>5052.2226561999996</v>
      </c>
    </row>
    <row r="212" spans="1:8" x14ac:dyDescent="0.25">
      <c r="A212">
        <v>208</v>
      </c>
      <c r="B212" s="1">
        <f>DATE(2000,7,27) + TIME(0,0,0)</f>
        <v>36734</v>
      </c>
      <c r="C212">
        <v>3337.2792969000002</v>
      </c>
      <c r="D212">
        <v>3780.9865722999998</v>
      </c>
      <c r="E212">
        <v>7311.9506836</v>
      </c>
      <c r="F212">
        <v>2795.8527832</v>
      </c>
      <c r="G212">
        <v>3339.0720215000001</v>
      </c>
      <c r="H212">
        <v>5050.09375</v>
      </c>
    </row>
    <row r="213" spans="1:8" x14ac:dyDescent="0.25">
      <c r="A213">
        <v>209</v>
      </c>
      <c r="B213" s="1">
        <f>DATE(2000,7,28) + TIME(0,0,0)</f>
        <v>36735</v>
      </c>
      <c r="C213">
        <v>3337.2736816000001</v>
      </c>
      <c r="D213">
        <v>3780.9731445000002</v>
      </c>
      <c r="E213">
        <v>7311.9506836</v>
      </c>
      <c r="F213">
        <v>2792.0607909999999</v>
      </c>
      <c r="G213">
        <v>3339.0612793</v>
      </c>
      <c r="H213">
        <v>5047.984375</v>
      </c>
    </row>
    <row r="214" spans="1:8" x14ac:dyDescent="0.25">
      <c r="A214">
        <v>210</v>
      </c>
      <c r="B214" s="1">
        <f>DATE(2000,7,29) + TIME(0,0,0)</f>
        <v>36736</v>
      </c>
      <c r="C214">
        <v>3337.2683105000001</v>
      </c>
      <c r="D214">
        <v>3780.9606933999999</v>
      </c>
      <c r="E214">
        <v>7311.9506836</v>
      </c>
      <c r="F214">
        <v>2788.3027344000002</v>
      </c>
      <c r="G214">
        <v>3339.0505370999999</v>
      </c>
      <c r="H214">
        <v>5045.8940430000002</v>
      </c>
    </row>
    <row r="215" spans="1:8" x14ac:dyDescent="0.25">
      <c r="A215">
        <v>211</v>
      </c>
      <c r="B215" s="1">
        <f>DATE(2000,7,30) + TIME(0,0,0)</f>
        <v>36737</v>
      </c>
      <c r="C215">
        <v>3337.2626952999999</v>
      </c>
      <c r="D215">
        <v>3780.9487304999998</v>
      </c>
      <c r="E215">
        <v>7311.9506836</v>
      </c>
      <c r="F215">
        <v>2784.5778808999999</v>
      </c>
      <c r="G215">
        <v>3339.0400390999998</v>
      </c>
      <c r="H215">
        <v>5043.8227539</v>
      </c>
    </row>
    <row r="216" spans="1:8" x14ac:dyDescent="0.25">
      <c r="A216">
        <v>212</v>
      </c>
      <c r="B216" s="1">
        <f>DATE(2000,7,31) + TIME(0,0,0)</f>
        <v>36738</v>
      </c>
      <c r="C216">
        <v>3337.2573241999999</v>
      </c>
      <c r="D216">
        <v>3780.9377441000001</v>
      </c>
      <c r="E216">
        <v>7311.9506836</v>
      </c>
      <c r="F216">
        <v>2780.8859862999998</v>
      </c>
      <c r="G216">
        <v>3339.0295409999999</v>
      </c>
      <c r="H216">
        <v>5041.7695311999996</v>
      </c>
    </row>
    <row r="217" spans="1:8" x14ac:dyDescent="0.25">
      <c r="A217">
        <v>213</v>
      </c>
      <c r="B217" s="1">
        <f>DATE(2000,8,1) + TIME(0,0,0)</f>
        <v>36739</v>
      </c>
      <c r="C217">
        <v>3337.2517090000001</v>
      </c>
      <c r="D217">
        <v>3780.9272461</v>
      </c>
      <c r="E217">
        <v>7311.9506836</v>
      </c>
      <c r="F217">
        <v>2777.2265625</v>
      </c>
      <c r="G217">
        <v>3339.0190429999998</v>
      </c>
      <c r="H217">
        <v>5039.7348633000001</v>
      </c>
    </row>
    <row r="218" spans="1:8" x14ac:dyDescent="0.25">
      <c r="A218">
        <v>214</v>
      </c>
      <c r="B218" s="1">
        <f>DATE(2000,8,2) + TIME(0,0,0)</f>
        <v>36740</v>
      </c>
      <c r="C218">
        <v>3337.2465820000002</v>
      </c>
      <c r="D218">
        <v>3780.9172362999998</v>
      </c>
      <c r="E218">
        <v>7311.9506836</v>
      </c>
      <c r="F218">
        <v>2773.5991211</v>
      </c>
      <c r="G218">
        <v>3339.0087890999998</v>
      </c>
      <c r="H218">
        <v>5037.7182616999999</v>
      </c>
    </row>
    <row r="219" spans="1:8" x14ac:dyDescent="0.25">
      <c r="A219">
        <v>215</v>
      </c>
      <c r="B219" s="1">
        <f>DATE(2000,8,3) + TIME(0,0,0)</f>
        <v>36741</v>
      </c>
      <c r="C219">
        <v>3337.2412109000002</v>
      </c>
      <c r="D219">
        <v>3780.9079590000001</v>
      </c>
      <c r="E219">
        <v>7311.9506836</v>
      </c>
      <c r="F219">
        <v>2770.0034179999998</v>
      </c>
      <c r="G219">
        <v>3338.9985351999999</v>
      </c>
      <c r="H219">
        <v>5035.7192383000001</v>
      </c>
    </row>
    <row r="220" spans="1:8" x14ac:dyDescent="0.25">
      <c r="A220">
        <v>216</v>
      </c>
      <c r="B220" s="1">
        <f>DATE(2000,8,4) + TIME(0,0,0)</f>
        <v>36742</v>
      </c>
      <c r="C220">
        <v>3337.2358398000001</v>
      </c>
      <c r="D220">
        <v>3780.8991698999998</v>
      </c>
      <c r="E220">
        <v>7311.9506836</v>
      </c>
      <c r="F220">
        <v>2766.4389648000001</v>
      </c>
      <c r="G220">
        <v>3338.9882812000001</v>
      </c>
      <c r="H220">
        <v>5033.7382811999996</v>
      </c>
    </row>
    <row r="221" spans="1:8" x14ac:dyDescent="0.25">
      <c r="A221">
        <v>217</v>
      </c>
      <c r="B221" s="1">
        <f>DATE(2000,8,5) + TIME(0,0,0)</f>
        <v>36743</v>
      </c>
      <c r="C221">
        <v>3337.2307129000001</v>
      </c>
      <c r="D221">
        <v>3780.8911133000001</v>
      </c>
      <c r="E221">
        <v>7311.9506836</v>
      </c>
      <c r="F221">
        <v>2762.9050293</v>
      </c>
      <c r="G221">
        <v>3338.9782715000001</v>
      </c>
      <c r="H221">
        <v>5031.7744141000003</v>
      </c>
    </row>
    <row r="222" spans="1:8" x14ac:dyDescent="0.25">
      <c r="A222">
        <v>218</v>
      </c>
      <c r="B222" s="1">
        <f>DATE(2000,8,6) + TIME(0,0,0)</f>
        <v>36744</v>
      </c>
      <c r="C222">
        <v>3337.2253418</v>
      </c>
      <c r="D222">
        <v>3780.8835448999998</v>
      </c>
      <c r="E222">
        <v>7311.9506836</v>
      </c>
      <c r="F222">
        <v>2759.4013672000001</v>
      </c>
      <c r="G222">
        <v>3338.9682616999999</v>
      </c>
      <c r="H222">
        <v>5029.828125</v>
      </c>
    </row>
    <row r="223" spans="1:8" x14ac:dyDescent="0.25">
      <c r="A223">
        <v>219</v>
      </c>
      <c r="B223" s="1">
        <f>DATE(2000,8,7) + TIME(0,0,0)</f>
        <v>36745</v>
      </c>
      <c r="C223">
        <v>3337.2202148000001</v>
      </c>
      <c r="D223">
        <v>3780.8764648000001</v>
      </c>
      <c r="E223">
        <v>7311.9506836</v>
      </c>
      <c r="F223">
        <v>2755.9279784999999</v>
      </c>
      <c r="G223">
        <v>3338.9582519999999</v>
      </c>
      <c r="H223">
        <v>5027.8989258000001</v>
      </c>
    </row>
    <row r="224" spans="1:8" x14ac:dyDescent="0.25">
      <c r="A224">
        <v>220</v>
      </c>
      <c r="B224" s="1">
        <f>DATE(2000,8,8) + TIME(0,0,0)</f>
        <v>36746</v>
      </c>
      <c r="C224">
        <v>3337.2150879000001</v>
      </c>
      <c r="D224">
        <v>3780.8691405999998</v>
      </c>
      <c r="E224">
        <v>7311.9506836</v>
      </c>
      <c r="F224">
        <v>2752.4836426000002</v>
      </c>
      <c r="G224">
        <v>3338.9482422000001</v>
      </c>
      <c r="H224">
        <v>5025.9863280999998</v>
      </c>
    </row>
    <row r="225" spans="1:8" x14ac:dyDescent="0.25">
      <c r="A225">
        <v>221</v>
      </c>
      <c r="B225" s="1">
        <f>DATE(2000,8,9) + TIME(0,0,0)</f>
        <v>36747</v>
      </c>
      <c r="C225">
        <v>3337.2102051000002</v>
      </c>
      <c r="D225">
        <v>3780.8627929999998</v>
      </c>
      <c r="E225">
        <v>7311.9506836</v>
      </c>
      <c r="F225">
        <v>2749.0686034999999</v>
      </c>
      <c r="G225">
        <v>3338.9384765999998</v>
      </c>
      <c r="H225">
        <v>5024.0903319999998</v>
      </c>
    </row>
    <row r="226" spans="1:8" x14ac:dyDescent="0.25">
      <c r="A226">
        <v>222</v>
      </c>
      <c r="B226" s="1">
        <f>DATE(2000,8,10) + TIME(0,0,0)</f>
        <v>36748</v>
      </c>
      <c r="C226">
        <v>3337.2050780999998</v>
      </c>
      <c r="D226">
        <v>3780.8569336</v>
      </c>
      <c r="E226">
        <v>7311.9506836</v>
      </c>
      <c r="F226">
        <v>2745.6823730000001</v>
      </c>
      <c r="G226">
        <v>3338.9289551000002</v>
      </c>
      <c r="H226">
        <v>5022.2109375</v>
      </c>
    </row>
    <row r="227" spans="1:8" x14ac:dyDescent="0.25">
      <c r="A227">
        <v>223</v>
      </c>
      <c r="B227" s="1">
        <f>DATE(2000,8,11) + TIME(0,0,0)</f>
        <v>36749</v>
      </c>
      <c r="C227">
        <v>3337.2001952999999</v>
      </c>
      <c r="D227">
        <v>3780.8515625</v>
      </c>
      <c r="E227">
        <v>7311.9506836</v>
      </c>
      <c r="F227">
        <v>2742.3239745999999</v>
      </c>
      <c r="G227">
        <v>3338.9191894999999</v>
      </c>
      <c r="H227">
        <v>5020.3471680000002</v>
      </c>
    </row>
    <row r="228" spans="1:8" x14ac:dyDescent="0.25">
      <c r="A228">
        <v>224</v>
      </c>
      <c r="B228" s="1">
        <f>DATE(2000,8,12) + TIME(0,0,0)</f>
        <v>36750</v>
      </c>
      <c r="C228">
        <v>3337.1950683999999</v>
      </c>
      <c r="D228">
        <v>3780.8461914</v>
      </c>
      <c r="E228">
        <v>7311.9506836</v>
      </c>
      <c r="F228">
        <v>2738.9936523000001</v>
      </c>
      <c r="G228">
        <v>3338.9096679999998</v>
      </c>
      <c r="H228">
        <v>5018.5</v>
      </c>
    </row>
    <row r="229" spans="1:8" x14ac:dyDescent="0.25">
      <c r="A229">
        <v>225</v>
      </c>
      <c r="B229" s="1">
        <f>DATE(2000,8,13) + TIME(0,0,0)</f>
        <v>36751</v>
      </c>
      <c r="C229">
        <v>3337.1901855000001</v>
      </c>
      <c r="D229">
        <v>3780.8410644999999</v>
      </c>
      <c r="E229">
        <v>7311.9506836</v>
      </c>
      <c r="F229">
        <v>2735.6906737999998</v>
      </c>
      <c r="G229">
        <v>3338.9001465000001</v>
      </c>
      <c r="H229">
        <v>5016.6684569999998</v>
      </c>
    </row>
    <row r="230" spans="1:8" x14ac:dyDescent="0.25">
      <c r="A230">
        <v>226</v>
      </c>
      <c r="B230" s="1">
        <f>DATE(2000,8,14) + TIME(0,0,0)</f>
        <v>36752</v>
      </c>
      <c r="C230">
        <v>3337.1853027000002</v>
      </c>
      <c r="D230">
        <v>3780.8361816000001</v>
      </c>
      <c r="E230">
        <v>7311.9506836</v>
      </c>
      <c r="F230">
        <v>2732.4147948999998</v>
      </c>
      <c r="G230">
        <v>3338.8908691000001</v>
      </c>
      <c r="H230">
        <v>5014.8525391000003</v>
      </c>
    </row>
    <row r="231" spans="1:8" x14ac:dyDescent="0.25">
      <c r="A231">
        <v>227</v>
      </c>
      <c r="B231" s="1">
        <f>DATE(2000,8,15) + TIME(0,0,0)</f>
        <v>36753</v>
      </c>
      <c r="C231">
        <v>3337.1806640999998</v>
      </c>
      <c r="D231">
        <v>3780.8315429999998</v>
      </c>
      <c r="E231">
        <v>7311.9506836</v>
      </c>
      <c r="F231">
        <v>2729.1657715000001</v>
      </c>
      <c r="G231">
        <v>3338.8813476999999</v>
      </c>
      <c r="H231">
        <v>5013.0522461</v>
      </c>
    </row>
    <row r="232" spans="1:8" x14ac:dyDescent="0.25">
      <c r="A232">
        <v>228</v>
      </c>
      <c r="B232" s="1">
        <f>DATE(2000,8,16) + TIME(0,0,0)</f>
        <v>36754</v>
      </c>
      <c r="C232">
        <v>3337.1757812000001</v>
      </c>
      <c r="D232">
        <v>3780.8273926000002</v>
      </c>
      <c r="E232">
        <v>7311.9506836</v>
      </c>
      <c r="F232">
        <v>2725.9426269999999</v>
      </c>
      <c r="G232">
        <v>3338.8720702999999</v>
      </c>
      <c r="H232">
        <v>5011.2670897999997</v>
      </c>
    </row>
    <row r="233" spans="1:8" x14ac:dyDescent="0.25">
      <c r="A233">
        <v>229</v>
      </c>
      <c r="B233" s="1">
        <f>DATE(2000,8,17) + TIME(0,0,0)</f>
        <v>36755</v>
      </c>
      <c r="C233">
        <v>3337.1711426000002</v>
      </c>
      <c r="D233">
        <v>3780.8234862999998</v>
      </c>
      <c r="E233">
        <v>7311.9506836</v>
      </c>
      <c r="F233">
        <v>2722.7456054999998</v>
      </c>
      <c r="G233">
        <v>3338.8630370999999</v>
      </c>
      <c r="H233">
        <v>5009.4965819999998</v>
      </c>
    </row>
    <row r="234" spans="1:8" x14ac:dyDescent="0.25">
      <c r="A234">
        <v>230</v>
      </c>
      <c r="B234" s="1">
        <f>DATE(2000,8,18) + TIME(0,0,0)</f>
        <v>36756</v>
      </c>
      <c r="C234">
        <v>3337.1665039</v>
      </c>
      <c r="D234">
        <v>3780.8195801000002</v>
      </c>
      <c r="E234">
        <v>7311.9506836</v>
      </c>
      <c r="F234">
        <v>2719.5737304999998</v>
      </c>
      <c r="G234">
        <v>3338.8537597999998</v>
      </c>
      <c r="H234">
        <v>5007.7412108999997</v>
      </c>
    </row>
    <row r="235" spans="1:8" x14ac:dyDescent="0.25">
      <c r="A235">
        <v>231</v>
      </c>
      <c r="B235" s="1">
        <f>DATE(2000,8,19) + TIME(0,0,0)</f>
        <v>36757</v>
      </c>
      <c r="C235">
        <v>3337.1618652000002</v>
      </c>
      <c r="D235">
        <v>3780.8161620999999</v>
      </c>
      <c r="E235">
        <v>7311.9506836</v>
      </c>
      <c r="F235">
        <v>2716.4272461</v>
      </c>
      <c r="G235">
        <v>3338.8447265999998</v>
      </c>
      <c r="H235">
        <v>5006.0004883000001</v>
      </c>
    </row>
    <row r="236" spans="1:8" x14ac:dyDescent="0.25">
      <c r="A236">
        <v>232</v>
      </c>
      <c r="B236" s="1">
        <f>DATE(2000,8,20) + TIME(0,0,0)</f>
        <v>36758</v>
      </c>
      <c r="C236">
        <v>3337.1572265999998</v>
      </c>
      <c r="D236">
        <v>3780.8129883000001</v>
      </c>
      <c r="E236">
        <v>7311.9511719000002</v>
      </c>
      <c r="F236">
        <v>2713.3059082</v>
      </c>
      <c r="G236">
        <v>3338.8359375</v>
      </c>
      <c r="H236">
        <v>5004.2744141000003</v>
      </c>
    </row>
    <row r="237" spans="1:8" x14ac:dyDescent="0.25">
      <c r="A237">
        <v>233</v>
      </c>
      <c r="B237" s="1">
        <f>DATE(2000,8,21) + TIME(0,0,0)</f>
        <v>36759</v>
      </c>
      <c r="C237">
        <v>3337.1525879000001</v>
      </c>
      <c r="D237">
        <v>3780.8098144999999</v>
      </c>
      <c r="E237">
        <v>7311.9511719000002</v>
      </c>
      <c r="F237">
        <v>2710.2089844000002</v>
      </c>
      <c r="G237">
        <v>3338.8269043</v>
      </c>
      <c r="H237">
        <v>5002.5620116999999</v>
      </c>
    </row>
    <row r="238" spans="1:8" x14ac:dyDescent="0.25">
      <c r="A238">
        <v>234</v>
      </c>
      <c r="B238" s="1">
        <f>DATE(2000,8,22) + TIME(0,0,0)</f>
        <v>36760</v>
      </c>
      <c r="C238">
        <v>3337.1479491999999</v>
      </c>
      <c r="D238">
        <v>3780.8066405999998</v>
      </c>
      <c r="E238">
        <v>7311.9511719000002</v>
      </c>
      <c r="F238">
        <v>2707.1364745999999</v>
      </c>
      <c r="G238">
        <v>3338.8181152000002</v>
      </c>
      <c r="H238">
        <v>5000.8642577999999</v>
      </c>
    </row>
    <row r="239" spans="1:8" x14ac:dyDescent="0.25">
      <c r="A239">
        <v>235</v>
      </c>
      <c r="B239" s="1">
        <f>DATE(2000,8,23) + TIME(0,0,0)</f>
        <v>36761</v>
      </c>
      <c r="C239">
        <v>3337.1433105000001</v>
      </c>
      <c r="D239">
        <v>3780.8039551000002</v>
      </c>
      <c r="E239">
        <v>7311.9511719000002</v>
      </c>
      <c r="F239">
        <v>2704.0878905999998</v>
      </c>
      <c r="G239">
        <v>3338.8093262000002</v>
      </c>
      <c r="H239">
        <v>4999.1801758000001</v>
      </c>
    </row>
    <row r="240" spans="1:8" x14ac:dyDescent="0.25">
      <c r="A240">
        <v>236</v>
      </c>
      <c r="B240" s="1">
        <f>DATE(2000,8,24) + TIME(0,0,0)</f>
        <v>36762</v>
      </c>
      <c r="C240">
        <v>3337.1391601999999</v>
      </c>
      <c r="D240">
        <v>3780.8012695000002</v>
      </c>
      <c r="E240">
        <v>7311.9511719000002</v>
      </c>
      <c r="F240">
        <v>2701.0634765999998</v>
      </c>
      <c r="G240">
        <v>3338.8005370999999</v>
      </c>
      <c r="H240">
        <v>4997.5102539</v>
      </c>
    </row>
    <row r="241" spans="1:8" x14ac:dyDescent="0.25">
      <c r="A241">
        <v>237</v>
      </c>
      <c r="B241" s="1">
        <f>DATE(2000,8,25) + TIME(0,0,0)</f>
        <v>36763</v>
      </c>
      <c r="C241">
        <v>3337.1362304999998</v>
      </c>
      <c r="D241">
        <v>3780.7988280999998</v>
      </c>
      <c r="E241">
        <v>7311.9511719000002</v>
      </c>
      <c r="F241">
        <v>2698.0622558999999</v>
      </c>
      <c r="G241">
        <v>3338.7917480000001</v>
      </c>
      <c r="H241">
        <v>4995.8535155999998</v>
      </c>
    </row>
    <row r="242" spans="1:8" x14ac:dyDescent="0.25">
      <c r="A242">
        <v>238</v>
      </c>
      <c r="B242" s="1">
        <f>DATE(2000,8,26) + TIME(0,0,0)</f>
        <v>36764</v>
      </c>
      <c r="C242">
        <v>3337.1318359000002</v>
      </c>
      <c r="D242">
        <v>3780.7963866999999</v>
      </c>
      <c r="E242">
        <v>7311.9511719000002</v>
      </c>
      <c r="F242">
        <v>2695.0844726999999</v>
      </c>
      <c r="G242">
        <v>3338.7832030999998</v>
      </c>
      <c r="H242">
        <v>4994.2099608999997</v>
      </c>
    </row>
    <row r="243" spans="1:8" x14ac:dyDescent="0.25">
      <c r="A243">
        <v>239</v>
      </c>
      <c r="B243" s="1">
        <f>DATE(2000,8,27) + TIME(0,0,0)</f>
        <v>36765</v>
      </c>
      <c r="C243">
        <v>3337.1274414</v>
      </c>
      <c r="D243">
        <v>3780.7941894999999</v>
      </c>
      <c r="E243">
        <v>7311.9511719000002</v>
      </c>
      <c r="F243">
        <v>2692.1293945000002</v>
      </c>
      <c r="G243">
        <v>3338.7746582</v>
      </c>
      <c r="H243">
        <v>4992.5800780999998</v>
      </c>
    </row>
    <row r="244" spans="1:8" x14ac:dyDescent="0.25">
      <c r="A244">
        <v>240</v>
      </c>
      <c r="B244" s="1">
        <f>DATE(2000,8,28) + TIME(0,0,0)</f>
        <v>36766</v>
      </c>
      <c r="C244">
        <v>3337.1230469000002</v>
      </c>
      <c r="D244">
        <v>3780.7919922000001</v>
      </c>
      <c r="E244">
        <v>7311.9511719000002</v>
      </c>
      <c r="F244">
        <v>2689.1972655999998</v>
      </c>
      <c r="G244">
        <v>3338.7663573999998</v>
      </c>
      <c r="H244">
        <v>4990.9628905999998</v>
      </c>
    </row>
    <row r="245" spans="1:8" x14ac:dyDescent="0.25">
      <c r="A245">
        <v>241</v>
      </c>
      <c r="B245" s="1">
        <f>DATE(2000,8,29) + TIME(0,0,0)</f>
        <v>36767</v>
      </c>
      <c r="C245">
        <v>3337.1188965000001</v>
      </c>
      <c r="D245">
        <v>3780.7900390999998</v>
      </c>
      <c r="E245">
        <v>7311.9511719000002</v>
      </c>
      <c r="F245">
        <v>2686.2873534999999</v>
      </c>
      <c r="G245">
        <v>3338.7578125</v>
      </c>
      <c r="H245">
        <v>4989.3583983999997</v>
      </c>
    </row>
    <row r="246" spans="1:8" x14ac:dyDescent="0.25">
      <c r="A246">
        <v>242</v>
      </c>
      <c r="B246" s="1">
        <f>DATE(2000,8,30) + TIME(0,0,0)</f>
        <v>36768</v>
      </c>
      <c r="C246">
        <v>3337.1145019999999</v>
      </c>
      <c r="D246">
        <v>3780.7880859000002</v>
      </c>
      <c r="E246">
        <v>7311.9511719000002</v>
      </c>
      <c r="F246">
        <v>2683.3996582</v>
      </c>
      <c r="G246">
        <v>3338.7495116999999</v>
      </c>
      <c r="H246">
        <v>4987.7670897999997</v>
      </c>
    </row>
    <row r="247" spans="1:8" x14ac:dyDescent="0.25">
      <c r="A247">
        <v>243</v>
      </c>
      <c r="B247" s="1">
        <f>DATE(2000,8,31) + TIME(0,0,0)</f>
        <v>36769</v>
      </c>
      <c r="C247">
        <v>3337.1103515999998</v>
      </c>
      <c r="D247">
        <v>3780.7863769999999</v>
      </c>
      <c r="E247">
        <v>7311.9511719000002</v>
      </c>
      <c r="F247">
        <v>2680.5341797000001</v>
      </c>
      <c r="G247">
        <v>3338.7412109000002</v>
      </c>
      <c r="H247">
        <v>4986.1879883000001</v>
      </c>
    </row>
    <row r="248" spans="1:8" x14ac:dyDescent="0.25">
      <c r="A248">
        <v>244</v>
      </c>
      <c r="B248" s="1">
        <f>DATE(2000,9,1) + TIME(0,0,0)</f>
        <v>36770</v>
      </c>
      <c r="C248">
        <v>3337.1059570000002</v>
      </c>
      <c r="D248">
        <v>3780.7846679999998</v>
      </c>
      <c r="E248">
        <v>7311.9511719000002</v>
      </c>
      <c r="F248">
        <v>2677.6901855000001</v>
      </c>
      <c r="G248">
        <v>3338.7329101999999</v>
      </c>
      <c r="H248">
        <v>4984.6210938000004</v>
      </c>
    </row>
    <row r="249" spans="1:8" x14ac:dyDescent="0.25">
      <c r="A249">
        <v>245</v>
      </c>
      <c r="B249" s="1">
        <f>DATE(2000,9,2) + TIME(0,0,0)</f>
        <v>36771</v>
      </c>
      <c r="C249">
        <v>3337.1018066000001</v>
      </c>
      <c r="D249">
        <v>3780.7832030999998</v>
      </c>
      <c r="E249">
        <v>7311.9511719000002</v>
      </c>
      <c r="F249">
        <v>2674.8676758000001</v>
      </c>
      <c r="G249">
        <v>3338.7248534999999</v>
      </c>
      <c r="H249">
        <v>4983.0668944999998</v>
      </c>
    </row>
    <row r="250" spans="1:8" x14ac:dyDescent="0.25">
      <c r="A250">
        <v>246</v>
      </c>
      <c r="B250" s="1">
        <f>DATE(2000,9,3) + TIME(0,0,0)</f>
        <v>36772</v>
      </c>
      <c r="C250">
        <v>3337.0976562000001</v>
      </c>
      <c r="D250">
        <v>3780.7817383000001</v>
      </c>
      <c r="E250">
        <v>7311.9511719000002</v>
      </c>
      <c r="F250">
        <v>2672.0666504000001</v>
      </c>
      <c r="G250">
        <v>3338.7167969000002</v>
      </c>
      <c r="H250">
        <v>4981.5244141000003</v>
      </c>
    </row>
    <row r="251" spans="1:8" x14ac:dyDescent="0.25">
      <c r="A251">
        <v>247</v>
      </c>
      <c r="B251" s="1">
        <f>DATE(2000,9,4) + TIME(0,0,0)</f>
        <v>36773</v>
      </c>
      <c r="C251">
        <v>3337.0935058999999</v>
      </c>
      <c r="D251">
        <v>3780.7805176000002</v>
      </c>
      <c r="E251">
        <v>7311.9511719000002</v>
      </c>
      <c r="F251">
        <v>2669.2863769999999</v>
      </c>
      <c r="G251">
        <v>3338.7087402000002</v>
      </c>
      <c r="H251">
        <v>4979.9936522999997</v>
      </c>
    </row>
    <row r="252" spans="1:8" x14ac:dyDescent="0.25">
      <c r="A252">
        <v>248</v>
      </c>
      <c r="B252" s="1">
        <f>DATE(2000,9,5) + TIME(0,0,0)</f>
        <v>36774</v>
      </c>
      <c r="C252">
        <v>3337.0893554999998</v>
      </c>
      <c r="D252">
        <v>3780.7790527000002</v>
      </c>
      <c r="E252">
        <v>7311.9511719000002</v>
      </c>
      <c r="F252">
        <v>2666.5270995999999</v>
      </c>
      <c r="G252">
        <v>3338.7006836</v>
      </c>
      <c r="H252">
        <v>4978.4750977000003</v>
      </c>
    </row>
    <row r="253" spans="1:8" x14ac:dyDescent="0.25">
      <c r="A253">
        <v>249</v>
      </c>
      <c r="B253" s="1">
        <f>DATE(2000,9,6) + TIME(0,0,0)</f>
        <v>36775</v>
      </c>
      <c r="C253">
        <v>3337.0854491999999</v>
      </c>
      <c r="D253">
        <v>3780.7778320000002</v>
      </c>
      <c r="E253">
        <v>7311.9511719000002</v>
      </c>
      <c r="F253">
        <v>2663.7880859000002</v>
      </c>
      <c r="G253">
        <v>3338.6926269999999</v>
      </c>
      <c r="H253">
        <v>4976.9682616999999</v>
      </c>
    </row>
    <row r="254" spans="1:8" x14ac:dyDescent="0.25">
      <c r="A254">
        <v>250</v>
      </c>
      <c r="B254" s="1">
        <f>DATE(2000,9,7) + TIME(0,0,0)</f>
        <v>36776</v>
      </c>
      <c r="C254">
        <v>3337.0812987999998</v>
      </c>
      <c r="D254">
        <v>3780.7766112999998</v>
      </c>
      <c r="E254">
        <v>7311.9511719000002</v>
      </c>
      <c r="F254">
        <v>2661.0698241999999</v>
      </c>
      <c r="G254">
        <v>3338.6848144999999</v>
      </c>
      <c r="H254">
        <v>4975.4731444999998</v>
      </c>
    </row>
    <row r="255" spans="1:8" x14ac:dyDescent="0.25">
      <c r="A255">
        <v>251</v>
      </c>
      <c r="B255" s="1">
        <f>DATE(2000,9,8) + TIME(0,0,0)</f>
        <v>36777</v>
      </c>
      <c r="C255">
        <v>3337.0771484000002</v>
      </c>
      <c r="D255">
        <v>3780.7753905999998</v>
      </c>
      <c r="E255">
        <v>7311.9511719000002</v>
      </c>
      <c r="F255">
        <v>2658.3713379000001</v>
      </c>
      <c r="G255">
        <v>3338.6770019999999</v>
      </c>
      <c r="H255">
        <v>4973.9892577999999</v>
      </c>
    </row>
    <row r="256" spans="1:8" x14ac:dyDescent="0.25">
      <c r="A256">
        <v>252</v>
      </c>
      <c r="B256" s="1">
        <f>DATE(2000,9,9) + TIME(0,0,0)</f>
        <v>36778</v>
      </c>
      <c r="C256">
        <v>3337.0732422000001</v>
      </c>
      <c r="D256">
        <v>3780.7744140999998</v>
      </c>
      <c r="E256">
        <v>7311.9511719000002</v>
      </c>
      <c r="F256">
        <v>2655.6928711</v>
      </c>
      <c r="G256">
        <v>3338.6691894999999</v>
      </c>
      <c r="H256">
        <v>4972.5166016000003</v>
      </c>
    </row>
    <row r="257" spans="1:8" x14ac:dyDescent="0.25">
      <c r="A257">
        <v>253</v>
      </c>
      <c r="B257" s="1">
        <f>DATE(2000,9,10) + TIME(0,0,0)</f>
        <v>36779</v>
      </c>
      <c r="C257">
        <v>3337.0693359000002</v>
      </c>
      <c r="D257">
        <v>3780.7731933999999</v>
      </c>
      <c r="E257">
        <v>7311.9511719000002</v>
      </c>
      <c r="F257">
        <v>2653.0339355000001</v>
      </c>
      <c r="G257">
        <v>3338.6613769999999</v>
      </c>
      <c r="H257">
        <v>4971.0551758000001</v>
      </c>
    </row>
    <row r="258" spans="1:8" x14ac:dyDescent="0.25">
      <c r="A258">
        <v>254</v>
      </c>
      <c r="B258" s="1">
        <f>DATE(2000,9,11) + TIME(0,0,0)</f>
        <v>36780</v>
      </c>
      <c r="C258">
        <v>3337.0651855000001</v>
      </c>
      <c r="D258">
        <v>3780.7724609000002</v>
      </c>
      <c r="E258">
        <v>7311.9511719000002</v>
      </c>
      <c r="F258">
        <v>2650.3942870999999</v>
      </c>
      <c r="G258">
        <v>3338.6538086</v>
      </c>
      <c r="H258">
        <v>4969.6049805000002</v>
      </c>
    </row>
    <row r="259" spans="1:8" x14ac:dyDescent="0.25">
      <c r="A259">
        <v>255</v>
      </c>
      <c r="B259" s="1">
        <f>DATE(2000,9,12) + TIME(0,0,0)</f>
        <v>36781</v>
      </c>
      <c r="C259">
        <v>3337.0615234000002</v>
      </c>
      <c r="D259">
        <v>3780.7714844000002</v>
      </c>
      <c r="E259">
        <v>7311.9511719000002</v>
      </c>
      <c r="F259">
        <v>2647.7739258000001</v>
      </c>
      <c r="G259">
        <v>3338.6462402000002</v>
      </c>
      <c r="H259">
        <v>4968.1660155999998</v>
      </c>
    </row>
    <row r="260" spans="1:8" x14ac:dyDescent="0.25">
      <c r="A260">
        <v>256</v>
      </c>
      <c r="B260" s="1">
        <f>DATE(2000,9,13) + TIME(0,0,0)</f>
        <v>36782</v>
      </c>
      <c r="C260">
        <v>3337.0576172000001</v>
      </c>
      <c r="D260">
        <v>3780.7705077999999</v>
      </c>
      <c r="E260">
        <v>7311.9511719000002</v>
      </c>
      <c r="F260">
        <v>2645.1723633000001</v>
      </c>
      <c r="G260">
        <v>3338.6386719000002</v>
      </c>
      <c r="H260">
        <v>4966.7373047000001</v>
      </c>
    </row>
    <row r="261" spans="1:8" x14ac:dyDescent="0.25">
      <c r="A261">
        <v>257</v>
      </c>
      <c r="B261" s="1">
        <f>DATE(2000,9,14) + TIME(0,0,0)</f>
        <v>36783</v>
      </c>
      <c r="C261">
        <v>3337.0537109000002</v>
      </c>
      <c r="D261">
        <v>3780.7697754000001</v>
      </c>
      <c r="E261">
        <v>7311.9511719000002</v>
      </c>
      <c r="F261">
        <v>2642.5891112999998</v>
      </c>
      <c r="G261">
        <v>3338.6311034999999</v>
      </c>
      <c r="H261">
        <v>4965.3198241999999</v>
      </c>
    </row>
    <row r="262" spans="1:8" x14ac:dyDescent="0.25">
      <c r="A262">
        <v>258</v>
      </c>
      <c r="B262" s="1">
        <f>DATE(2000,9,15) + TIME(0,0,0)</f>
        <v>36784</v>
      </c>
      <c r="C262">
        <v>3337.0498047000001</v>
      </c>
      <c r="D262">
        <v>3780.7690429999998</v>
      </c>
      <c r="E262">
        <v>7311.9516602000003</v>
      </c>
      <c r="F262">
        <v>2640.0244140999998</v>
      </c>
      <c r="G262">
        <v>3338.6237793</v>
      </c>
      <c r="H262">
        <v>4963.9130858999997</v>
      </c>
    </row>
    <row r="263" spans="1:8" x14ac:dyDescent="0.25">
      <c r="A263">
        <v>259</v>
      </c>
      <c r="B263" s="1">
        <f>DATE(2000,9,16) + TIME(0,0,0)</f>
        <v>36785</v>
      </c>
      <c r="C263">
        <v>3337.0461426000002</v>
      </c>
      <c r="D263">
        <v>3780.7683105000001</v>
      </c>
      <c r="E263">
        <v>7311.9516602000003</v>
      </c>
      <c r="F263">
        <v>2637.4777832</v>
      </c>
      <c r="G263">
        <v>3338.6162109000002</v>
      </c>
      <c r="H263">
        <v>4962.5170897999997</v>
      </c>
    </row>
    <row r="264" spans="1:8" x14ac:dyDescent="0.25">
      <c r="A264">
        <v>260</v>
      </c>
      <c r="B264" s="1">
        <f>DATE(2000,9,17) + TIME(0,0,0)</f>
        <v>36786</v>
      </c>
      <c r="C264">
        <v>3337.0424804999998</v>
      </c>
      <c r="D264">
        <v>3780.7675780999998</v>
      </c>
      <c r="E264">
        <v>7311.9516602000003</v>
      </c>
      <c r="F264">
        <v>2634.9492187999999</v>
      </c>
      <c r="G264">
        <v>3338.6088866999999</v>
      </c>
      <c r="H264">
        <v>4961.1308594000002</v>
      </c>
    </row>
    <row r="265" spans="1:8" x14ac:dyDescent="0.25">
      <c r="A265">
        <v>261</v>
      </c>
      <c r="B265" s="1">
        <f>DATE(2000,9,18) + TIME(0,0,0)</f>
        <v>36787</v>
      </c>
      <c r="C265">
        <v>3337.0385741999999</v>
      </c>
      <c r="D265">
        <v>3780.7670898000001</v>
      </c>
      <c r="E265">
        <v>7311.9516602000003</v>
      </c>
      <c r="F265">
        <v>2632.4382323999998</v>
      </c>
      <c r="G265">
        <v>3338.6015625</v>
      </c>
      <c r="H265">
        <v>4959.7558594000002</v>
      </c>
    </row>
    <row r="266" spans="1:8" x14ac:dyDescent="0.25">
      <c r="A266">
        <v>262</v>
      </c>
      <c r="B266" s="1">
        <f>DATE(2000,9,19) + TIME(0,0,0)</f>
        <v>36788</v>
      </c>
      <c r="C266">
        <v>3337.0349120999999</v>
      </c>
      <c r="D266">
        <v>3780.7663573999998</v>
      </c>
      <c r="E266">
        <v>7311.9516602000003</v>
      </c>
      <c r="F266">
        <v>2629.9448241999999</v>
      </c>
      <c r="G266">
        <v>3338.5942383000001</v>
      </c>
      <c r="H266">
        <v>4958.390625</v>
      </c>
    </row>
    <row r="267" spans="1:8" x14ac:dyDescent="0.25">
      <c r="A267">
        <v>263</v>
      </c>
      <c r="B267" s="1">
        <f>DATE(2000,9,20) + TIME(0,0,0)</f>
        <v>36789</v>
      </c>
      <c r="C267">
        <v>3337.0319823999998</v>
      </c>
      <c r="D267">
        <v>3780.7658691000001</v>
      </c>
      <c r="E267">
        <v>7311.9516602000003</v>
      </c>
      <c r="F267">
        <v>2627.4685058999999</v>
      </c>
      <c r="G267">
        <v>3338.5871582</v>
      </c>
      <c r="H267">
        <v>4957.0356444999998</v>
      </c>
    </row>
    <row r="268" spans="1:8" x14ac:dyDescent="0.25">
      <c r="A268">
        <v>264</v>
      </c>
      <c r="B268" s="1">
        <f>DATE(2000,9,21) + TIME(0,0,0)</f>
        <v>36790</v>
      </c>
      <c r="C268">
        <v>3337.0283202999999</v>
      </c>
      <c r="D268">
        <v>3780.7653808999999</v>
      </c>
      <c r="E268">
        <v>7311.9516602000003</v>
      </c>
      <c r="F268">
        <v>2625.0095215000001</v>
      </c>
      <c r="G268">
        <v>3338.5798340000001</v>
      </c>
      <c r="H268">
        <v>4955.6909180000002</v>
      </c>
    </row>
    <row r="269" spans="1:8" x14ac:dyDescent="0.25">
      <c r="A269">
        <v>265</v>
      </c>
      <c r="B269" s="1">
        <f>DATE(2000,9,22) + TIME(0,0,0)</f>
        <v>36791</v>
      </c>
      <c r="C269">
        <v>3337.0246582</v>
      </c>
      <c r="D269">
        <v>3780.7646484000002</v>
      </c>
      <c r="E269">
        <v>7311.9516602000003</v>
      </c>
      <c r="F269">
        <v>2622.5671387000002</v>
      </c>
      <c r="G269">
        <v>3338.5727539</v>
      </c>
      <c r="H269">
        <v>4954.3559569999998</v>
      </c>
    </row>
    <row r="270" spans="1:8" x14ac:dyDescent="0.25">
      <c r="A270">
        <v>266</v>
      </c>
      <c r="B270" s="1">
        <f>DATE(2000,9,23) + TIME(0,0,0)</f>
        <v>36792</v>
      </c>
      <c r="C270">
        <v>3337.0214844000002</v>
      </c>
      <c r="D270">
        <v>3780.7641601999999</v>
      </c>
      <c r="E270">
        <v>7311.9516602000003</v>
      </c>
      <c r="F270">
        <v>2620.1416015999998</v>
      </c>
      <c r="G270">
        <v>3338.5656737999998</v>
      </c>
      <c r="H270">
        <v>4953.0307616999999</v>
      </c>
    </row>
    <row r="271" spans="1:8" x14ac:dyDescent="0.25">
      <c r="A271">
        <v>267</v>
      </c>
      <c r="B271" s="1">
        <f>DATE(2000,9,24) + TIME(0,0,0)</f>
        <v>36793</v>
      </c>
      <c r="C271">
        <v>3337.0205077999999</v>
      </c>
      <c r="D271">
        <v>3780.7639159999999</v>
      </c>
      <c r="E271">
        <v>7311.9516602000003</v>
      </c>
      <c r="F271">
        <v>2617.7324219000002</v>
      </c>
      <c r="G271">
        <v>3338.5588379000001</v>
      </c>
      <c r="H271">
        <v>4951.7158202999999</v>
      </c>
    </row>
    <row r="272" spans="1:8" x14ac:dyDescent="0.25">
      <c r="A272">
        <v>268</v>
      </c>
      <c r="B272" s="1">
        <f>DATE(2000,9,25) + TIME(0,0,0)</f>
        <v>36794</v>
      </c>
      <c r="C272">
        <v>3337.0168457</v>
      </c>
      <c r="D272">
        <v>3780.7634277000002</v>
      </c>
      <c r="E272">
        <v>7311.9516602000003</v>
      </c>
      <c r="F272">
        <v>2615.3398437999999</v>
      </c>
      <c r="G272">
        <v>3338.5517577999999</v>
      </c>
      <c r="H272">
        <v>4950.4101561999996</v>
      </c>
    </row>
    <row r="273" spans="1:8" x14ac:dyDescent="0.25">
      <c r="A273">
        <v>269</v>
      </c>
      <c r="B273" s="1">
        <f>DATE(2000,9,26) + TIME(0,0,0)</f>
        <v>36795</v>
      </c>
      <c r="C273">
        <v>3337.0131836</v>
      </c>
      <c r="D273">
        <v>3780.7629394999999</v>
      </c>
      <c r="E273">
        <v>7311.9516602000003</v>
      </c>
      <c r="F273">
        <v>2612.9631347999998</v>
      </c>
      <c r="G273">
        <v>3338.5449219000002</v>
      </c>
      <c r="H273">
        <v>4949.1142577999999</v>
      </c>
    </row>
    <row r="274" spans="1:8" x14ac:dyDescent="0.25">
      <c r="A274">
        <v>270</v>
      </c>
      <c r="B274" s="1">
        <f>DATE(2000,9,27) + TIME(0,0,0)</f>
        <v>36796</v>
      </c>
      <c r="C274">
        <v>3337.0097655999998</v>
      </c>
      <c r="D274">
        <v>3780.7626952999999</v>
      </c>
      <c r="E274">
        <v>7311.9516602000003</v>
      </c>
      <c r="F274">
        <v>2610.6025390999998</v>
      </c>
      <c r="G274">
        <v>3338.5378418</v>
      </c>
      <c r="H274">
        <v>4947.8276366999999</v>
      </c>
    </row>
    <row r="275" spans="1:8" x14ac:dyDescent="0.25">
      <c r="A275">
        <v>271</v>
      </c>
      <c r="B275" s="1">
        <f>DATE(2000,9,28) + TIME(0,0,0)</f>
        <v>36797</v>
      </c>
      <c r="C275">
        <v>3337.0061034999999</v>
      </c>
      <c r="D275">
        <v>3780.7622070000002</v>
      </c>
      <c r="E275">
        <v>7311.9516602000003</v>
      </c>
      <c r="F275">
        <v>2608.2578125</v>
      </c>
      <c r="G275">
        <v>3338.5310058999999</v>
      </c>
      <c r="H275">
        <v>4946.5507811999996</v>
      </c>
    </row>
    <row r="276" spans="1:8" x14ac:dyDescent="0.25">
      <c r="A276">
        <v>272</v>
      </c>
      <c r="B276" s="1">
        <f>DATE(2000,9,29) + TIME(0,0,0)</f>
        <v>36798</v>
      </c>
      <c r="C276">
        <v>3337.0024414</v>
      </c>
      <c r="D276">
        <v>3780.7619629000001</v>
      </c>
      <c r="E276">
        <v>7311.9516602000003</v>
      </c>
      <c r="F276">
        <v>2605.9287109000002</v>
      </c>
      <c r="G276">
        <v>3338.5241698999998</v>
      </c>
      <c r="H276">
        <v>4945.2832030999998</v>
      </c>
    </row>
    <row r="277" spans="1:8" x14ac:dyDescent="0.25">
      <c r="A277">
        <v>273</v>
      </c>
      <c r="B277" s="1">
        <f>DATE(2000,9,30) + TIME(0,0,0)</f>
        <v>36799</v>
      </c>
      <c r="C277">
        <v>3336.9990234000002</v>
      </c>
      <c r="D277">
        <v>3780.7614745999999</v>
      </c>
      <c r="E277">
        <v>7311.9516602000003</v>
      </c>
      <c r="F277">
        <v>2603.6149902000002</v>
      </c>
      <c r="G277">
        <v>3338.5175780999998</v>
      </c>
      <c r="H277">
        <v>4944.0249022999997</v>
      </c>
    </row>
    <row r="278" spans="1:8" x14ac:dyDescent="0.25">
      <c r="A278">
        <v>274</v>
      </c>
      <c r="B278" s="1">
        <f>DATE(2000,10,1) + TIME(0,0,0)</f>
        <v>36800</v>
      </c>
      <c r="C278">
        <v>3336.9956054999998</v>
      </c>
      <c r="D278">
        <v>3780.7612304999998</v>
      </c>
      <c r="E278">
        <v>7311.9516602000003</v>
      </c>
      <c r="F278">
        <v>2601.3168945000002</v>
      </c>
      <c r="G278">
        <v>3338.5107422000001</v>
      </c>
      <c r="H278">
        <v>4942.7753905999998</v>
      </c>
    </row>
    <row r="279" spans="1:8" x14ac:dyDescent="0.25">
      <c r="A279">
        <v>275</v>
      </c>
      <c r="B279" s="1">
        <f>DATE(2000,10,2) + TIME(0,0,0)</f>
        <v>36801</v>
      </c>
      <c r="C279">
        <v>3336.9919433999999</v>
      </c>
      <c r="D279">
        <v>3780.7609862999998</v>
      </c>
      <c r="E279">
        <v>7311.9516602000003</v>
      </c>
      <c r="F279">
        <v>2599.0341797000001</v>
      </c>
      <c r="G279">
        <v>3338.5041504000001</v>
      </c>
      <c r="H279">
        <v>4941.5351561999996</v>
      </c>
    </row>
    <row r="280" spans="1:8" x14ac:dyDescent="0.25">
      <c r="A280">
        <v>276</v>
      </c>
      <c r="B280" s="1">
        <f>DATE(2000,10,3) + TIME(0,0,0)</f>
        <v>36802</v>
      </c>
      <c r="C280">
        <v>3336.9885254000001</v>
      </c>
      <c r="D280">
        <v>3780.7604980000001</v>
      </c>
      <c r="E280">
        <v>7311.9516602000003</v>
      </c>
      <c r="F280">
        <v>2596.7663573999998</v>
      </c>
      <c r="G280">
        <v>3338.4975586</v>
      </c>
      <c r="H280">
        <v>4940.3037108999997</v>
      </c>
    </row>
    <row r="281" spans="1:8" x14ac:dyDescent="0.25">
      <c r="A281">
        <v>277</v>
      </c>
      <c r="B281" s="1">
        <f>DATE(2000,10,4) + TIME(0,0,0)</f>
        <v>36803</v>
      </c>
      <c r="C281">
        <v>3336.9851073999998</v>
      </c>
      <c r="D281">
        <v>3780.7602539</v>
      </c>
      <c r="E281">
        <v>7311.9516602000003</v>
      </c>
      <c r="F281">
        <v>2594.5136719000002</v>
      </c>
      <c r="G281">
        <v>3338.4909668</v>
      </c>
      <c r="H281">
        <v>4939.0815430000002</v>
      </c>
    </row>
    <row r="282" spans="1:8" x14ac:dyDescent="0.25">
      <c r="A282">
        <v>278</v>
      </c>
      <c r="B282" s="1">
        <f>DATE(2000,10,5) + TIME(0,0,0)</f>
        <v>36804</v>
      </c>
      <c r="C282">
        <v>3336.9816894999999</v>
      </c>
      <c r="D282">
        <v>3780.7600097999998</v>
      </c>
      <c r="E282">
        <v>7311.9516602000003</v>
      </c>
      <c r="F282">
        <v>2592.2756347999998</v>
      </c>
      <c r="G282">
        <v>3338.484375</v>
      </c>
      <c r="H282">
        <v>4937.8681641000003</v>
      </c>
    </row>
    <row r="283" spans="1:8" x14ac:dyDescent="0.25">
      <c r="A283">
        <v>279</v>
      </c>
      <c r="B283" s="1">
        <f>DATE(2000,10,6) + TIME(0,0,0)</f>
        <v>36805</v>
      </c>
      <c r="C283">
        <v>3336.9782715000001</v>
      </c>
      <c r="D283">
        <v>3780.7597655999998</v>
      </c>
      <c r="E283">
        <v>7311.9516602000003</v>
      </c>
      <c r="F283">
        <v>2590.0522461</v>
      </c>
      <c r="G283">
        <v>3338.4780273000001</v>
      </c>
      <c r="H283">
        <v>4936.6630858999997</v>
      </c>
    </row>
    <row r="284" spans="1:8" x14ac:dyDescent="0.25">
      <c r="A284">
        <v>280</v>
      </c>
      <c r="B284" s="1">
        <f>DATE(2000,10,7) + TIME(0,0,0)</f>
        <v>36806</v>
      </c>
      <c r="C284">
        <v>3336.9748534999999</v>
      </c>
      <c r="D284">
        <v>3780.7595215000001</v>
      </c>
      <c r="E284">
        <v>7311.9516602000003</v>
      </c>
      <c r="F284">
        <v>2587.8435058999999</v>
      </c>
      <c r="G284">
        <v>3338.4714355000001</v>
      </c>
      <c r="H284">
        <v>4935.4667969000002</v>
      </c>
    </row>
    <row r="285" spans="1:8" x14ac:dyDescent="0.25">
      <c r="A285">
        <v>281</v>
      </c>
      <c r="B285" s="1">
        <f>DATE(2000,10,8) + TIME(0,0,0)</f>
        <v>36807</v>
      </c>
      <c r="C285">
        <v>3336.9716797000001</v>
      </c>
      <c r="D285">
        <v>3780.7592773000001</v>
      </c>
      <c r="E285">
        <v>7311.9516602000003</v>
      </c>
      <c r="F285">
        <v>2585.6489258000001</v>
      </c>
      <c r="G285">
        <v>3338.4650879000001</v>
      </c>
      <c r="H285">
        <v>4934.2792969000002</v>
      </c>
    </row>
    <row r="286" spans="1:8" x14ac:dyDescent="0.25">
      <c r="A286">
        <v>282</v>
      </c>
      <c r="B286" s="1">
        <f>DATE(2000,10,9) + TIME(0,0,0)</f>
        <v>36808</v>
      </c>
      <c r="C286">
        <v>3336.9682616999999</v>
      </c>
      <c r="D286">
        <v>3780.7592773000001</v>
      </c>
      <c r="E286">
        <v>7311.9521483999997</v>
      </c>
      <c r="F286">
        <v>2583.4685058999999</v>
      </c>
      <c r="G286">
        <v>3338.4587402000002</v>
      </c>
      <c r="H286">
        <v>4933.1000977000003</v>
      </c>
    </row>
    <row r="287" spans="1:8" x14ac:dyDescent="0.25">
      <c r="A287">
        <v>283</v>
      </c>
      <c r="B287" s="1">
        <f>DATE(2000,10,10) + TIME(0,0,0)</f>
        <v>36809</v>
      </c>
      <c r="C287">
        <v>3336.9648437999999</v>
      </c>
      <c r="D287">
        <v>3780.7590332</v>
      </c>
      <c r="E287">
        <v>7311.9521483999997</v>
      </c>
      <c r="F287">
        <v>2581.3022461</v>
      </c>
      <c r="G287">
        <v>3338.4523926000002</v>
      </c>
      <c r="H287">
        <v>4931.9291991999999</v>
      </c>
    </row>
    <row r="288" spans="1:8" x14ac:dyDescent="0.25">
      <c r="A288">
        <v>284</v>
      </c>
      <c r="B288" s="1">
        <f>DATE(2000,10,11) + TIME(0,0,0)</f>
        <v>36810</v>
      </c>
      <c r="C288">
        <v>3336.9614258000001</v>
      </c>
      <c r="D288">
        <v>3780.7587890999998</v>
      </c>
      <c r="E288">
        <v>7311.9521483999997</v>
      </c>
      <c r="F288">
        <v>2579.1499023000001</v>
      </c>
      <c r="G288">
        <v>3338.4460448999998</v>
      </c>
      <c r="H288">
        <v>4930.7661133000001</v>
      </c>
    </row>
    <row r="289" spans="1:8" x14ac:dyDescent="0.25">
      <c r="A289">
        <v>285</v>
      </c>
      <c r="B289" s="1">
        <f>DATE(2000,10,12) + TIME(0,0,0)</f>
        <v>36811</v>
      </c>
      <c r="C289">
        <v>3336.9582519999999</v>
      </c>
      <c r="D289">
        <v>3780.7585448999998</v>
      </c>
      <c r="E289">
        <v>7311.9521483999997</v>
      </c>
      <c r="F289">
        <v>2577.0112304999998</v>
      </c>
      <c r="G289">
        <v>3338.4396972999998</v>
      </c>
      <c r="H289">
        <v>4929.6118164</v>
      </c>
    </row>
    <row r="290" spans="1:8" x14ac:dyDescent="0.25">
      <c r="A290">
        <v>286</v>
      </c>
      <c r="B290" s="1">
        <f>DATE(2000,10,13) + TIME(0,0,0)</f>
        <v>36812</v>
      </c>
      <c r="C290">
        <v>3336.9548340000001</v>
      </c>
      <c r="D290">
        <v>3780.7585448999998</v>
      </c>
      <c r="E290">
        <v>7311.9521483999997</v>
      </c>
      <c r="F290">
        <v>2574.8859862999998</v>
      </c>
      <c r="G290">
        <v>3338.4335937999999</v>
      </c>
      <c r="H290">
        <v>4928.4658202999999</v>
      </c>
    </row>
    <row r="291" spans="1:8" x14ac:dyDescent="0.25">
      <c r="A291">
        <v>287</v>
      </c>
      <c r="B291" s="1">
        <f>DATE(2000,10,14) + TIME(0,0,0)</f>
        <v>36813</v>
      </c>
      <c r="C291">
        <v>3336.9516601999999</v>
      </c>
      <c r="D291">
        <v>3780.7583008000001</v>
      </c>
      <c r="E291">
        <v>7311.9521483999997</v>
      </c>
      <c r="F291">
        <v>2572.7744140999998</v>
      </c>
      <c r="G291">
        <v>3338.4272461</v>
      </c>
      <c r="H291">
        <v>4927.3271483999997</v>
      </c>
    </row>
    <row r="292" spans="1:8" x14ac:dyDescent="0.25">
      <c r="A292">
        <v>288</v>
      </c>
      <c r="B292" s="1">
        <f>DATE(2000,10,15) + TIME(0,0,0)</f>
        <v>36814</v>
      </c>
      <c r="C292">
        <v>3336.9484862999998</v>
      </c>
      <c r="D292">
        <v>3780.7580566000001</v>
      </c>
      <c r="E292">
        <v>7311.9521483999997</v>
      </c>
      <c r="F292">
        <v>2570.6757812000001</v>
      </c>
      <c r="G292">
        <v>3338.4211426000002</v>
      </c>
      <c r="H292">
        <v>4926.1972655999998</v>
      </c>
    </row>
    <row r="293" spans="1:8" x14ac:dyDescent="0.25">
      <c r="A293">
        <v>289</v>
      </c>
      <c r="B293" s="1">
        <f>DATE(2000,10,16) + TIME(0,0,0)</f>
        <v>36815</v>
      </c>
      <c r="C293">
        <v>3336.9453125</v>
      </c>
      <c r="D293">
        <v>3780.7578125</v>
      </c>
      <c r="E293">
        <v>7311.9521483999997</v>
      </c>
      <c r="F293">
        <v>2568.5905762000002</v>
      </c>
      <c r="G293">
        <v>3338.4150390999998</v>
      </c>
      <c r="H293">
        <v>4925.0747069999998</v>
      </c>
    </row>
    <row r="294" spans="1:8" x14ac:dyDescent="0.25">
      <c r="A294">
        <v>290</v>
      </c>
      <c r="B294" s="1">
        <f>DATE(2000,10,17) + TIME(0,0,0)</f>
        <v>36816</v>
      </c>
      <c r="C294">
        <v>3336.9418945000002</v>
      </c>
      <c r="D294">
        <v>3780.7575683999999</v>
      </c>
      <c r="E294">
        <v>7311.9521483999997</v>
      </c>
      <c r="F294">
        <v>2566.5183105000001</v>
      </c>
      <c r="G294">
        <v>3338.4089355000001</v>
      </c>
      <c r="H294">
        <v>4923.9599608999997</v>
      </c>
    </row>
    <row r="295" spans="1:8" x14ac:dyDescent="0.25">
      <c r="A295">
        <v>291</v>
      </c>
      <c r="B295" s="1">
        <f>DATE(2000,10,18) + TIME(0,0,0)</f>
        <v>36817</v>
      </c>
      <c r="C295">
        <v>3336.9387207</v>
      </c>
      <c r="D295">
        <v>3780.7573241999999</v>
      </c>
      <c r="E295">
        <v>7311.9521483999997</v>
      </c>
      <c r="F295">
        <v>2564.4589844000002</v>
      </c>
      <c r="G295">
        <v>3338.4030762000002</v>
      </c>
      <c r="H295">
        <v>4922.8530272999997</v>
      </c>
    </row>
    <row r="296" spans="1:8" x14ac:dyDescent="0.25">
      <c r="A296">
        <v>292</v>
      </c>
      <c r="B296" s="1">
        <f>DATE(2000,10,19) + TIME(0,0,0)</f>
        <v>36818</v>
      </c>
      <c r="C296">
        <v>3336.9355469000002</v>
      </c>
      <c r="D296">
        <v>3780.7573241999999</v>
      </c>
      <c r="E296">
        <v>7311.9521483999997</v>
      </c>
      <c r="F296">
        <v>2562.4123534999999</v>
      </c>
      <c r="G296">
        <v>3338.3969726999999</v>
      </c>
      <c r="H296">
        <v>4921.7539061999996</v>
      </c>
    </row>
    <row r="297" spans="1:8" x14ac:dyDescent="0.25">
      <c r="A297">
        <v>293</v>
      </c>
      <c r="B297" s="1">
        <f>DATE(2000,10,20) + TIME(0,0,0)</f>
        <v>36819</v>
      </c>
      <c r="C297">
        <v>3336.9343262000002</v>
      </c>
      <c r="D297">
        <v>3780.7570801000002</v>
      </c>
      <c r="E297">
        <v>7311.9521483999997</v>
      </c>
      <c r="F297">
        <v>2560.3784179999998</v>
      </c>
      <c r="G297">
        <v>3338.3911133000001</v>
      </c>
      <c r="H297">
        <v>4920.6621094000002</v>
      </c>
    </row>
    <row r="298" spans="1:8" x14ac:dyDescent="0.25">
      <c r="A298">
        <v>294</v>
      </c>
      <c r="B298" s="1">
        <f>DATE(2000,10,21) + TIME(0,0,0)</f>
        <v>36820</v>
      </c>
      <c r="C298">
        <v>3336.9313965000001</v>
      </c>
      <c r="D298">
        <v>3780.7568359000002</v>
      </c>
      <c r="E298">
        <v>7311.9521483999997</v>
      </c>
      <c r="F298">
        <v>2558.3571777000002</v>
      </c>
      <c r="G298">
        <v>3338.3850097999998</v>
      </c>
      <c r="H298">
        <v>4919.578125</v>
      </c>
    </row>
    <row r="299" spans="1:8" x14ac:dyDescent="0.25">
      <c r="A299">
        <v>295</v>
      </c>
      <c r="B299" s="1">
        <f>DATE(2000,10,22) + TIME(0,0,0)</f>
        <v>36821</v>
      </c>
      <c r="C299">
        <v>3336.9282226999999</v>
      </c>
      <c r="D299">
        <v>3780.7568359000002</v>
      </c>
      <c r="E299">
        <v>7311.9521483999997</v>
      </c>
      <c r="F299">
        <v>2556.3483887000002</v>
      </c>
      <c r="G299">
        <v>3338.3791504000001</v>
      </c>
      <c r="H299">
        <v>4918.5014647999997</v>
      </c>
    </row>
    <row r="300" spans="1:8" x14ac:dyDescent="0.25">
      <c r="A300">
        <v>296</v>
      </c>
      <c r="B300" s="1">
        <f>DATE(2000,10,23) + TIME(0,0,0)</f>
        <v>36822</v>
      </c>
      <c r="C300">
        <v>3336.9250487999998</v>
      </c>
      <c r="D300">
        <v>3780.7565918</v>
      </c>
      <c r="E300">
        <v>7311.9521483999997</v>
      </c>
      <c r="F300">
        <v>2554.3518066000001</v>
      </c>
      <c r="G300">
        <v>3338.3732909999999</v>
      </c>
      <c r="H300">
        <v>4917.4321289</v>
      </c>
    </row>
    <row r="301" spans="1:8" x14ac:dyDescent="0.25">
      <c r="A301">
        <v>297</v>
      </c>
      <c r="B301" s="1">
        <f>DATE(2000,10,24) + TIME(0,0,0)</f>
        <v>36823</v>
      </c>
      <c r="C301">
        <v>3336.921875</v>
      </c>
      <c r="D301">
        <v>3780.7565918</v>
      </c>
      <c r="E301">
        <v>7311.9521483999997</v>
      </c>
      <c r="F301">
        <v>2552.3676758000001</v>
      </c>
      <c r="G301">
        <v>3338.3676758000001</v>
      </c>
      <c r="H301">
        <v>4916.3696289</v>
      </c>
    </row>
    <row r="302" spans="1:8" x14ac:dyDescent="0.25">
      <c r="A302">
        <v>298</v>
      </c>
      <c r="B302" s="1">
        <f>DATE(2000,10,25) + TIME(0,0,0)</f>
        <v>36824</v>
      </c>
      <c r="C302">
        <v>3336.9189452999999</v>
      </c>
      <c r="D302">
        <v>3780.7565918</v>
      </c>
      <c r="E302">
        <v>7311.9521483999997</v>
      </c>
      <c r="F302">
        <v>2550.3955077999999</v>
      </c>
      <c r="G302">
        <v>3338.3618164</v>
      </c>
      <c r="H302">
        <v>4915.3149414</v>
      </c>
    </row>
    <row r="303" spans="1:8" x14ac:dyDescent="0.25">
      <c r="A303">
        <v>299</v>
      </c>
      <c r="B303" s="1">
        <f>DATE(2000,10,26) + TIME(0,0,0)</f>
        <v>36825</v>
      </c>
      <c r="C303">
        <v>3336.9157715000001</v>
      </c>
      <c r="D303">
        <v>3780.7563476999999</v>
      </c>
      <c r="E303">
        <v>7311.9521483999997</v>
      </c>
      <c r="F303">
        <v>2548.4353027000002</v>
      </c>
      <c r="G303">
        <v>3338.3559570000002</v>
      </c>
      <c r="H303">
        <v>4914.2670897999997</v>
      </c>
    </row>
    <row r="304" spans="1:8" x14ac:dyDescent="0.25">
      <c r="A304">
        <v>300</v>
      </c>
      <c r="B304" s="1">
        <f>DATE(2000,10,27) + TIME(0,0,0)</f>
        <v>36826</v>
      </c>
      <c r="C304">
        <v>3336.9125976999999</v>
      </c>
      <c r="D304">
        <v>3780.7563476999999</v>
      </c>
      <c r="E304">
        <v>7311.9521483999997</v>
      </c>
      <c r="F304">
        <v>2546.4870605000001</v>
      </c>
      <c r="G304">
        <v>3338.3503418</v>
      </c>
      <c r="H304">
        <v>4913.2265625</v>
      </c>
    </row>
    <row r="305" spans="1:8" x14ac:dyDescent="0.25">
      <c r="A305">
        <v>301</v>
      </c>
      <c r="B305" s="1">
        <f>DATE(2000,10,28) + TIME(0,0,0)</f>
        <v>36827</v>
      </c>
      <c r="C305">
        <v>3336.9096679999998</v>
      </c>
      <c r="D305">
        <v>3780.7561034999999</v>
      </c>
      <c r="E305">
        <v>7311.9521483999997</v>
      </c>
      <c r="F305">
        <v>2544.5505370999999</v>
      </c>
      <c r="G305">
        <v>3338.3447265999998</v>
      </c>
      <c r="H305">
        <v>4912.1928711</v>
      </c>
    </row>
    <row r="306" spans="1:8" x14ac:dyDescent="0.25">
      <c r="A306">
        <v>302</v>
      </c>
      <c r="B306" s="1">
        <f>DATE(2000,10,29) + TIME(0,0,0)</f>
        <v>36828</v>
      </c>
      <c r="C306">
        <v>3336.9064941000001</v>
      </c>
      <c r="D306">
        <v>3780.7561034999999</v>
      </c>
      <c r="E306">
        <v>7311.9521483999997</v>
      </c>
      <c r="F306">
        <v>2542.6257323999998</v>
      </c>
      <c r="G306">
        <v>3338.3391112999998</v>
      </c>
      <c r="H306">
        <v>4911.1665039</v>
      </c>
    </row>
    <row r="307" spans="1:8" x14ac:dyDescent="0.25">
      <c r="A307">
        <v>303</v>
      </c>
      <c r="B307" s="1">
        <f>DATE(2000,10,30) + TIME(0,0,0)</f>
        <v>36829</v>
      </c>
      <c r="C307">
        <v>3336.9035644999999</v>
      </c>
      <c r="D307">
        <v>3780.7561034999999</v>
      </c>
      <c r="E307">
        <v>7311.9521483999997</v>
      </c>
      <c r="F307">
        <v>2540.7124023000001</v>
      </c>
      <c r="G307">
        <v>3338.3334961</v>
      </c>
      <c r="H307">
        <v>4910.1464844000002</v>
      </c>
    </row>
    <row r="308" spans="1:8" x14ac:dyDescent="0.25">
      <c r="A308">
        <v>304</v>
      </c>
      <c r="B308" s="1">
        <f>DATE(2000,10,31) + TIME(0,0,0)</f>
        <v>36830</v>
      </c>
      <c r="C308">
        <v>3336.9006347999998</v>
      </c>
      <c r="D308">
        <v>3780.7558594000002</v>
      </c>
      <c r="E308">
        <v>7311.9521483999997</v>
      </c>
      <c r="F308">
        <v>2538.8105469000002</v>
      </c>
      <c r="G308">
        <v>3338.3278808999999</v>
      </c>
      <c r="H308">
        <v>4909.1333008000001</v>
      </c>
    </row>
    <row r="309" spans="1:8" x14ac:dyDescent="0.25">
      <c r="A309">
        <v>305</v>
      </c>
      <c r="B309" s="1">
        <f>DATE(2000,11,1) + TIME(0,0,0)</f>
        <v>36831</v>
      </c>
      <c r="C309">
        <v>3336.8974609000002</v>
      </c>
      <c r="D309">
        <v>3780.7558594000002</v>
      </c>
      <c r="E309">
        <v>7311.9521483999997</v>
      </c>
      <c r="F309">
        <v>2536.9199219000002</v>
      </c>
      <c r="G309">
        <v>3338.3222655999998</v>
      </c>
      <c r="H309">
        <v>4908.1274414</v>
      </c>
    </row>
    <row r="310" spans="1:8" x14ac:dyDescent="0.25">
      <c r="A310">
        <v>306</v>
      </c>
      <c r="B310" s="1">
        <f>DATE(2000,11,2) + TIME(0,0,0)</f>
        <v>36832</v>
      </c>
      <c r="C310">
        <v>3336.8945312000001</v>
      </c>
      <c r="D310">
        <v>3780.7558594000002</v>
      </c>
      <c r="E310">
        <v>7311.9521483999997</v>
      </c>
      <c r="F310">
        <v>2535.0405273000001</v>
      </c>
      <c r="G310">
        <v>3338.3166504000001</v>
      </c>
      <c r="H310">
        <v>4907.1274414</v>
      </c>
    </row>
    <row r="311" spans="1:8" x14ac:dyDescent="0.25">
      <c r="A311">
        <v>307</v>
      </c>
      <c r="B311" s="1">
        <f>DATE(2000,11,3) + TIME(0,0,0)</f>
        <v>36833</v>
      </c>
      <c r="C311">
        <v>3336.8923340000001</v>
      </c>
      <c r="D311">
        <v>3780.7558594000002</v>
      </c>
      <c r="E311">
        <v>7311.9521483999997</v>
      </c>
      <c r="F311">
        <v>2533.1721191000001</v>
      </c>
      <c r="G311">
        <v>3338.3112793</v>
      </c>
      <c r="H311">
        <v>4906.1347655999998</v>
      </c>
    </row>
    <row r="312" spans="1:8" x14ac:dyDescent="0.25">
      <c r="A312">
        <v>308</v>
      </c>
      <c r="B312" s="1">
        <f>DATE(2000,11,4) + TIME(0,0,0)</f>
        <v>36834</v>
      </c>
      <c r="C312">
        <v>3336.8894043</v>
      </c>
      <c r="D312">
        <v>3780.7558594000002</v>
      </c>
      <c r="E312">
        <v>7311.9521483999997</v>
      </c>
      <c r="F312">
        <v>2531.3144530999998</v>
      </c>
      <c r="G312">
        <v>3338.3056640999998</v>
      </c>
      <c r="H312">
        <v>4905.1484375</v>
      </c>
    </row>
    <row r="313" spans="1:8" x14ac:dyDescent="0.25">
      <c r="A313">
        <v>309</v>
      </c>
      <c r="B313" s="1">
        <f>DATE(2000,11,5) + TIME(0,0,0)</f>
        <v>36835</v>
      </c>
      <c r="C313">
        <v>3336.8864745999999</v>
      </c>
      <c r="D313">
        <v>3780.7558594000002</v>
      </c>
      <c r="E313">
        <v>7311.9521483999997</v>
      </c>
      <c r="F313">
        <v>2529.4680176000002</v>
      </c>
      <c r="G313">
        <v>3338.3002929999998</v>
      </c>
      <c r="H313">
        <v>4904.1684569999998</v>
      </c>
    </row>
    <row r="314" spans="1:8" x14ac:dyDescent="0.25">
      <c r="A314">
        <v>310</v>
      </c>
      <c r="B314" s="1">
        <f>DATE(2000,11,6) + TIME(0,0,0)</f>
        <v>36836</v>
      </c>
      <c r="C314">
        <v>3336.8835448999998</v>
      </c>
      <c r="D314">
        <v>3780.7556152000002</v>
      </c>
      <c r="E314">
        <v>7311.9521483999997</v>
      </c>
      <c r="F314">
        <v>2527.6320801000002</v>
      </c>
      <c r="G314">
        <v>3338.2949219000002</v>
      </c>
      <c r="H314">
        <v>4903.1948241999999</v>
      </c>
    </row>
    <row r="315" spans="1:8" x14ac:dyDescent="0.25">
      <c r="A315">
        <v>311</v>
      </c>
      <c r="B315" s="1">
        <f>DATE(2000,11,7) + TIME(0,0,0)</f>
        <v>36837</v>
      </c>
      <c r="C315">
        <v>3336.8806152000002</v>
      </c>
      <c r="D315">
        <v>3780.7556152000002</v>
      </c>
      <c r="E315">
        <v>7311.9521483999997</v>
      </c>
      <c r="F315">
        <v>2525.8066405999998</v>
      </c>
      <c r="G315">
        <v>3338.2895508000001</v>
      </c>
      <c r="H315">
        <v>4902.2275391000003</v>
      </c>
    </row>
    <row r="316" spans="1:8" x14ac:dyDescent="0.25">
      <c r="A316">
        <v>312</v>
      </c>
      <c r="B316" s="1">
        <f>DATE(2000,11,8) + TIME(0,0,0)</f>
        <v>36838</v>
      </c>
      <c r="C316">
        <v>3336.8779297000001</v>
      </c>
      <c r="D316">
        <v>3780.7556152000002</v>
      </c>
      <c r="E316">
        <v>7311.9521483999997</v>
      </c>
      <c r="F316">
        <v>2523.9919433999999</v>
      </c>
      <c r="G316">
        <v>3338.2841797000001</v>
      </c>
      <c r="H316">
        <v>4901.2670897999997</v>
      </c>
    </row>
    <row r="317" spans="1:8" x14ac:dyDescent="0.25">
      <c r="A317">
        <v>313</v>
      </c>
      <c r="B317" s="1">
        <f>DATE(2000,11,9) + TIME(0,0,0)</f>
        <v>36839</v>
      </c>
      <c r="C317">
        <v>3336.875</v>
      </c>
      <c r="D317">
        <v>3780.7556152000002</v>
      </c>
      <c r="E317">
        <v>7311.9521483999997</v>
      </c>
      <c r="F317">
        <v>2522.1875</v>
      </c>
      <c r="G317">
        <v>3338.2790527000002</v>
      </c>
      <c r="H317">
        <v>4900.3125</v>
      </c>
    </row>
    <row r="318" spans="1:8" x14ac:dyDescent="0.25">
      <c r="A318">
        <v>314</v>
      </c>
      <c r="B318" s="1">
        <f>DATE(2000,11,10) + TIME(0,0,0)</f>
        <v>36840</v>
      </c>
      <c r="C318">
        <v>3336.8720702999999</v>
      </c>
      <c r="D318">
        <v>3780.7556152000002</v>
      </c>
      <c r="E318">
        <v>7311.9521483999997</v>
      </c>
      <c r="F318">
        <v>2520.3935547000001</v>
      </c>
      <c r="G318">
        <v>3338.2736816000001</v>
      </c>
      <c r="H318">
        <v>4899.3637694999998</v>
      </c>
    </row>
    <row r="319" spans="1:8" x14ac:dyDescent="0.25">
      <c r="A319">
        <v>315</v>
      </c>
      <c r="B319" s="1">
        <f>DATE(2000,11,11) + TIME(0,0,0)</f>
        <v>36841</v>
      </c>
      <c r="C319">
        <v>3336.8693847999998</v>
      </c>
      <c r="D319">
        <v>3780.7556152000002</v>
      </c>
      <c r="E319">
        <v>7311.9521483999997</v>
      </c>
      <c r="F319">
        <v>2518.6098633000001</v>
      </c>
      <c r="G319">
        <v>3338.2685547000001</v>
      </c>
      <c r="H319">
        <v>4898.421875</v>
      </c>
    </row>
    <row r="320" spans="1:8" x14ac:dyDescent="0.25">
      <c r="A320">
        <v>316</v>
      </c>
      <c r="B320" s="1">
        <f>DATE(2000,11,12) + TIME(0,0,0)</f>
        <v>36842</v>
      </c>
      <c r="C320">
        <v>3336.8664551000002</v>
      </c>
      <c r="D320">
        <v>3780.7553711</v>
      </c>
      <c r="E320">
        <v>7311.9521483999997</v>
      </c>
      <c r="F320">
        <v>2516.8361816000001</v>
      </c>
      <c r="G320">
        <v>3338.2631836</v>
      </c>
      <c r="H320">
        <v>4897.4858397999997</v>
      </c>
    </row>
    <row r="321" spans="1:8" x14ac:dyDescent="0.25">
      <c r="A321">
        <v>317</v>
      </c>
      <c r="B321" s="1">
        <f>DATE(2000,11,13) + TIME(0,0,0)</f>
        <v>36843</v>
      </c>
      <c r="C321">
        <v>3336.8635254000001</v>
      </c>
      <c r="D321">
        <v>3780.7553711</v>
      </c>
      <c r="E321">
        <v>7311.9521483999997</v>
      </c>
      <c r="F321">
        <v>2515.0725097999998</v>
      </c>
      <c r="G321">
        <v>3338.2580566000001</v>
      </c>
      <c r="H321">
        <v>4896.5556641000003</v>
      </c>
    </row>
    <row r="322" spans="1:8" x14ac:dyDescent="0.25">
      <c r="A322">
        <v>318</v>
      </c>
      <c r="B322" s="1">
        <f>DATE(2000,11,14) + TIME(0,0,0)</f>
        <v>36844</v>
      </c>
      <c r="C322">
        <v>3336.8608398000001</v>
      </c>
      <c r="D322">
        <v>3780.7553711</v>
      </c>
      <c r="E322">
        <v>7311.9521483999997</v>
      </c>
      <c r="F322">
        <v>2513.3188476999999</v>
      </c>
      <c r="G322">
        <v>3338.2529297000001</v>
      </c>
      <c r="H322">
        <v>4895.6313477000003</v>
      </c>
    </row>
    <row r="323" spans="1:8" x14ac:dyDescent="0.25">
      <c r="A323">
        <v>319</v>
      </c>
      <c r="B323" s="1">
        <f>DATE(2000,11,15) + TIME(0,0,0)</f>
        <v>36845</v>
      </c>
      <c r="C323">
        <v>3336.8581543</v>
      </c>
      <c r="D323">
        <v>3780.7553711</v>
      </c>
      <c r="E323">
        <v>7311.9521483999997</v>
      </c>
      <c r="F323">
        <v>2511.5749512000002</v>
      </c>
      <c r="G323">
        <v>3338.2478027000002</v>
      </c>
      <c r="H323">
        <v>4894.7133789</v>
      </c>
    </row>
    <row r="324" spans="1:8" x14ac:dyDescent="0.25">
      <c r="A324">
        <v>320</v>
      </c>
      <c r="B324" s="1">
        <f>DATE(2000,11,16) + TIME(0,0,0)</f>
        <v>36846</v>
      </c>
      <c r="C324">
        <v>3336.8552245999999</v>
      </c>
      <c r="D324">
        <v>3780.7553711</v>
      </c>
      <c r="E324">
        <v>7311.9521483999997</v>
      </c>
      <c r="F324">
        <v>2509.8408202999999</v>
      </c>
      <c r="G324">
        <v>3338.2426758000001</v>
      </c>
      <c r="H324">
        <v>4893.8012694999998</v>
      </c>
    </row>
    <row r="325" spans="1:8" x14ac:dyDescent="0.25">
      <c r="A325">
        <v>321</v>
      </c>
      <c r="B325" s="1">
        <f>DATE(2000,11,17) + TIME(0,0,0)</f>
        <v>36847</v>
      </c>
      <c r="C325">
        <v>3336.8525390999998</v>
      </c>
      <c r="D325">
        <v>3780.7553711</v>
      </c>
      <c r="E325">
        <v>7311.9521483999997</v>
      </c>
      <c r="F325">
        <v>2508.1164551000002</v>
      </c>
      <c r="G325">
        <v>3338.2375487999998</v>
      </c>
      <c r="H325">
        <v>4892.8950194999998</v>
      </c>
    </row>
    <row r="326" spans="1:8" x14ac:dyDescent="0.25">
      <c r="A326">
        <v>322</v>
      </c>
      <c r="B326" s="1">
        <f>DATE(2000,11,18) + TIME(0,0,0)</f>
        <v>36848</v>
      </c>
      <c r="C326">
        <v>3336.8498534999999</v>
      </c>
      <c r="D326">
        <v>3780.7553711</v>
      </c>
      <c r="E326">
        <v>7311.9521483999997</v>
      </c>
      <c r="F326">
        <v>2506.4018554999998</v>
      </c>
      <c r="G326">
        <v>3338.2324219000002</v>
      </c>
      <c r="H326">
        <v>4891.9946289</v>
      </c>
    </row>
    <row r="327" spans="1:8" x14ac:dyDescent="0.25">
      <c r="A327">
        <v>323</v>
      </c>
      <c r="B327" s="1">
        <f>DATE(2000,11,19) + TIME(0,0,0)</f>
        <v>36849</v>
      </c>
      <c r="C327">
        <v>3336.8469237999998</v>
      </c>
      <c r="D327">
        <v>3780.7551269999999</v>
      </c>
      <c r="E327">
        <v>7311.9521483999997</v>
      </c>
      <c r="F327">
        <v>2504.6965332</v>
      </c>
      <c r="G327">
        <v>3338.2275390999998</v>
      </c>
      <c r="H327">
        <v>4891.1000977000003</v>
      </c>
    </row>
    <row r="328" spans="1:8" x14ac:dyDescent="0.25">
      <c r="A328">
        <v>324</v>
      </c>
      <c r="B328" s="1">
        <f>DATE(2000,11,20) + TIME(0,0,0)</f>
        <v>36850</v>
      </c>
      <c r="C328">
        <v>3336.8442383000001</v>
      </c>
      <c r="D328">
        <v>3780.7553711</v>
      </c>
      <c r="E328">
        <v>7311.9521483999997</v>
      </c>
      <c r="F328">
        <v>2503.0007323999998</v>
      </c>
      <c r="G328">
        <v>3338.2224120999999</v>
      </c>
      <c r="H328">
        <v>4890.2109375</v>
      </c>
    </row>
    <row r="329" spans="1:8" x14ac:dyDescent="0.25">
      <c r="A329">
        <v>325</v>
      </c>
      <c r="B329" s="1">
        <f>DATE(2000,11,21) + TIME(0,0,0)</f>
        <v>36851</v>
      </c>
      <c r="C329">
        <v>3336.8415527000002</v>
      </c>
      <c r="D329">
        <v>3780.7553711</v>
      </c>
      <c r="E329">
        <v>7311.9521483999997</v>
      </c>
      <c r="F329">
        <v>2501.3142090000001</v>
      </c>
      <c r="G329">
        <v>3338.2175293</v>
      </c>
      <c r="H329">
        <v>4889.328125</v>
      </c>
    </row>
    <row r="330" spans="1:8" x14ac:dyDescent="0.25">
      <c r="A330">
        <v>326</v>
      </c>
      <c r="B330" s="1">
        <f>DATE(2000,11,22) + TIME(0,0,0)</f>
        <v>36852</v>
      </c>
      <c r="C330">
        <v>3336.8388672000001</v>
      </c>
      <c r="D330">
        <v>3780.7553711</v>
      </c>
      <c r="E330">
        <v>7311.9521483999997</v>
      </c>
      <c r="F330">
        <v>2499.6369629000001</v>
      </c>
      <c r="G330">
        <v>3338.2126465000001</v>
      </c>
      <c r="H330">
        <v>4888.4501952999999</v>
      </c>
    </row>
    <row r="331" spans="1:8" x14ac:dyDescent="0.25">
      <c r="A331">
        <v>327</v>
      </c>
      <c r="B331" s="1">
        <f>DATE(2000,11,23) + TIME(0,0,0)</f>
        <v>36853</v>
      </c>
      <c r="C331">
        <v>3336.8361816000001</v>
      </c>
      <c r="D331">
        <v>3780.7553711</v>
      </c>
      <c r="E331">
        <v>7311.9521483999997</v>
      </c>
      <c r="F331">
        <v>2497.96875</v>
      </c>
      <c r="G331">
        <v>3338.2077637000002</v>
      </c>
      <c r="H331">
        <v>4887.5786133000001</v>
      </c>
    </row>
    <row r="332" spans="1:8" x14ac:dyDescent="0.25">
      <c r="A332">
        <v>328</v>
      </c>
      <c r="B332" s="1">
        <f>DATE(2000,11,24) + TIME(0,0,0)</f>
        <v>36854</v>
      </c>
      <c r="C332">
        <v>3336.8334961</v>
      </c>
      <c r="D332">
        <v>3780.7553711</v>
      </c>
      <c r="E332">
        <v>7311.9521483999997</v>
      </c>
      <c r="F332">
        <v>2496.3098144999999</v>
      </c>
      <c r="G332">
        <v>3338.2028808999999</v>
      </c>
      <c r="H332">
        <v>4886.7119141000003</v>
      </c>
    </row>
    <row r="333" spans="1:8" x14ac:dyDescent="0.25">
      <c r="A333">
        <v>329</v>
      </c>
      <c r="B333" s="1">
        <f>DATE(2000,11,25) + TIME(0,0,0)</f>
        <v>36855</v>
      </c>
      <c r="C333">
        <v>3336.8310547000001</v>
      </c>
      <c r="D333">
        <v>3780.7553711</v>
      </c>
      <c r="E333">
        <v>7311.9521483999997</v>
      </c>
      <c r="F333">
        <v>2494.6599120999999</v>
      </c>
      <c r="G333">
        <v>3338.1979980000001</v>
      </c>
      <c r="H333">
        <v>4885.8510741999999</v>
      </c>
    </row>
    <row r="334" spans="1:8" x14ac:dyDescent="0.25">
      <c r="A334">
        <v>330</v>
      </c>
      <c r="B334" s="1">
        <f>DATE(2000,11,26) + TIME(0,0,0)</f>
        <v>36856</v>
      </c>
      <c r="C334">
        <v>3336.828125</v>
      </c>
      <c r="D334">
        <v>3780.7553711</v>
      </c>
      <c r="E334">
        <v>7311.9521483999997</v>
      </c>
      <c r="F334">
        <v>2493.0187987999998</v>
      </c>
      <c r="G334">
        <v>3338.1931152000002</v>
      </c>
      <c r="H334">
        <v>4884.9956055000002</v>
      </c>
    </row>
    <row r="335" spans="1:8" x14ac:dyDescent="0.25">
      <c r="A335">
        <v>331</v>
      </c>
      <c r="B335" s="1">
        <f>DATE(2000,11,27) + TIME(0,0,0)</f>
        <v>36857</v>
      </c>
      <c r="C335">
        <v>3336.8256836</v>
      </c>
      <c r="D335">
        <v>3780.7553711</v>
      </c>
      <c r="E335">
        <v>7311.9521483999997</v>
      </c>
      <c r="F335">
        <v>2491.3867187999999</v>
      </c>
      <c r="G335">
        <v>3338.1882323999998</v>
      </c>
      <c r="H335">
        <v>4884.1455077999999</v>
      </c>
    </row>
    <row r="336" spans="1:8" x14ac:dyDescent="0.25">
      <c r="A336">
        <v>332</v>
      </c>
      <c r="B336" s="1">
        <f>DATE(2000,11,28) + TIME(0,0,0)</f>
        <v>36858</v>
      </c>
      <c r="C336">
        <v>3336.8229980000001</v>
      </c>
      <c r="D336">
        <v>3780.7553711</v>
      </c>
      <c r="E336">
        <v>7311.9521483999997</v>
      </c>
      <c r="F336">
        <v>2489.7631836</v>
      </c>
      <c r="G336">
        <v>3338.1835937999999</v>
      </c>
      <c r="H336">
        <v>4883.3002930000002</v>
      </c>
    </row>
    <row r="337" spans="1:8" x14ac:dyDescent="0.25">
      <c r="A337">
        <v>333</v>
      </c>
      <c r="B337" s="1">
        <f>DATE(2000,11,29) + TIME(0,0,0)</f>
        <v>36859</v>
      </c>
      <c r="C337">
        <v>3336.8203125</v>
      </c>
      <c r="D337">
        <v>3780.7553711</v>
      </c>
      <c r="E337">
        <v>7311.9521483999997</v>
      </c>
      <c r="F337">
        <v>2488.1486816000001</v>
      </c>
      <c r="G337">
        <v>3338.1787109000002</v>
      </c>
      <c r="H337">
        <v>4882.4609375</v>
      </c>
    </row>
    <row r="338" spans="1:8" x14ac:dyDescent="0.25">
      <c r="A338">
        <v>334</v>
      </c>
      <c r="B338" s="1">
        <f>DATE(2000,11,30) + TIME(0,0,0)</f>
        <v>36860</v>
      </c>
      <c r="C338">
        <v>3336.8178711</v>
      </c>
      <c r="D338">
        <v>3780.7553711</v>
      </c>
      <c r="E338">
        <v>7311.9521483999997</v>
      </c>
      <c r="F338">
        <v>2486.5427245999999</v>
      </c>
      <c r="G338">
        <v>3338.1740722999998</v>
      </c>
      <c r="H338">
        <v>4881.6264647999997</v>
      </c>
    </row>
    <row r="339" spans="1:8" x14ac:dyDescent="0.25">
      <c r="A339">
        <v>335</v>
      </c>
      <c r="B339" s="1">
        <f>DATE(2000,12,1) + TIME(0,0,0)</f>
        <v>36861</v>
      </c>
      <c r="C339">
        <v>3336.8154297000001</v>
      </c>
      <c r="D339">
        <v>3780.7553711</v>
      </c>
      <c r="E339">
        <v>7311.9521483999997</v>
      </c>
      <c r="F339">
        <v>2484.9453125</v>
      </c>
      <c r="G339">
        <v>3338.1694336</v>
      </c>
      <c r="H339">
        <v>4880.7973633000001</v>
      </c>
    </row>
    <row r="340" spans="1:8" x14ac:dyDescent="0.25">
      <c r="A340">
        <v>336</v>
      </c>
      <c r="B340" s="1">
        <f>DATE(2000,12,2) + TIME(0,0,0)</f>
        <v>36862</v>
      </c>
      <c r="C340">
        <v>3336.8127441000001</v>
      </c>
      <c r="D340">
        <v>3780.7553711</v>
      </c>
      <c r="E340">
        <v>7311.9521483999997</v>
      </c>
      <c r="F340">
        <v>2483.3564452999999</v>
      </c>
      <c r="G340">
        <v>3338.1645508000001</v>
      </c>
      <c r="H340">
        <v>4879.9736327999999</v>
      </c>
    </row>
    <row r="341" spans="1:8" x14ac:dyDescent="0.25">
      <c r="A341">
        <v>337</v>
      </c>
      <c r="B341" s="1">
        <f>DATE(2000,12,3) + TIME(0,0,0)</f>
        <v>36863</v>
      </c>
      <c r="C341">
        <v>3336.8100586</v>
      </c>
      <c r="D341">
        <v>3780.7553711</v>
      </c>
      <c r="E341">
        <v>7311.9521483999997</v>
      </c>
      <c r="F341">
        <v>2481.7761230000001</v>
      </c>
      <c r="G341">
        <v>3338.1599120999999</v>
      </c>
      <c r="H341">
        <v>4879.1547852000003</v>
      </c>
    </row>
    <row r="342" spans="1:8" x14ac:dyDescent="0.25">
      <c r="A342">
        <v>338</v>
      </c>
      <c r="B342" s="1">
        <f>DATE(2000,12,4) + TIME(0,0,0)</f>
        <v>36864</v>
      </c>
      <c r="C342">
        <v>3336.8076172000001</v>
      </c>
      <c r="D342">
        <v>3780.7553711</v>
      </c>
      <c r="E342">
        <v>7311.9521483999997</v>
      </c>
      <c r="F342">
        <v>2480.2043457</v>
      </c>
      <c r="G342">
        <v>3338.1552734000002</v>
      </c>
      <c r="H342">
        <v>4878.3408202999999</v>
      </c>
    </row>
    <row r="343" spans="1:8" x14ac:dyDescent="0.25">
      <c r="A343">
        <v>339</v>
      </c>
      <c r="B343" s="1">
        <f>DATE(2000,12,5) + TIME(0,0,0)</f>
        <v>36865</v>
      </c>
      <c r="C343">
        <v>3336.8049316000001</v>
      </c>
      <c r="D343">
        <v>3780.7553711</v>
      </c>
      <c r="E343">
        <v>7311.9521483999997</v>
      </c>
      <c r="F343">
        <v>2478.640625</v>
      </c>
      <c r="G343">
        <v>3338.1508789</v>
      </c>
      <c r="H343">
        <v>4877.5322266000003</v>
      </c>
    </row>
    <row r="344" spans="1:8" x14ac:dyDescent="0.25">
      <c r="A344">
        <v>340</v>
      </c>
      <c r="B344" s="1">
        <f>DATE(2000,12,6) + TIME(0,0,0)</f>
        <v>36866</v>
      </c>
      <c r="C344">
        <v>3336.8024902000002</v>
      </c>
      <c r="D344">
        <v>3780.7553711</v>
      </c>
      <c r="E344">
        <v>7311.9521483999997</v>
      </c>
      <c r="F344">
        <v>2477.0852051000002</v>
      </c>
      <c r="G344">
        <v>3338.1462402000002</v>
      </c>
      <c r="H344">
        <v>4876.7280272999997</v>
      </c>
    </row>
    <row r="345" spans="1:8" x14ac:dyDescent="0.25">
      <c r="A345">
        <v>341</v>
      </c>
      <c r="B345" s="1">
        <f>DATE(2000,12,7) + TIME(0,0,0)</f>
        <v>36867</v>
      </c>
      <c r="C345">
        <v>3336.8000487999998</v>
      </c>
      <c r="D345">
        <v>3780.7553711</v>
      </c>
      <c r="E345">
        <v>7311.9521483999997</v>
      </c>
      <c r="F345">
        <v>2475.5380859000002</v>
      </c>
      <c r="G345">
        <v>3338.1416015999998</v>
      </c>
      <c r="H345">
        <v>4875.9291991999999</v>
      </c>
    </row>
    <row r="346" spans="1:8" x14ac:dyDescent="0.25">
      <c r="A346">
        <v>342</v>
      </c>
      <c r="B346" s="1">
        <f>DATE(2000,12,8) + TIME(0,0,0)</f>
        <v>36868</v>
      </c>
      <c r="C346">
        <v>3336.7976073999998</v>
      </c>
      <c r="D346">
        <v>3780.7553711</v>
      </c>
      <c r="E346">
        <v>7311.9521483999997</v>
      </c>
      <c r="F346">
        <v>2473.9990234000002</v>
      </c>
      <c r="G346">
        <v>3338.1369629000001</v>
      </c>
      <c r="H346">
        <v>4875.1352539</v>
      </c>
    </row>
    <row r="347" spans="1:8" x14ac:dyDescent="0.25">
      <c r="A347">
        <v>343</v>
      </c>
      <c r="B347" s="1">
        <f>DATE(2000,12,9) + TIME(0,0,0)</f>
        <v>36869</v>
      </c>
      <c r="C347">
        <v>3336.7951659999999</v>
      </c>
      <c r="D347">
        <v>3780.7553711</v>
      </c>
      <c r="E347">
        <v>7311.9521483999997</v>
      </c>
      <c r="F347">
        <v>2472.4680176000002</v>
      </c>
      <c r="G347">
        <v>3338.1325683999999</v>
      </c>
      <c r="H347">
        <v>4874.3461914</v>
      </c>
    </row>
    <row r="348" spans="1:8" x14ac:dyDescent="0.25">
      <c r="A348">
        <v>344</v>
      </c>
      <c r="B348" s="1">
        <f>DATE(2000,12,10) + TIME(0,0,0)</f>
        <v>36870</v>
      </c>
      <c r="C348">
        <v>3336.7924804999998</v>
      </c>
      <c r="D348">
        <v>3780.7553711</v>
      </c>
      <c r="E348">
        <v>7311.9521483999997</v>
      </c>
      <c r="F348">
        <v>2470.9448241999999</v>
      </c>
      <c r="G348">
        <v>3338.1281737999998</v>
      </c>
      <c r="H348">
        <v>4873.5615233999997</v>
      </c>
    </row>
    <row r="349" spans="1:8" x14ac:dyDescent="0.25">
      <c r="A349">
        <v>345</v>
      </c>
      <c r="B349" s="1">
        <f>DATE(2000,12,11) + TIME(0,0,0)</f>
        <v>36871</v>
      </c>
      <c r="C349">
        <v>3336.7900390999998</v>
      </c>
      <c r="D349">
        <v>3780.7553711</v>
      </c>
      <c r="E349">
        <v>7311.9521483999997</v>
      </c>
      <c r="F349">
        <v>2469.4299316000001</v>
      </c>
      <c r="G349">
        <v>3338.1235351999999</v>
      </c>
      <c r="H349">
        <v>4872.7822266000003</v>
      </c>
    </row>
    <row r="350" spans="1:8" x14ac:dyDescent="0.25">
      <c r="A350">
        <v>346</v>
      </c>
      <c r="B350" s="1">
        <f>DATE(2000,12,12) + TIME(0,0,0)</f>
        <v>36872</v>
      </c>
      <c r="C350">
        <v>3336.7875976999999</v>
      </c>
      <c r="D350">
        <v>3780.7551269999999</v>
      </c>
      <c r="E350">
        <v>7311.9521483999997</v>
      </c>
      <c r="F350">
        <v>2467.9226073999998</v>
      </c>
      <c r="G350">
        <v>3338.1191405999998</v>
      </c>
      <c r="H350">
        <v>4872.0073241999999</v>
      </c>
    </row>
    <row r="351" spans="1:8" x14ac:dyDescent="0.25">
      <c r="A351">
        <v>347</v>
      </c>
      <c r="B351" s="1">
        <f>DATE(2000,12,13) + TIME(0,0,0)</f>
        <v>36873</v>
      </c>
      <c r="C351">
        <v>3336.7851562000001</v>
      </c>
      <c r="D351">
        <v>3780.7551269999999</v>
      </c>
      <c r="E351">
        <v>7311.9521483999997</v>
      </c>
      <c r="F351">
        <v>2466.4233398000001</v>
      </c>
      <c r="G351">
        <v>3338.1147461</v>
      </c>
      <c r="H351">
        <v>4871.2373047000001</v>
      </c>
    </row>
    <row r="352" spans="1:8" x14ac:dyDescent="0.25">
      <c r="A352">
        <v>348</v>
      </c>
      <c r="B352" s="1">
        <f>DATE(2000,12,14) + TIME(0,0,0)</f>
        <v>36874</v>
      </c>
      <c r="C352">
        <v>3336.7827148000001</v>
      </c>
      <c r="D352">
        <v>3780.7551269999999</v>
      </c>
      <c r="E352">
        <v>7311.9526366999999</v>
      </c>
      <c r="F352">
        <v>2464.9316405999998</v>
      </c>
      <c r="G352">
        <v>3338.1103515999998</v>
      </c>
      <c r="H352">
        <v>4870.4716797000001</v>
      </c>
    </row>
    <row r="353" spans="1:8" x14ac:dyDescent="0.25">
      <c r="A353">
        <v>349</v>
      </c>
      <c r="B353" s="1">
        <f>DATE(2000,12,15) + TIME(0,0,0)</f>
        <v>36875</v>
      </c>
      <c r="C353">
        <v>3336.7805176000002</v>
      </c>
      <c r="D353">
        <v>3780.7551269999999</v>
      </c>
      <c r="E353">
        <v>7311.9521483999997</v>
      </c>
      <c r="F353">
        <v>2463.4477539</v>
      </c>
      <c r="G353">
        <v>3338.1059570000002</v>
      </c>
      <c r="H353">
        <v>4869.7109375</v>
      </c>
    </row>
    <row r="354" spans="1:8" x14ac:dyDescent="0.25">
      <c r="A354">
        <v>350</v>
      </c>
      <c r="B354" s="1">
        <f>DATE(2000,12,16) + TIME(0,0,0)</f>
        <v>36876</v>
      </c>
      <c r="C354">
        <v>3336.7783202999999</v>
      </c>
      <c r="D354">
        <v>3780.7551269999999</v>
      </c>
      <c r="E354">
        <v>7311.9526366999999</v>
      </c>
      <c r="F354">
        <v>2461.9711914</v>
      </c>
      <c r="G354">
        <v>3338.1015625</v>
      </c>
      <c r="H354">
        <v>4868.9545897999997</v>
      </c>
    </row>
    <row r="355" spans="1:8" x14ac:dyDescent="0.25">
      <c r="A355">
        <v>351</v>
      </c>
      <c r="B355" s="1">
        <f>DATE(2000,12,17) + TIME(0,0,0)</f>
        <v>36877</v>
      </c>
      <c r="C355">
        <v>3336.7758789</v>
      </c>
      <c r="D355">
        <v>3780.7551269999999</v>
      </c>
      <c r="E355">
        <v>7311.9526366999999</v>
      </c>
      <c r="F355">
        <v>2460.5024414</v>
      </c>
      <c r="G355">
        <v>3338.0971679999998</v>
      </c>
      <c r="H355">
        <v>4868.2026366999999</v>
      </c>
    </row>
    <row r="356" spans="1:8" x14ac:dyDescent="0.25">
      <c r="A356">
        <v>352</v>
      </c>
      <c r="B356" s="1">
        <f>DATE(2000,12,18) + TIME(0,0,0)</f>
        <v>36878</v>
      </c>
      <c r="C356">
        <v>3336.7734375</v>
      </c>
      <c r="D356">
        <v>3780.7551269999999</v>
      </c>
      <c r="E356">
        <v>7311.9526366999999</v>
      </c>
      <c r="F356">
        <v>2459.0410155999998</v>
      </c>
      <c r="G356">
        <v>3338.0930176000002</v>
      </c>
      <c r="H356">
        <v>4867.4555664</v>
      </c>
    </row>
    <row r="357" spans="1:8" x14ac:dyDescent="0.25">
      <c r="A357">
        <v>353</v>
      </c>
      <c r="B357" s="1">
        <f>DATE(2000,12,19) + TIME(0,0,0)</f>
        <v>36879</v>
      </c>
      <c r="C357">
        <v>3336.7709961</v>
      </c>
      <c r="D357">
        <v>3780.7551269999999</v>
      </c>
      <c r="E357">
        <v>7311.9526366999999</v>
      </c>
      <c r="F357">
        <v>2457.5869140999998</v>
      </c>
      <c r="G357">
        <v>3338.0886230000001</v>
      </c>
      <c r="H357">
        <v>4866.7128905999998</v>
      </c>
    </row>
    <row r="358" spans="1:8" x14ac:dyDescent="0.25">
      <c r="A358">
        <v>354</v>
      </c>
      <c r="B358" s="1">
        <f>DATE(2000,12,20) + TIME(0,0,0)</f>
        <v>36880</v>
      </c>
      <c r="C358">
        <v>3336.7685547000001</v>
      </c>
      <c r="D358">
        <v>3780.7551269999999</v>
      </c>
      <c r="E358">
        <v>7311.9526366999999</v>
      </c>
      <c r="F358">
        <v>2456.1401366999999</v>
      </c>
      <c r="G358">
        <v>3338.0844726999999</v>
      </c>
      <c r="H358">
        <v>4865.9746094000002</v>
      </c>
    </row>
    <row r="359" spans="1:8" x14ac:dyDescent="0.25">
      <c r="A359">
        <v>355</v>
      </c>
      <c r="B359" s="1">
        <f>DATE(2000,12,21) + TIME(0,0,0)</f>
        <v>36881</v>
      </c>
      <c r="C359">
        <v>3336.7663573999998</v>
      </c>
      <c r="D359">
        <v>3780.7551269999999</v>
      </c>
      <c r="E359">
        <v>7311.9526366999999</v>
      </c>
      <c r="F359">
        <v>2454.7006836</v>
      </c>
      <c r="G359">
        <v>3338.0800780999998</v>
      </c>
      <c r="H359">
        <v>4865.2407227000003</v>
      </c>
    </row>
    <row r="360" spans="1:8" x14ac:dyDescent="0.25">
      <c r="A360">
        <v>356</v>
      </c>
      <c r="B360" s="1">
        <f>DATE(2000,12,22) + TIME(0,0,0)</f>
        <v>36882</v>
      </c>
      <c r="C360">
        <v>3336.7641601999999</v>
      </c>
      <c r="D360">
        <v>3780.7551269999999</v>
      </c>
      <c r="E360">
        <v>7311.9526366999999</v>
      </c>
      <c r="F360">
        <v>2453.2685547000001</v>
      </c>
      <c r="G360">
        <v>3338.0759277000002</v>
      </c>
      <c r="H360">
        <v>4864.5112305000002</v>
      </c>
    </row>
    <row r="361" spans="1:8" x14ac:dyDescent="0.25">
      <c r="A361">
        <v>357</v>
      </c>
      <c r="B361" s="1">
        <f>DATE(2000,12,23) + TIME(0,0,0)</f>
        <v>36883</v>
      </c>
      <c r="C361">
        <v>3336.7617187999999</v>
      </c>
      <c r="D361">
        <v>3780.7551269999999</v>
      </c>
      <c r="E361">
        <v>7311.9526366999999</v>
      </c>
      <c r="F361">
        <v>2451.8435058999999</v>
      </c>
      <c r="G361">
        <v>3338.0717773000001</v>
      </c>
      <c r="H361">
        <v>4863.7861327999999</v>
      </c>
    </row>
    <row r="362" spans="1:8" x14ac:dyDescent="0.25">
      <c r="A362">
        <v>358</v>
      </c>
      <c r="B362" s="1">
        <f>DATE(2000,12,24) + TIME(0,0,0)</f>
        <v>36884</v>
      </c>
      <c r="C362">
        <v>3336.7592773000001</v>
      </c>
      <c r="D362">
        <v>3780.7551269999999</v>
      </c>
      <c r="E362">
        <v>7311.9526366999999</v>
      </c>
      <c r="F362">
        <v>2450.4255370999999</v>
      </c>
      <c r="G362">
        <v>3338.0676269999999</v>
      </c>
      <c r="H362">
        <v>4863.0654297000001</v>
      </c>
    </row>
    <row r="363" spans="1:8" x14ac:dyDescent="0.25">
      <c r="A363">
        <v>359</v>
      </c>
      <c r="B363" s="1">
        <f>DATE(2000,12,25) + TIME(0,0,0)</f>
        <v>36885</v>
      </c>
      <c r="C363">
        <v>3336.7570801000002</v>
      </c>
      <c r="D363">
        <v>3780.7551269999999</v>
      </c>
      <c r="E363">
        <v>7311.9526366999999</v>
      </c>
      <c r="F363">
        <v>2449.0148926000002</v>
      </c>
      <c r="G363">
        <v>3338.0632323999998</v>
      </c>
      <c r="H363">
        <v>4862.3491211</v>
      </c>
    </row>
    <row r="364" spans="1:8" x14ac:dyDescent="0.25">
      <c r="A364">
        <v>360</v>
      </c>
      <c r="B364" s="1">
        <f>DATE(2000,12,26) + TIME(0,0,0)</f>
        <v>36886</v>
      </c>
      <c r="C364">
        <v>3336.7546387000002</v>
      </c>
      <c r="D364">
        <v>3780.7551269999999</v>
      </c>
      <c r="E364">
        <v>7311.9526366999999</v>
      </c>
      <c r="F364">
        <v>2447.6108398000001</v>
      </c>
      <c r="G364">
        <v>3338.0590820000002</v>
      </c>
      <c r="H364">
        <v>4861.6367188000004</v>
      </c>
    </row>
    <row r="365" spans="1:8" x14ac:dyDescent="0.25">
      <c r="A365">
        <v>361</v>
      </c>
      <c r="B365" s="1">
        <f>DATE(2000,12,27) + TIME(0,0,0)</f>
        <v>36887</v>
      </c>
      <c r="C365">
        <v>3336.7524414</v>
      </c>
      <c r="D365">
        <v>3780.7551269999999</v>
      </c>
      <c r="E365">
        <v>7311.9526366999999</v>
      </c>
      <c r="F365">
        <v>2446.2141112999998</v>
      </c>
      <c r="G365">
        <v>3338.0551758000001</v>
      </c>
      <c r="H365">
        <v>4860.9287108999997</v>
      </c>
    </row>
    <row r="366" spans="1:8" x14ac:dyDescent="0.25">
      <c r="A366">
        <v>362</v>
      </c>
      <c r="B366" s="1">
        <f>DATE(2000,12,28) + TIME(0,0,0)</f>
        <v>36888</v>
      </c>
      <c r="C366">
        <v>3336.75</v>
      </c>
      <c r="D366">
        <v>3780.7551269999999</v>
      </c>
      <c r="E366">
        <v>7311.9526366999999</v>
      </c>
      <c r="F366">
        <v>2444.8239745999999</v>
      </c>
      <c r="G366">
        <v>3338.0510254000001</v>
      </c>
      <c r="H366">
        <v>4860.2246094000002</v>
      </c>
    </row>
    <row r="367" spans="1:8" x14ac:dyDescent="0.25">
      <c r="A367">
        <v>363</v>
      </c>
      <c r="B367" s="1">
        <f>DATE(2000,12,29) + TIME(0,0,0)</f>
        <v>36889</v>
      </c>
      <c r="C367">
        <v>3336.7480469000002</v>
      </c>
      <c r="D367">
        <v>3780.7551269999999</v>
      </c>
      <c r="E367">
        <v>7311.9526366999999</v>
      </c>
      <c r="F367">
        <v>2443.4409179999998</v>
      </c>
      <c r="G367">
        <v>3338.046875</v>
      </c>
      <c r="H367">
        <v>4859.5249022999997</v>
      </c>
    </row>
    <row r="368" spans="1:8" x14ac:dyDescent="0.25">
      <c r="A368">
        <v>364</v>
      </c>
      <c r="B368" s="1">
        <f>DATE(2000,12,30) + TIME(0,0,0)</f>
        <v>36890</v>
      </c>
      <c r="C368">
        <v>3336.7458495999999</v>
      </c>
      <c r="D368">
        <v>3780.7551269999999</v>
      </c>
      <c r="E368">
        <v>7311.9526366999999</v>
      </c>
      <c r="F368">
        <v>2442.0646972999998</v>
      </c>
      <c r="G368">
        <v>3338.0427245999999</v>
      </c>
      <c r="H368">
        <v>4858.8295897999997</v>
      </c>
    </row>
    <row r="369" spans="1:8" x14ac:dyDescent="0.25">
      <c r="A369">
        <v>365</v>
      </c>
      <c r="B369" s="1">
        <f>DATE(2000,12,31) + TIME(0,0,0)</f>
        <v>36891</v>
      </c>
      <c r="C369">
        <v>3336.7436523000001</v>
      </c>
      <c r="D369">
        <v>3780.7551269999999</v>
      </c>
      <c r="E369">
        <v>7311.9526366999999</v>
      </c>
      <c r="F369">
        <v>2440.6950683999999</v>
      </c>
      <c r="G369">
        <v>3338.0388183999999</v>
      </c>
      <c r="H369">
        <v>4858.1376952999999</v>
      </c>
    </row>
    <row r="370" spans="1:8" x14ac:dyDescent="0.25">
      <c r="A370">
        <v>366</v>
      </c>
      <c r="B370" s="1">
        <f>DATE(2001,1,1) + TIME(0,0,0)</f>
        <v>36892</v>
      </c>
      <c r="C370">
        <v>3336.7414551000002</v>
      </c>
      <c r="D370">
        <v>3780.7551269999999</v>
      </c>
      <c r="E370">
        <v>7311.9526366999999</v>
      </c>
      <c r="F370">
        <v>2439.3322754000001</v>
      </c>
      <c r="G370">
        <v>3338.0346679999998</v>
      </c>
      <c r="H370">
        <v>4857.4501952999999</v>
      </c>
    </row>
    <row r="371" spans="1:8" x14ac:dyDescent="0.25">
      <c r="A371">
        <v>367</v>
      </c>
      <c r="B371" s="1">
        <f>DATE(2001,1,2) + TIME(0,0,0)</f>
        <v>36893</v>
      </c>
      <c r="C371">
        <v>3336.7390137000002</v>
      </c>
      <c r="D371">
        <v>3780.7551269999999</v>
      </c>
      <c r="E371">
        <v>7311.9526366999999</v>
      </c>
      <c r="F371">
        <v>2437.9760741999999</v>
      </c>
      <c r="G371">
        <v>3338.0307616999999</v>
      </c>
      <c r="H371">
        <v>4856.7666016000003</v>
      </c>
    </row>
    <row r="372" spans="1:8" x14ac:dyDescent="0.25">
      <c r="A372">
        <v>368</v>
      </c>
      <c r="B372" s="1">
        <f>DATE(2001,1,3) + TIME(0,0,0)</f>
        <v>36894</v>
      </c>
      <c r="C372">
        <v>3336.7368164</v>
      </c>
      <c r="D372">
        <v>3780.7551269999999</v>
      </c>
      <c r="E372">
        <v>7311.9526366999999</v>
      </c>
      <c r="F372">
        <v>2436.6262207</v>
      </c>
      <c r="G372">
        <v>3338.0268554999998</v>
      </c>
      <c r="H372">
        <v>4856.0874022999997</v>
      </c>
    </row>
    <row r="373" spans="1:8" x14ac:dyDescent="0.25">
      <c r="A373">
        <v>369</v>
      </c>
      <c r="B373" s="1">
        <f>DATE(2001,1,4) + TIME(0,0,0)</f>
        <v>36895</v>
      </c>
      <c r="C373">
        <v>3336.7346191000001</v>
      </c>
      <c r="D373">
        <v>3780.7551269999999</v>
      </c>
      <c r="E373">
        <v>7311.9526366999999</v>
      </c>
      <c r="F373">
        <v>2435.2832030999998</v>
      </c>
      <c r="G373">
        <v>3338.0227051000002</v>
      </c>
      <c r="H373">
        <v>4855.4116211</v>
      </c>
    </row>
    <row r="374" spans="1:8" x14ac:dyDescent="0.25">
      <c r="A374">
        <v>370</v>
      </c>
      <c r="B374" s="1">
        <f>DATE(2001,1,5) + TIME(0,0,0)</f>
        <v>36896</v>
      </c>
      <c r="C374">
        <v>3336.7324219000002</v>
      </c>
      <c r="D374">
        <v>3780.7551269999999</v>
      </c>
      <c r="E374">
        <v>7311.9526366999999</v>
      </c>
      <c r="F374">
        <v>2433.9467773000001</v>
      </c>
      <c r="G374">
        <v>3338.0187987999998</v>
      </c>
      <c r="H374">
        <v>4854.7402344000002</v>
      </c>
    </row>
    <row r="375" spans="1:8" x14ac:dyDescent="0.25">
      <c r="A375">
        <v>371</v>
      </c>
      <c r="B375" s="1">
        <f>DATE(2001,1,6) + TIME(0,0,0)</f>
        <v>36897</v>
      </c>
      <c r="C375">
        <v>3336.7302245999999</v>
      </c>
      <c r="D375">
        <v>3780.7551269999999</v>
      </c>
      <c r="E375">
        <v>7311.9526366999999</v>
      </c>
      <c r="F375">
        <v>2432.6166991999999</v>
      </c>
      <c r="G375">
        <v>3338.0148926000002</v>
      </c>
      <c r="H375">
        <v>4854.0722655999998</v>
      </c>
    </row>
    <row r="376" spans="1:8" x14ac:dyDescent="0.25">
      <c r="A376">
        <v>372</v>
      </c>
      <c r="B376" s="1">
        <f>DATE(2001,1,7) + TIME(0,0,0)</f>
        <v>36898</v>
      </c>
      <c r="C376">
        <v>3336.7280273000001</v>
      </c>
      <c r="D376">
        <v>3780.7551269999999</v>
      </c>
      <c r="E376">
        <v>7311.9526366999999</v>
      </c>
      <c r="F376">
        <v>2431.2929687999999</v>
      </c>
      <c r="G376">
        <v>3338.0109862999998</v>
      </c>
      <c r="H376">
        <v>4853.4082030999998</v>
      </c>
    </row>
    <row r="377" spans="1:8" x14ac:dyDescent="0.25">
      <c r="A377">
        <v>373</v>
      </c>
      <c r="B377" s="1">
        <f>DATE(2001,1,8) + TIME(0,0,0)</f>
        <v>36899</v>
      </c>
      <c r="C377">
        <v>3336.7258301000002</v>
      </c>
      <c r="D377">
        <v>3780.7551269999999</v>
      </c>
      <c r="E377">
        <v>7311.9526366999999</v>
      </c>
      <c r="F377">
        <v>2429.9758301000002</v>
      </c>
      <c r="G377">
        <v>3338.0070801000002</v>
      </c>
      <c r="H377">
        <v>4852.7485352000003</v>
      </c>
    </row>
    <row r="378" spans="1:8" x14ac:dyDescent="0.25">
      <c r="A378">
        <v>374</v>
      </c>
      <c r="B378" s="1">
        <f>DATE(2001,1,9) + TIME(0,0,0)</f>
        <v>36900</v>
      </c>
      <c r="C378">
        <v>3336.7236327999999</v>
      </c>
      <c r="D378">
        <v>3780.7551269999999</v>
      </c>
      <c r="E378">
        <v>7311.9526366999999</v>
      </c>
      <c r="F378">
        <v>2428.6647948999998</v>
      </c>
      <c r="G378">
        <v>3338.0031737999998</v>
      </c>
      <c r="H378">
        <v>4852.0917969000002</v>
      </c>
    </row>
    <row r="379" spans="1:8" x14ac:dyDescent="0.25">
      <c r="A379">
        <v>375</v>
      </c>
      <c r="B379" s="1">
        <f>DATE(2001,1,10) + TIME(0,0,0)</f>
        <v>36901</v>
      </c>
      <c r="C379">
        <v>3336.7214355000001</v>
      </c>
      <c r="D379">
        <v>3780.7551269999999</v>
      </c>
      <c r="E379">
        <v>7311.9526366999999</v>
      </c>
      <c r="F379">
        <v>2427.3601073999998</v>
      </c>
      <c r="G379">
        <v>3337.9992676000002</v>
      </c>
      <c r="H379">
        <v>4851.4394530999998</v>
      </c>
    </row>
    <row r="380" spans="1:8" x14ac:dyDescent="0.25">
      <c r="A380">
        <v>376</v>
      </c>
      <c r="B380" s="1">
        <f>DATE(2001,1,11) + TIME(0,0,0)</f>
        <v>36902</v>
      </c>
      <c r="C380">
        <v>3336.7192383000001</v>
      </c>
      <c r="D380">
        <v>3780.7551269999999</v>
      </c>
      <c r="E380">
        <v>7311.9526366999999</v>
      </c>
      <c r="F380">
        <v>2426.0615234000002</v>
      </c>
      <c r="G380">
        <v>3337.9956054999998</v>
      </c>
      <c r="H380">
        <v>4850.7905272999997</v>
      </c>
    </row>
    <row r="381" spans="1:8" x14ac:dyDescent="0.25">
      <c r="A381">
        <v>377</v>
      </c>
      <c r="B381" s="1">
        <f>DATE(2001,1,12) + TIME(0,0,0)</f>
        <v>36903</v>
      </c>
      <c r="C381">
        <v>3336.7172851999999</v>
      </c>
      <c r="D381">
        <v>3780.7551269999999</v>
      </c>
      <c r="E381">
        <v>7311.9526366999999</v>
      </c>
      <c r="F381">
        <v>2424.7692870999999</v>
      </c>
      <c r="G381">
        <v>3337.9916991999999</v>
      </c>
      <c r="H381">
        <v>4850.1455077999999</v>
      </c>
    </row>
    <row r="382" spans="1:8" x14ac:dyDescent="0.25">
      <c r="A382">
        <v>378</v>
      </c>
      <c r="B382" s="1">
        <f>DATE(2001,1,13) + TIME(0,0,0)</f>
        <v>36904</v>
      </c>
      <c r="C382">
        <v>3336.7153320000002</v>
      </c>
      <c r="D382">
        <v>3780.7551269999999</v>
      </c>
      <c r="E382">
        <v>7311.9526366999999</v>
      </c>
      <c r="F382">
        <v>2423.4829101999999</v>
      </c>
      <c r="G382">
        <v>3337.9877929999998</v>
      </c>
      <c r="H382">
        <v>4849.5043944999998</v>
      </c>
    </row>
    <row r="383" spans="1:8" x14ac:dyDescent="0.25">
      <c r="A383">
        <v>379</v>
      </c>
      <c r="B383" s="1">
        <f>DATE(2001,1,14) + TIME(0,0,0)</f>
        <v>36905</v>
      </c>
      <c r="C383">
        <v>3336.7131347999998</v>
      </c>
      <c r="D383">
        <v>3780.7551269999999</v>
      </c>
      <c r="E383">
        <v>7311.9526366999999</v>
      </c>
      <c r="F383">
        <v>2422.2028808999999</v>
      </c>
      <c r="G383">
        <v>3337.9841308999999</v>
      </c>
      <c r="H383">
        <v>4848.8666991999999</v>
      </c>
    </row>
    <row r="384" spans="1:8" x14ac:dyDescent="0.25">
      <c r="A384">
        <v>380</v>
      </c>
      <c r="B384" s="1">
        <f>DATE(2001,1,15) + TIME(0,0,0)</f>
        <v>36906</v>
      </c>
      <c r="C384">
        <v>3336.7109375</v>
      </c>
      <c r="D384">
        <v>3780.7551269999999</v>
      </c>
      <c r="E384">
        <v>7311.9526366999999</v>
      </c>
      <c r="F384">
        <v>2420.9287109000002</v>
      </c>
      <c r="G384">
        <v>3337.9802245999999</v>
      </c>
      <c r="H384">
        <v>4848.2324219000002</v>
      </c>
    </row>
    <row r="385" spans="1:8" x14ac:dyDescent="0.25">
      <c r="A385">
        <v>381</v>
      </c>
      <c r="B385" s="1">
        <f>DATE(2001,1,16) + TIME(0,0,0)</f>
        <v>36907</v>
      </c>
      <c r="C385">
        <v>3336.7087402000002</v>
      </c>
      <c r="D385">
        <v>3780.7551269999999</v>
      </c>
      <c r="E385">
        <v>7311.9526366999999</v>
      </c>
      <c r="F385">
        <v>2419.6606445000002</v>
      </c>
      <c r="G385">
        <v>3337.9765625</v>
      </c>
      <c r="H385">
        <v>4847.6020508000001</v>
      </c>
    </row>
    <row r="386" spans="1:8" x14ac:dyDescent="0.25">
      <c r="A386">
        <v>382</v>
      </c>
      <c r="B386" s="1">
        <f>DATE(2001,1,17) + TIME(0,0,0)</f>
        <v>36908</v>
      </c>
      <c r="C386">
        <v>3336.7065429999998</v>
      </c>
      <c r="D386">
        <v>3780.7551269999999</v>
      </c>
      <c r="E386">
        <v>7311.9526366999999</v>
      </c>
      <c r="F386">
        <v>2418.3986816000001</v>
      </c>
      <c r="G386">
        <v>3337.9729004000001</v>
      </c>
      <c r="H386">
        <v>4846.9750977000003</v>
      </c>
    </row>
    <row r="387" spans="1:8" x14ac:dyDescent="0.25">
      <c r="A387">
        <v>383</v>
      </c>
      <c r="B387" s="1">
        <f>DATE(2001,1,18) + TIME(0,0,0)</f>
        <v>36909</v>
      </c>
      <c r="C387">
        <v>3336.7045898000001</v>
      </c>
      <c r="D387">
        <v>3780.7551269999999</v>
      </c>
      <c r="E387">
        <v>7311.9526366999999</v>
      </c>
      <c r="F387">
        <v>2417.1423340000001</v>
      </c>
      <c r="G387">
        <v>3337.9689941000001</v>
      </c>
      <c r="H387">
        <v>4846.3520508000001</v>
      </c>
    </row>
    <row r="388" spans="1:8" x14ac:dyDescent="0.25">
      <c r="A388">
        <v>384</v>
      </c>
      <c r="B388" s="1">
        <f>DATE(2001,1,19) + TIME(0,0,0)</f>
        <v>36910</v>
      </c>
      <c r="C388">
        <v>3336.7023926000002</v>
      </c>
      <c r="D388">
        <v>3780.7551269999999</v>
      </c>
      <c r="E388">
        <v>7311.9526366999999</v>
      </c>
      <c r="F388">
        <v>2415.8920898000001</v>
      </c>
      <c r="G388">
        <v>3337.9653320000002</v>
      </c>
      <c r="H388">
        <v>4845.7319336</v>
      </c>
    </row>
    <row r="389" spans="1:8" x14ac:dyDescent="0.25">
      <c r="A389">
        <v>385</v>
      </c>
      <c r="B389" s="1">
        <f>DATE(2001,1,20) + TIME(0,0,0)</f>
        <v>36911</v>
      </c>
      <c r="C389">
        <v>3336.7004394999999</v>
      </c>
      <c r="D389">
        <v>3780.7551269999999</v>
      </c>
      <c r="E389">
        <v>7311.9526366999999</v>
      </c>
      <c r="F389">
        <v>2414.6474609000002</v>
      </c>
      <c r="G389">
        <v>3337.9616698999998</v>
      </c>
      <c r="H389">
        <v>4845.1157227000003</v>
      </c>
    </row>
    <row r="390" spans="1:8" x14ac:dyDescent="0.25">
      <c r="A390">
        <v>386</v>
      </c>
      <c r="B390" s="1">
        <f>DATE(2001,1,21) + TIME(0,0,0)</f>
        <v>36912</v>
      </c>
      <c r="C390">
        <v>3336.6982422000001</v>
      </c>
      <c r="D390">
        <v>3780.7551269999999</v>
      </c>
      <c r="E390">
        <v>7311.9526366999999</v>
      </c>
      <c r="F390">
        <v>2413.4089355000001</v>
      </c>
      <c r="G390">
        <v>3337.9580077999999</v>
      </c>
      <c r="H390">
        <v>4844.5029297000001</v>
      </c>
    </row>
    <row r="391" spans="1:8" x14ac:dyDescent="0.25">
      <c r="A391">
        <v>387</v>
      </c>
      <c r="B391" s="1">
        <f>DATE(2001,1,22) + TIME(0,0,0)</f>
        <v>36913</v>
      </c>
      <c r="C391">
        <v>3336.6960448999998</v>
      </c>
      <c r="D391">
        <v>3780.7551269999999</v>
      </c>
      <c r="E391">
        <v>7311.9521483999997</v>
      </c>
      <c r="F391">
        <v>2412.1757812000001</v>
      </c>
      <c r="G391">
        <v>3337.9543457</v>
      </c>
      <c r="H391">
        <v>4843.8935547000001</v>
      </c>
    </row>
    <row r="392" spans="1:8" x14ac:dyDescent="0.25">
      <c r="A392">
        <v>388</v>
      </c>
      <c r="B392" s="1">
        <f>DATE(2001,1,23) + TIME(0,0,0)</f>
        <v>36914</v>
      </c>
      <c r="C392">
        <v>3336.6940918</v>
      </c>
      <c r="D392">
        <v>3780.7551269999999</v>
      </c>
      <c r="E392">
        <v>7311.9521483999997</v>
      </c>
      <c r="F392">
        <v>2410.9487304999998</v>
      </c>
      <c r="G392">
        <v>3337.9506836</v>
      </c>
      <c r="H392">
        <v>4843.2875977000003</v>
      </c>
    </row>
    <row r="393" spans="1:8" x14ac:dyDescent="0.25">
      <c r="A393">
        <v>389</v>
      </c>
      <c r="B393" s="1">
        <f>DATE(2001,1,24) + TIME(0,0,0)</f>
        <v>36915</v>
      </c>
      <c r="C393">
        <v>3336.6921387000002</v>
      </c>
      <c r="D393">
        <v>3780.7551269999999</v>
      </c>
      <c r="E393">
        <v>7311.9521483999997</v>
      </c>
      <c r="F393">
        <v>2409.7270508000001</v>
      </c>
      <c r="G393">
        <v>3337.9472655999998</v>
      </c>
      <c r="H393">
        <v>4842.6850586</v>
      </c>
    </row>
    <row r="394" spans="1:8" x14ac:dyDescent="0.25">
      <c r="A394">
        <v>390</v>
      </c>
      <c r="B394" s="1">
        <f>DATE(2001,1,25) + TIME(0,0,0)</f>
        <v>36916</v>
      </c>
      <c r="C394">
        <v>3336.6901855000001</v>
      </c>
      <c r="D394">
        <v>3780.7551269999999</v>
      </c>
      <c r="E394">
        <v>7311.9521483999997</v>
      </c>
      <c r="F394">
        <v>2408.5109862999998</v>
      </c>
      <c r="G394">
        <v>3337.9436034999999</v>
      </c>
      <c r="H394">
        <v>4842.0859375</v>
      </c>
    </row>
    <row r="395" spans="1:8" x14ac:dyDescent="0.25">
      <c r="A395">
        <v>391</v>
      </c>
      <c r="B395" s="1">
        <f>DATE(2001,1,26) + TIME(0,0,0)</f>
        <v>36917</v>
      </c>
      <c r="C395">
        <v>3336.6882323999998</v>
      </c>
      <c r="D395">
        <v>3780.7551269999999</v>
      </c>
      <c r="E395">
        <v>7311.9521483999997</v>
      </c>
      <c r="F395">
        <v>2407.3007812000001</v>
      </c>
      <c r="G395">
        <v>3337.9399414</v>
      </c>
      <c r="H395">
        <v>4841.4897461</v>
      </c>
    </row>
    <row r="396" spans="1:8" x14ac:dyDescent="0.25">
      <c r="A396">
        <v>392</v>
      </c>
      <c r="B396" s="1">
        <f>DATE(2001,1,27) + TIME(0,0,0)</f>
        <v>36918</v>
      </c>
      <c r="C396">
        <v>3336.6862793</v>
      </c>
      <c r="D396">
        <v>3780.7551269999999</v>
      </c>
      <c r="E396">
        <v>7311.9521483999997</v>
      </c>
      <c r="F396">
        <v>2406.0959472999998</v>
      </c>
      <c r="G396">
        <v>3337.9362793</v>
      </c>
      <c r="H396">
        <v>4840.8974608999997</v>
      </c>
    </row>
    <row r="397" spans="1:8" x14ac:dyDescent="0.25">
      <c r="A397">
        <v>393</v>
      </c>
      <c r="B397" s="1">
        <f>DATE(2001,1,28) + TIME(0,0,0)</f>
        <v>36919</v>
      </c>
      <c r="C397">
        <v>3336.6840820000002</v>
      </c>
      <c r="D397">
        <v>3780.7551269999999</v>
      </c>
      <c r="E397">
        <v>7311.9521483999997</v>
      </c>
      <c r="F397">
        <v>2404.8967284999999</v>
      </c>
      <c r="G397">
        <v>3337.9328612999998</v>
      </c>
      <c r="H397">
        <v>4840.3081055000002</v>
      </c>
    </row>
    <row r="398" spans="1:8" x14ac:dyDescent="0.25">
      <c r="A398">
        <v>394</v>
      </c>
      <c r="B398" s="1">
        <f>DATE(2001,1,29) + TIME(0,0,0)</f>
        <v>36920</v>
      </c>
      <c r="C398">
        <v>3336.6821289</v>
      </c>
      <c r="D398">
        <v>3780.7551269999999</v>
      </c>
      <c r="E398">
        <v>7311.9521483999997</v>
      </c>
      <c r="F398">
        <v>2403.7028808999999</v>
      </c>
      <c r="G398">
        <v>3337.9291991999999</v>
      </c>
      <c r="H398">
        <v>4839.7221680000002</v>
      </c>
    </row>
    <row r="399" spans="1:8" x14ac:dyDescent="0.25">
      <c r="A399">
        <v>395</v>
      </c>
      <c r="B399" s="1">
        <f>DATE(2001,1,30) + TIME(0,0,0)</f>
        <v>36921</v>
      </c>
      <c r="C399">
        <v>3336.6799316000001</v>
      </c>
      <c r="D399">
        <v>3780.7551269999999</v>
      </c>
      <c r="E399">
        <v>7311.9521483999997</v>
      </c>
      <c r="F399">
        <v>2402.5146484000002</v>
      </c>
      <c r="G399">
        <v>3337.9257812000001</v>
      </c>
      <c r="H399">
        <v>4839.1396483999997</v>
      </c>
    </row>
    <row r="400" spans="1:8" x14ac:dyDescent="0.25">
      <c r="A400">
        <v>396</v>
      </c>
      <c r="B400" s="1">
        <f>DATE(2001,1,31) + TIME(0,0,0)</f>
        <v>36922</v>
      </c>
      <c r="C400">
        <v>3336.6779784999999</v>
      </c>
      <c r="D400">
        <v>3780.7551269999999</v>
      </c>
      <c r="E400">
        <v>7311.9521483999997</v>
      </c>
      <c r="F400">
        <v>2401.3315429999998</v>
      </c>
      <c r="G400">
        <v>3337.9223633000001</v>
      </c>
      <c r="H400">
        <v>4838.5600586</v>
      </c>
    </row>
    <row r="401" spans="1:8" x14ac:dyDescent="0.25">
      <c r="A401">
        <v>397</v>
      </c>
      <c r="B401" s="1">
        <f>DATE(2001,2,1) + TIME(0,0,0)</f>
        <v>36923</v>
      </c>
      <c r="C401">
        <v>3336.6760254000001</v>
      </c>
      <c r="D401">
        <v>3780.7551269999999</v>
      </c>
      <c r="E401">
        <v>7311.9521483999997</v>
      </c>
      <c r="F401">
        <v>2400.1540527000002</v>
      </c>
      <c r="G401">
        <v>3337.9187012000002</v>
      </c>
      <c r="H401">
        <v>4837.9838866999999</v>
      </c>
    </row>
    <row r="402" spans="1:8" x14ac:dyDescent="0.25">
      <c r="A402">
        <v>398</v>
      </c>
      <c r="B402" s="1">
        <f>DATE(2001,2,2) + TIME(0,0,0)</f>
        <v>36924</v>
      </c>
      <c r="C402">
        <v>3336.6740722999998</v>
      </c>
      <c r="D402">
        <v>3780.7551269999999</v>
      </c>
      <c r="E402">
        <v>7311.9521483999997</v>
      </c>
      <c r="F402">
        <v>2398.9819336</v>
      </c>
      <c r="G402">
        <v>3337.9152832</v>
      </c>
      <c r="H402">
        <v>4837.4106444999998</v>
      </c>
    </row>
    <row r="403" spans="1:8" x14ac:dyDescent="0.25">
      <c r="A403">
        <v>399</v>
      </c>
      <c r="B403" s="1">
        <f>DATE(2001,2,3) + TIME(0,0,0)</f>
        <v>36925</v>
      </c>
      <c r="C403">
        <v>3336.671875</v>
      </c>
      <c r="D403">
        <v>3780.7551269999999</v>
      </c>
      <c r="E403">
        <v>7311.9521483999997</v>
      </c>
      <c r="F403">
        <v>2397.8151855000001</v>
      </c>
      <c r="G403">
        <v>3337.9118652000002</v>
      </c>
      <c r="H403">
        <v>4836.8408202999999</v>
      </c>
    </row>
    <row r="404" spans="1:8" x14ac:dyDescent="0.25">
      <c r="A404">
        <v>400</v>
      </c>
      <c r="B404" s="1">
        <f>DATE(2001,2,4) + TIME(0,0,0)</f>
        <v>36926</v>
      </c>
      <c r="C404">
        <v>3336.6699219000002</v>
      </c>
      <c r="D404">
        <v>3780.7551269999999</v>
      </c>
      <c r="E404">
        <v>7311.9521483999997</v>
      </c>
      <c r="F404">
        <v>2396.6535644999999</v>
      </c>
      <c r="G404">
        <v>3337.9084472999998</v>
      </c>
      <c r="H404">
        <v>4836.2739258000001</v>
      </c>
    </row>
    <row r="405" spans="1:8" x14ac:dyDescent="0.25">
      <c r="A405">
        <v>401</v>
      </c>
      <c r="B405" s="1">
        <f>DATE(2001,2,5) + TIME(0,0,0)</f>
        <v>36927</v>
      </c>
      <c r="C405">
        <v>3336.6679687999999</v>
      </c>
      <c r="D405">
        <v>3780.7553711</v>
      </c>
      <c r="E405">
        <v>7311.9521483999997</v>
      </c>
      <c r="F405">
        <v>2395.4973144999999</v>
      </c>
      <c r="G405">
        <v>3337.9050293</v>
      </c>
      <c r="H405">
        <v>4835.7099608999997</v>
      </c>
    </row>
    <row r="406" spans="1:8" x14ac:dyDescent="0.25">
      <c r="A406">
        <v>402</v>
      </c>
      <c r="B406" s="1">
        <f>DATE(2001,2,6) + TIME(0,0,0)</f>
        <v>36928</v>
      </c>
      <c r="C406">
        <v>3336.6660155999998</v>
      </c>
      <c r="D406">
        <v>3780.7551269999999</v>
      </c>
      <c r="E406">
        <v>7311.9521483999997</v>
      </c>
      <c r="F406">
        <v>2394.3464355000001</v>
      </c>
      <c r="G406">
        <v>3337.9016112999998</v>
      </c>
      <c r="H406">
        <v>4835.1494141000003</v>
      </c>
    </row>
    <row r="407" spans="1:8" x14ac:dyDescent="0.25">
      <c r="A407">
        <v>403</v>
      </c>
      <c r="B407" s="1">
        <f>DATE(2001,2,7) + TIME(0,0,0)</f>
        <v>36929</v>
      </c>
      <c r="C407">
        <v>3336.6640625</v>
      </c>
      <c r="D407">
        <v>3780.7551269999999</v>
      </c>
      <c r="E407">
        <v>7311.9521483999997</v>
      </c>
      <c r="F407">
        <v>2393.2004394999999</v>
      </c>
      <c r="G407">
        <v>3337.8981933999999</v>
      </c>
      <c r="H407">
        <v>4834.5917969000002</v>
      </c>
    </row>
    <row r="408" spans="1:8" x14ac:dyDescent="0.25">
      <c r="A408">
        <v>404</v>
      </c>
      <c r="B408" s="1">
        <f>DATE(2001,2,8) + TIME(0,0,0)</f>
        <v>36930</v>
      </c>
      <c r="C408">
        <v>3336.6621094000002</v>
      </c>
      <c r="D408">
        <v>3780.7551269999999</v>
      </c>
      <c r="E408">
        <v>7311.9521483999997</v>
      </c>
      <c r="F408">
        <v>2392.0595702999999</v>
      </c>
      <c r="G408">
        <v>3337.8947754000001</v>
      </c>
      <c r="H408">
        <v>4834.0371094000002</v>
      </c>
    </row>
    <row r="409" spans="1:8" x14ac:dyDescent="0.25">
      <c r="A409">
        <v>405</v>
      </c>
      <c r="B409" s="1">
        <f>DATE(2001,2,9) + TIME(0,0,0)</f>
        <v>36931</v>
      </c>
      <c r="C409">
        <v>3336.6601562000001</v>
      </c>
      <c r="D409">
        <v>3780.7551269999999</v>
      </c>
      <c r="E409">
        <v>7311.9521483999997</v>
      </c>
      <c r="F409">
        <v>2390.9238280999998</v>
      </c>
      <c r="G409">
        <v>3337.8913573999998</v>
      </c>
      <c r="H409">
        <v>4833.4858397999997</v>
      </c>
    </row>
    <row r="410" spans="1:8" x14ac:dyDescent="0.25">
      <c r="A410">
        <v>406</v>
      </c>
      <c r="B410" s="1">
        <f>DATE(2001,2,10) + TIME(0,0,0)</f>
        <v>36932</v>
      </c>
      <c r="C410">
        <v>3336.6582030999998</v>
      </c>
      <c r="D410">
        <v>3780.7551269999999</v>
      </c>
      <c r="E410">
        <v>7311.9521483999997</v>
      </c>
      <c r="F410">
        <v>2389.7932129000001</v>
      </c>
      <c r="G410">
        <v>3337.8879394999999</v>
      </c>
      <c r="H410">
        <v>4832.9375</v>
      </c>
    </row>
    <row r="411" spans="1:8" x14ac:dyDescent="0.25">
      <c r="A411">
        <v>407</v>
      </c>
      <c r="B411" s="1">
        <f>DATE(2001,2,11) + TIME(0,0,0)</f>
        <v>36933</v>
      </c>
      <c r="C411">
        <v>3336.65625</v>
      </c>
      <c r="D411">
        <v>3780.7551269999999</v>
      </c>
      <c r="E411">
        <v>7311.9521483999997</v>
      </c>
      <c r="F411">
        <v>2388.6674804999998</v>
      </c>
      <c r="G411">
        <v>3337.8847655999998</v>
      </c>
      <c r="H411">
        <v>4832.3916016000003</v>
      </c>
    </row>
    <row r="412" spans="1:8" x14ac:dyDescent="0.25">
      <c r="A412">
        <v>408</v>
      </c>
      <c r="B412" s="1">
        <f>DATE(2001,2,12) + TIME(0,0,0)</f>
        <v>36934</v>
      </c>
      <c r="C412">
        <v>3336.6542969000002</v>
      </c>
      <c r="D412">
        <v>3780.7551269999999</v>
      </c>
      <c r="E412">
        <v>7311.9521483999997</v>
      </c>
      <c r="F412">
        <v>2387.5466308999999</v>
      </c>
      <c r="G412">
        <v>3337.8813476999999</v>
      </c>
      <c r="H412">
        <v>4831.8491211</v>
      </c>
    </row>
    <row r="413" spans="1:8" x14ac:dyDescent="0.25">
      <c r="A413">
        <v>409</v>
      </c>
      <c r="B413" s="1">
        <f>DATE(2001,2,13) + TIME(0,0,0)</f>
        <v>36935</v>
      </c>
      <c r="C413">
        <v>3336.6523437999999</v>
      </c>
      <c r="D413">
        <v>3780.7551269999999</v>
      </c>
      <c r="E413">
        <v>7311.9521483999997</v>
      </c>
      <c r="F413">
        <v>2386.4309082</v>
      </c>
      <c r="G413">
        <v>3337.8779297000001</v>
      </c>
      <c r="H413">
        <v>4831.3095702999999</v>
      </c>
    </row>
    <row r="414" spans="1:8" x14ac:dyDescent="0.25">
      <c r="A414">
        <v>410</v>
      </c>
      <c r="B414" s="1">
        <f>DATE(2001,2,14) + TIME(0,0,0)</f>
        <v>36936</v>
      </c>
      <c r="C414">
        <v>3336.6503905999998</v>
      </c>
      <c r="D414">
        <v>3780.7551269999999</v>
      </c>
      <c r="E414">
        <v>7311.9521483999997</v>
      </c>
      <c r="F414">
        <v>2385.3198241999999</v>
      </c>
      <c r="G414">
        <v>3337.8747558999999</v>
      </c>
      <c r="H414">
        <v>4830.7729491999999</v>
      </c>
    </row>
    <row r="415" spans="1:8" x14ac:dyDescent="0.25">
      <c r="A415">
        <v>411</v>
      </c>
      <c r="B415" s="1">
        <f>DATE(2001,2,15) + TIME(0,0,0)</f>
        <v>36937</v>
      </c>
      <c r="C415">
        <v>3336.6484375</v>
      </c>
      <c r="D415">
        <v>3780.7551269999999</v>
      </c>
      <c r="E415">
        <v>7311.9526366999999</v>
      </c>
      <c r="F415">
        <v>2384.2138672000001</v>
      </c>
      <c r="G415">
        <v>3337.8713379000001</v>
      </c>
      <c r="H415">
        <v>4830.2392577999999</v>
      </c>
    </row>
    <row r="416" spans="1:8" x14ac:dyDescent="0.25">
      <c r="A416">
        <v>412</v>
      </c>
      <c r="B416" s="1">
        <f>DATE(2001,2,16) + TIME(0,0,0)</f>
        <v>36938</v>
      </c>
      <c r="C416">
        <v>3336.6464844000002</v>
      </c>
      <c r="D416">
        <v>3780.7551269999999</v>
      </c>
      <c r="E416">
        <v>7311.9526366999999</v>
      </c>
      <c r="F416">
        <v>2383.1125487999998</v>
      </c>
      <c r="G416">
        <v>3337.8681640999998</v>
      </c>
      <c r="H416">
        <v>4829.7080077999999</v>
      </c>
    </row>
    <row r="417" spans="1:8" x14ac:dyDescent="0.25">
      <c r="A417">
        <v>413</v>
      </c>
      <c r="B417" s="1">
        <f>DATE(2001,2,17) + TIME(0,0,0)</f>
        <v>36939</v>
      </c>
      <c r="C417">
        <v>3336.6445312000001</v>
      </c>
      <c r="D417">
        <v>3780.7551269999999</v>
      </c>
      <c r="E417">
        <v>7311.9526366999999</v>
      </c>
      <c r="F417">
        <v>2382.0158691000001</v>
      </c>
      <c r="G417">
        <v>3337.8649902000002</v>
      </c>
      <c r="H417">
        <v>4829.1801758000001</v>
      </c>
    </row>
    <row r="418" spans="1:8" x14ac:dyDescent="0.25">
      <c r="A418">
        <v>414</v>
      </c>
      <c r="B418" s="1">
        <f>DATE(2001,2,18) + TIME(0,0,0)</f>
        <v>36940</v>
      </c>
      <c r="C418">
        <v>3336.6425780999998</v>
      </c>
      <c r="D418">
        <v>3780.7551269999999</v>
      </c>
      <c r="E418">
        <v>7311.9526366999999</v>
      </c>
      <c r="F418">
        <v>2380.9240722999998</v>
      </c>
      <c r="G418">
        <v>3337.8615722999998</v>
      </c>
      <c r="H418">
        <v>4828.6547852000003</v>
      </c>
    </row>
    <row r="419" spans="1:8" x14ac:dyDescent="0.25">
      <c r="A419">
        <v>415</v>
      </c>
      <c r="B419" s="1">
        <f>DATE(2001,2,19) + TIME(0,0,0)</f>
        <v>36941</v>
      </c>
      <c r="C419">
        <v>3336.640625</v>
      </c>
      <c r="D419">
        <v>3780.7551269999999</v>
      </c>
      <c r="E419">
        <v>7311.9526366999999</v>
      </c>
      <c r="F419">
        <v>2379.8369140999998</v>
      </c>
      <c r="G419">
        <v>3337.8583984000002</v>
      </c>
      <c r="H419">
        <v>4828.1323241999999</v>
      </c>
    </row>
    <row r="420" spans="1:8" x14ac:dyDescent="0.25">
      <c r="A420">
        <v>416</v>
      </c>
      <c r="B420" s="1">
        <f>DATE(2001,2,20) + TIME(0,0,0)</f>
        <v>36942</v>
      </c>
      <c r="C420">
        <v>3336.6386719000002</v>
      </c>
      <c r="D420">
        <v>3780.7551269999999</v>
      </c>
      <c r="E420">
        <v>7311.9526366999999</v>
      </c>
      <c r="F420">
        <v>2378.7543945000002</v>
      </c>
      <c r="G420">
        <v>3337.8552245999999</v>
      </c>
      <c r="H420">
        <v>4827.6127930000002</v>
      </c>
    </row>
    <row r="421" spans="1:8" x14ac:dyDescent="0.25">
      <c r="A421">
        <v>417</v>
      </c>
      <c r="B421" s="1">
        <f>DATE(2001,2,21) + TIME(0,0,0)</f>
        <v>36943</v>
      </c>
      <c r="C421">
        <v>3336.6367187999999</v>
      </c>
      <c r="D421">
        <v>3780.7551269999999</v>
      </c>
      <c r="E421">
        <v>7311.9526366999999</v>
      </c>
      <c r="F421">
        <v>2377.6765137000002</v>
      </c>
      <c r="G421">
        <v>3337.8520508000001</v>
      </c>
      <c r="H421">
        <v>4827.0961914</v>
      </c>
    </row>
    <row r="422" spans="1:8" x14ac:dyDescent="0.25">
      <c r="A422">
        <v>418</v>
      </c>
      <c r="B422" s="1">
        <f>DATE(2001,2,22) + TIME(0,0,0)</f>
        <v>36944</v>
      </c>
      <c r="C422">
        <v>3336.6347655999998</v>
      </c>
      <c r="D422">
        <v>3780.7551269999999</v>
      </c>
      <c r="E422">
        <v>7311.9526366999999</v>
      </c>
      <c r="F422">
        <v>2376.6032715000001</v>
      </c>
      <c r="G422">
        <v>3337.8488769999999</v>
      </c>
      <c r="H422">
        <v>4826.5820311999996</v>
      </c>
    </row>
    <row r="423" spans="1:8" x14ac:dyDescent="0.25">
      <c r="A423">
        <v>419</v>
      </c>
      <c r="B423" s="1">
        <f>DATE(2001,2,23) + TIME(0,0,0)</f>
        <v>36945</v>
      </c>
      <c r="C423">
        <v>3336.6330566000001</v>
      </c>
      <c r="D423">
        <v>3780.7551269999999</v>
      </c>
      <c r="E423">
        <v>7311.9526366999999</v>
      </c>
      <c r="F423">
        <v>2375.5344237999998</v>
      </c>
      <c r="G423">
        <v>3337.8457030999998</v>
      </c>
      <c r="H423">
        <v>4826.0708008000001</v>
      </c>
    </row>
    <row r="424" spans="1:8" x14ac:dyDescent="0.25">
      <c r="A424">
        <v>420</v>
      </c>
      <c r="B424" s="1">
        <f>DATE(2001,2,24) + TIME(0,0,0)</f>
        <v>36946</v>
      </c>
      <c r="C424">
        <v>3336.6311034999999</v>
      </c>
      <c r="D424">
        <v>3780.7551269999999</v>
      </c>
      <c r="E424">
        <v>7311.9526366999999</v>
      </c>
      <c r="F424">
        <v>2374.4702148000001</v>
      </c>
      <c r="G424">
        <v>3337.8425293</v>
      </c>
      <c r="H424">
        <v>4825.5625</v>
      </c>
    </row>
    <row r="425" spans="1:8" x14ac:dyDescent="0.25">
      <c r="A425">
        <v>421</v>
      </c>
      <c r="B425" s="1">
        <f>DATE(2001,2,25) + TIME(0,0,0)</f>
        <v>36947</v>
      </c>
      <c r="C425">
        <v>3336.6289062000001</v>
      </c>
      <c r="D425">
        <v>3780.7551269999999</v>
      </c>
      <c r="E425">
        <v>7311.9526366999999</v>
      </c>
      <c r="F425">
        <v>2373.4106445000002</v>
      </c>
      <c r="G425">
        <v>3337.8393554999998</v>
      </c>
      <c r="H425">
        <v>4825.0566405999998</v>
      </c>
    </row>
    <row r="426" spans="1:8" x14ac:dyDescent="0.25">
      <c r="A426">
        <v>422</v>
      </c>
      <c r="B426" s="1">
        <f>DATE(2001,2,26) + TIME(0,0,0)</f>
        <v>36948</v>
      </c>
      <c r="C426">
        <v>3336.6271972999998</v>
      </c>
      <c r="D426">
        <v>3780.7551269999999</v>
      </c>
      <c r="E426">
        <v>7311.9526366999999</v>
      </c>
      <c r="F426">
        <v>2372.3552245999999</v>
      </c>
      <c r="G426">
        <v>3337.8361816000001</v>
      </c>
      <c r="H426">
        <v>4824.5532227000003</v>
      </c>
    </row>
    <row r="427" spans="1:8" x14ac:dyDescent="0.25">
      <c r="A427">
        <v>423</v>
      </c>
      <c r="B427" s="1">
        <f>DATE(2001,2,27) + TIME(0,0,0)</f>
        <v>36949</v>
      </c>
      <c r="C427">
        <v>3336.6252441000001</v>
      </c>
      <c r="D427">
        <v>3780.7551269999999</v>
      </c>
      <c r="E427">
        <v>7311.9526366999999</v>
      </c>
      <c r="F427">
        <v>2371.3044433999999</v>
      </c>
      <c r="G427">
        <v>3337.8330077999999</v>
      </c>
      <c r="H427">
        <v>4824.0527344000002</v>
      </c>
    </row>
    <row r="428" spans="1:8" x14ac:dyDescent="0.25">
      <c r="A428">
        <v>424</v>
      </c>
      <c r="B428" s="1">
        <f>DATE(2001,2,28) + TIME(0,0,0)</f>
        <v>36950</v>
      </c>
      <c r="C428">
        <v>3336.6235351999999</v>
      </c>
      <c r="D428">
        <v>3780.7551269999999</v>
      </c>
      <c r="E428">
        <v>7311.9526366999999</v>
      </c>
      <c r="F428">
        <v>2370.2578125</v>
      </c>
      <c r="G428">
        <v>3337.8298340000001</v>
      </c>
      <c r="H428">
        <v>4823.5551758000001</v>
      </c>
    </row>
    <row r="429" spans="1:8" x14ac:dyDescent="0.25">
      <c r="A429">
        <v>425</v>
      </c>
      <c r="B429" s="1">
        <f>DATE(2001,3,1) + TIME(0,0,0)</f>
        <v>36951</v>
      </c>
      <c r="C429">
        <v>3336.6215820000002</v>
      </c>
      <c r="D429">
        <v>3780.7551269999999</v>
      </c>
      <c r="E429">
        <v>7311.9526366999999</v>
      </c>
      <c r="F429">
        <v>2369.2158202999999</v>
      </c>
      <c r="G429">
        <v>3337.8269043</v>
      </c>
      <c r="H429">
        <v>4823.0600586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2775-3FE8-43C2-8C0B-D0BB7D055EC5}">
  <dimension ref="A1:P429"/>
  <sheetViews>
    <sheetView tabSelected="1" zoomScale="55" zoomScaleNormal="55" workbookViewId="0">
      <pane xSplit="1" ySplit="1" topLeftCell="B395" activePane="bottomRight" state="frozen"/>
      <selection pane="topRight" activeCell="B1" sqref="B1"/>
      <selection pane="bottomLeft" activeCell="A2" sqref="A2"/>
      <selection pane="bottomRight" activeCell="K429" sqref="K429:M429"/>
    </sheetView>
  </sheetViews>
  <sheetFormatPr defaultRowHeight="15" x14ac:dyDescent="0.25"/>
  <cols>
    <col min="2" max="2" width="10.7109375" style="1" bestFit="1" customWidth="1"/>
    <col min="10" max="10" width="10.7109375" bestFit="1" customWidth="1"/>
    <col min="11" max="11" width="10.7109375" customWidth="1"/>
  </cols>
  <sheetData>
    <row r="1" spans="1:16" x14ac:dyDescent="0.25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J1" s="2" t="s">
        <v>2</v>
      </c>
      <c r="K1" s="2" t="str">
        <f>+C1</f>
        <v>WW</v>
      </c>
      <c r="L1" s="2" t="str">
        <f>+D1</f>
        <v>MW</v>
      </c>
      <c r="M1" s="2" t="str">
        <f t="shared" ref="M1" si="0">+E1</f>
        <v>OW</v>
      </c>
      <c r="N1" s="2" t="str">
        <f>+G1</f>
        <v>WW-Pc-cont</v>
      </c>
      <c r="O1" s="2" t="str">
        <f>+F1</f>
        <v>MW-Pc-Cont</v>
      </c>
      <c r="P1" s="2" t="str">
        <f>+H1</f>
        <v>OW-Pc-Cont</v>
      </c>
    </row>
    <row r="2" spans="1:16" x14ac:dyDescent="0.25">
      <c r="A2">
        <v>0</v>
      </c>
      <c r="B2" s="1">
        <v>36526</v>
      </c>
      <c r="C2">
        <v>6473.5043944999998</v>
      </c>
      <c r="D2">
        <v>6764.7060547000001</v>
      </c>
      <c r="E2">
        <v>7733.2670897999997</v>
      </c>
      <c r="F2">
        <v>6764.7060547000001</v>
      </c>
      <c r="G2">
        <v>6473.5043944999998</v>
      </c>
      <c r="H2">
        <v>7733.2670897999997</v>
      </c>
      <c r="J2" s="5">
        <f>A2</f>
        <v>0</v>
      </c>
      <c r="K2" s="4">
        <f>1-C2/C$2</f>
        <v>0</v>
      </c>
      <c r="L2" s="4">
        <f t="shared" ref="L2:M2" si="1">1-D2/D$2</f>
        <v>0</v>
      </c>
      <c r="M2" s="4">
        <f t="shared" si="1"/>
        <v>0</v>
      </c>
      <c r="N2" s="4">
        <f>1-G2/G$2</f>
        <v>0</v>
      </c>
      <c r="O2" s="4">
        <f>1-F2/F$2</f>
        <v>0</v>
      </c>
      <c r="P2" s="4">
        <f>1-H2/H$2</f>
        <v>0</v>
      </c>
    </row>
    <row r="3" spans="1:16" x14ac:dyDescent="0.25">
      <c r="A3">
        <v>1</v>
      </c>
      <c r="B3" s="1">
        <v>36527</v>
      </c>
      <c r="C3">
        <v>6237.7524414</v>
      </c>
      <c r="D3">
        <v>6647.4443358999997</v>
      </c>
      <c r="E3">
        <v>7625.7875977000003</v>
      </c>
      <c r="F3">
        <v>6647.3955077999999</v>
      </c>
      <c r="G3">
        <v>6231.8891602000003</v>
      </c>
      <c r="H3">
        <v>7625.7954102000003</v>
      </c>
      <c r="J3" s="5">
        <f t="shared" ref="J3:J66" si="2">A3</f>
        <v>1</v>
      </c>
      <c r="K3" s="4">
        <f t="shared" ref="K3:K66" si="3">1-C3/C$2</f>
        <v>3.6417979927579669E-2</v>
      </c>
      <c r="L3" s="4">
        <f t="shared" ref="L3:L66" si="4">1-D3/D$2</f>
        <v>1.7334340598366249E-2</v>
      </c>
      <c r="M3" s="4">
        <f t="shared" ref="M3:M66" si="5">1-E3/E$2</f>
        <v>1.3898329238073548E-2</v>
      </c>
      <c r="N3" s="4">
        <f t="shared" ref="N3:N66" si="6">1-G3/G$2</f>
        <v>3.7323715189763296E-2</v>
      </c>
      <c r="O3" s="4">
        <f>1-F3/F$2</f>
        <v>1.7341558665138868E-2</v>
      </c>
      <c r="P3" s="4">
        <f t="shared" ref="P3:P66" si="7">1-H3/H$2</f>
        <v>1.3897318992350804E-2</v>
      </c>
    </row>
    <row r="4" spans="1:16" x14ac:dyDescent="0.25">
      <c r="A4">
        <v>2</v>
      </c>
      <c r="B4" s="1">
        <v>36528</v>
      </c>
      <c r="C4">
        <v>6116.9257811999996</v>
      </c>
      <c r="D4">
        <v>6582.8837891000003</v>
      </c>
      <c r="E4">
        <v>7545.6625977000003</v>
      </c>
      <c r="F4">
        <v>6582.9277344000002</v>
      </c>
      <c r="G4">
        <v>6092.0107422000001</v>
      </c>
      <c r="H4">
        <v>7541.2182616999999</v>
      </c>
      <c r="J4" s="5">
        <f t="shared" si="2"/>
        <v>2</v>
      </c>
      <c r="K4" s="4">
        <f t="shared" si="3"/>
        <v>5.5082779213520783E-2</v>
      </c>
      <c r="L4" s="4">
        <f t="shared" si="4"/>
        <v>2.6878073360434129E-2</v>
      </c>
      <c r="M4" s="4">
        <f t="shared" si="5"/>
        <v>2.4259409370128382E-2</v>
      </c>
      <c r="N4" s="4">
        <f t="shared" si="6"/>
        <v>5.8931550679740541E-2</v>
      </c>
      <c r="O4" s="4">
        <f>1-F4/F$2</f>
        <v>2.6871577098860566E-2</v>
      </c>
      <c r="P4" s="4">
        <f t="shared" si="7"/>
        <v>2.4834112913713735E-2</v>
      </c>
    </row>
    <row r="5" spans="1:16" x14ac:dyDescent="0.25">
      <c r="A5">
        <v>3</v>
      </c>
      <c r="B5" s="1">
        <v>36529</v>
      </c>
      <c r="C5">
        <v>6029.4174805000002</v>
      </c>
      <c r="D5">
        <v>6521.0390625</v>
      </c>
      <c r="E5">
        <v>7478.2182616999999</v>
      </c>
      <c r="F5">
        <v>6521.1777344000002</v>
      </c>
      <c r="G5">
        <v>5972.1674805000002</v>
      </c>
      <c r="H5">
        <v>7464.8208008000001</v>
      </c>
      <c r="J5" s="5">
        <f t="shared" si="2"/>
        <v>3</v>
      </c>
      <c r="K5" s="4">
        <f t="shared" si="3"/>
        <v>6.8600697077969564E-2</v>
      </c>
      <c r="L5" s="4">
        <f t="shared" si="4"/>
        <v>3.6020337059687102E-2</v>
      </c>
      <c r="M5" s="4">
        <f t="shared" si="5"/>
        <v>3.2980734421600877E-2</v>
      </c>
      <c r="N5" s="4">
        <f t="shared" si="6"/>
        <v>7.7444438660757564E-2</v>
      </c>
      <c r="O5" s="4">
        <f>1-F5/F$2</f>
        <v>3.5999837735861462E-2</v>
      </c>
      <c r="P5" s="4">
        <f t="shared" si="7"/>
        <v>3.4713179550474038E-2</v>
      </c>
    </row>
    <row r="6" spans="1:16" x14ac:dyDescent="0.25">
      <c r="A6">
        <v>4</v>
      </c>
      <c r="B6" s="1">
        <v>36530</v>
      </c>
      <c r="C6">
        <v>5952.6020508000001</v>
      </c>
      <c r="D6">
        <v>6461.0317383000001</v>
      </c>
      <c r="E6">
        <v>7419.2709961</v>
      </c>
      <c r="F6">
        <v>6461.1777344000002</v>
      </c>
      <c r="G6">
        <v>5865.2182616999999</v>
      </c>
      <c r="H6">
        <v>7393.7216797000001</v>
      </c>
      <c r="J6" s="5">
        <f t="shared" si="2"/>
        <v>4</v>
      </c>
      <c r="K6" s="4">
        <f t="shared" si="3"/>
        <v>8.0466824760722644E-2</v>
      </c>
      <c r="L6" s="4">
        <f t="shared" si="4"/>
        <v>4.4890984758903518E-2</v>
      </c>
      <c r="M6" s="4">
        <f t="shared" si="5"/>
        <v>4.0603290957602289E-2</v>
      </c>
      <c r="N6" s="4">
        <f t="shared" si="6"/>
        <v>9.396550859173125E-2</v>
      </c>
      <c r="O6" s="4">
        <f>1-F6/F$2</f>
        <v>4.4869402727279462E-2</v>
      </c>
      <c r="P6" s="4">
        <f t="shared" si="7"/>
        <v>4.3907110171825359E-2</v>
      </c>
    </row>
    <row r="7" spans="1:16" x14ac:dyDescent="0.25">
      <c r="A7">
        <v>5</v>
      </c>
      <c r="B7" s="1">
        <v>36531</v>
      </c>
      <c r="C7">
        <v>5881.8339844000002</v>
      </c>
      <c r="D7">
        <v>6402.953125</v>
      </c>
      <c r="E7">
        <v>7377.1420897999997</v>
      </c>
      <c r="F7">
        <v>6403.0839844000002</v>
      </c>
      <c r="G7">
        <v>5764.7744141000003</v>
      </c>
      <c r="H7">
        <v>7326.3022461</v>
      </c>
      <c r="J7" s="5">
        <f t="shared" si="2"/>
        <v>5</v>
      </c>
      <c r="K7" s="4">
        <f t="shared" si="3"/>
        <v>9.1398780945092573E-2</v>
      </c>
      <c r="L7" s="4">
        <f t="shared" si="4"/>
        <v>5.3476518680166563E-2</v>
      </c>
      <c r="M7" s="4">
        <f t="shared" si="5"/>
        <v>4.6051041023750572E-2</v>
      </c>
      <c r="N7" s="4">
        <f t="shared" si="6"/>
        <v>0.10948165587130032</v>
      </c>
      <c r="O7" s="4">
        <f>1-F7/F$2</f>
        <v>5.3457174247615868E-2</v>
      </c>
      <c r="P7" s="4">
        <f t="shared" si="7"/>
        <v>5.2625215057782837E-2</v>
      </c>
    </row>
    <row r="8" spans="1:16" x14ac:dyDescent="0.25">
      <c r="A8">
        <v>6</v>
      </c>
      <c r="B8" s="1">
        <v>36532</v>
      </c>
      <c r="C8">
        <v>5812.3007811999996</v>
      </c>
      <c r="D8">
        <v>6346.3061522999997</v>
      </c>
      <c r="E8">
        <v>7353.2353516000003</v>
      </c>
      <c r="F8">
        <v>6346.3168944999998</v>
      </c>
      <c r="G8">
        <v>5670.9624022999997</v>
      </c>
      <c r="H8">
        <v>7264.4916991999999</v>
      </c>
      <c r="J8" s="5">
        <f t="shared" si="2"/>
        <v>6</v>
      </c>
      <c r="K8" s="4">
        <f t="shared" si="3"/>
        <v>0.10213998060490548</v>
      </c>
      <c r="L8" s="4">
        <f t="shared" si="4"/>
        <v>6.1850418778995331E-2</v>
      </c>
      <c r="M8" s="4">
        <f t="shared" si="5"/>
        <v>4.9142456065076612E-2</v>
      </c>
      <c r="N8" s="4">
        <f t="shared" si="6"/>
        <v>0.12397334477471789</v>
      </c>
      <c r="O8" s="4">
        <f>1-F8/F$2</f>
        <v>6.1848830801644494E-2</v>
      </c>
      <c r="P8" s="4">
        <f t="shared" si="7"/>
        <v>6.061802665762106E-2</v>
      </c>
    </row>
    <row r="9" spans="1:16" x14ac:dyDescent="0.25">
      <c r="A9">
        <v>7</v>
      </c>
      <c r="B9" s="1">
        <v>36533</v>
      </c>
      <c r="C9">
        <v>5747.7119141000003</v>
      </c>
      <c r="D9">
        <v>6291.1157227000003</v>
      </c>
      <c r="E9">
        <v>7340.0532227000003</v>
      </c>
      <c r="F9">
        <v>6290.8471680000002</v>
      </c>
      <c r="G9">
        <v>5580.4648438000004</v>
      </c>
      <c r="H9">
        <v>7212.8496094000002</v>
      </c>
      <c r="J9" s="5">
        <f t="shared" si="2"/>
        <v>7</v>
      </c>
      <c r="K9" s="4">
        <f t="shared" si="3"/>
        <v>0.11211739981464219</v>
      </c>
      <c r="L9" s="4">
        <f t="shared" si="4"/>
        <v>7.0009003816353221E-2</v>
      </c>
      <c r="M9" s="4">
        <f t="shared" si="5"/>
        <v>5.0847056300258875E-2</v>
      </c>
      <c r="N9" s="4">
        <f t="shared" si="6"/>
        <v>0.13795303073536813</v>
      </c>
      <c r="O9" s="4">
        <f>1-F9/F$2</f>
        <v>7.0048703205776497E-2</v>
      </c>
      <c r="P9" s="4">
        <f t="shared" si="7"/>
        <v>6.7295940300111767E-2</v>
      </c>
    </row>
    <row r="10" spans="1:16" x14ac:dyDescent="0.25">
      <c r="A10">
        <v>8</v>
      </c>
      <c r="B10" s="1">
        <v>36534</v>
      </c>
      <c r="C10">
        <v>5684.1972655999998</v>
      </c>
      <c r="D10">
        <v>6237.2763672000001</v>
      </c>
      <c r="E10">
        <v>7331.5932616999999</v>
      </c>
      <c r="F10">
        <v>6236.6445311999996</v>
      </c>
      <c r="G10">
        <v>5495.2407227000003</v>
      </c>
      <c r="H10">
        <v>7169.4233397999997</v>
      </c>
      <c r="J10" s="5">
        <f t="shared" si="2"/>
        <v>8</v>
      </c>
      <c r="K10" s="4">
        <f t="shared" si="3"/>
        <v>0.12192887820862663</v>
      </c>
      <c r="L10" s="4">
        <f t="shared" si="4"/>
        <v>7.7967864861408276E-2</v>
      </c>
      <c r="M10" s="4">
        <f t="shared" si="5"/>
        <v>5.1941026145314262E-2</v>
      </c>
      <c r="N10" s="4">
        <f t="shared" si="6"/>
        <v>0.15111809804765852</v>
      </c>
      <c r="O10" s="4">
        <f>1-F10/F$2</f>
        <v>7.8061266702507015E-2</v>
      </c>
      <c r="P10" s="4">
        <f t="shared" si="7"/>
        <v>7.2911454299011247E-2</v>
      </c>
    </row>
    <row r="11" spans="1:16" x14ac:dyDescent="0.25">
      <c r="A11">
        <v>9</v>
      </c>
      <c r="B11" s="1">
        <v>36535</v>
      </c>
      <c r="C11">
        <v>5623.4482422000001</v>
      </c>
      <c r="D11">
        <v>6184.5009766000003</v>
      </c>
      <c r="E11">
        <v>7325.6621094000002</v>
      </c>
      <c r="F11">
        <v>6183.3442383000001</v>
      </c>
      <c r="G11">
        <v>5413.2363280999998</v>
      </c>
      <c r="H11">
        <v>7127.5825194999998</v>
      </c>
      <c r="J11" s="5">
        <f t="shared" si="2"/>
        <v>9</v>
      </c>
      <c r="K11" s="4">
        <f t="shared" si="3"/>
        <v>0.1313131343545888</v>
      </c>
      <c r="L11" s="4">
        <f t="shared" si="4"/>
        <v>8.5769444142644313E-2</v>
      </c>
      <c r="M11" s="4">
        <f t="shared" si="5"/>
        <v>5.2707992064262355E-2</v>
      </c>
      <c r="N11" s="4">
        <f t="shared" si="6"/>
        <v>0.16378579541875682</v>
      </c>
      <c r="O11" s="4">
        <f>1-F11/F$2</f>
        <v>8.5940440234809623E-2</v>
      </c>
      <c r="P11" s="4">
        <f t="shared" si="7"/>
        <v>7.8321951546052704E-2</v>
      </c>
    </row>
    <row r="12" spans="1:16" x14ac:dyDescent="0.25">
      <c r="A12">
        <v>10</v>
      </c>
      <c r="B12" s="1">
        <v>36536</v>
      </c>
      <c r="C12">
        <v>5565.9194336</v>
      </c>
      <c r="D12">
        <v>6132.9692383000001</v>
      </c>
      <c r="E12">
        <v>7321.4960938000004</v>
      </c>
      <c r="F12">
        <v>6131.0043944999998</v>
      </c>
      <c r="G12">
        <v>5333.8710938000004</v>
      </c>
      <c r="H12">
        <v>7087.1098633000001</v>
      </c>
      <c r="J12" s="5">
        <f t="shared" si="2"/>
        <v>10</v>
      </c>
      <c r="K12" s="4">
        <f t="shared" si="3"/>
        <v>0.1401999451288084</v>
      </c>
      <c r="L12" s="4">
        <f t="shared" si="4"/>
        <v>9.3387179175520862E-2</v>
      </c>
      <c r="M12" s="4">
        <f t="shared" si="5"/>
        <v>5.3246705592661536E-2</v>
      </c>
      <c r="N12" s="4">
        <f t="shared" si="6"/>
        <v>0.1760458062974749</v>
      </c>
      <c r="O12" s="4">
        <f>1-F12/F$2</f>
        <v>9.3677634338555693E-2</v>
      </c>
      <c r="P12" s="4">
        <f t="shared" si="7"/>
        <v>8.3555529506056492E-2</v>
      </c>
    </row>
    <row r="13" spans="1:16" x14ac:dyDescent="0.25">
      <c r="A13">
        <v>11</v>
      </c>
      <c r="B13" s="1">
        <v>36537</v>
      </c>
      <c r="C13">
        <v>5508.84375</v>
      </c>
      <c r="D13">
        <v>6082.5</v>
      </c>
      <c r="E13">
        <v>7318.5844727000003</v>
      </c>
      <c r="F13">
        <v>6079.7919922000001</v>
      </c>
      <c r="G13">
        <v>5258.5942383000001</v>
      </c>
      <c r="H13">
        <v>7047.8754883000001</v>
      </c>
      <c r="J13" s="5">
        <f t="shared" si="2"/>
        <v>11</v>
      </c>
      <c r="K13" s="4">
        <f t="shared" si="3"/>
        <v>0.14901675904006373</v>
      </c>
      <c r="L13" s="4">
        <f t="shared" si="4"/>
        <v>0.10084784899500776</v>
      </c>
      <c r="M13" s="4">
        <f t="shared" si="5"/>
        <v>5.362321154625016E-2</v>
      </c>
      <c r="N13" s="4">
        <f t="shared" si="6"/>
        <v>0.18767426144519317</v>
      </c>
      <c r="O13" s="4">
        <f>1-F13/F$2</f>
        <v>0.10124816318133045</v>
      </c>
      <c r="P13" s="4">
        <f t="shared" si="7"/>
        <v>8.8628983525477212E-2</v>
      </c>
    </row>
    <row r="14" spans="1:16" x14ac:dyDescent="0.25">
      <c r="A14">
        <v>12</v>
      </c>
      <c r="B14" s="1">
        <v>36538</v>
      </c>
      <c r="C14">
        <v>5454.3422852000003</v>
      </c>
      <c r="D14">
        <v>6032.8847655999998</v>
      </c>
      <c r="E14">
        <v>7316.5576172000001</v>
      </c>
      <c r="F14">
        <v>6029.3964844000002</v>
      </c>
      <c r="G14">
        <v>5185.7695311999996</v>
      </c>
      <c r="H14">
        <v>7009.7890625</v>
      </c>
      <c r="J14" s="5">
        <f t="shared" si="2"/>
        <v>12</v>
      </c>
      <c r="K14" s="4">
        <f t="shared" si="3"/>
        <v>0.15743591835141058</v>
      </c>
      <c r="L14" s="4">
        <f t="shared" si="4"/>
        <v>0.1081822747629283</v>
      </c>
      <c r="M14" s="4">
        <f t="shared" si="5"/>
        <v>5.3885307174975194E-2</v>
      </c>
      <c r="N14" s="4">
        <f t="shared" si="6"/>
        <v>0.1989239189200338</v>
      </c>
      <c r="O14" s="4">
        <f>1-F14/F$2</f>
        <v>0.10869793370979064</v>
      </c>
      <c r="P14" s="4">
        <f t="shared" si="7"/>
        <v>9.3553994566442755E-2</v>
      </c>
    </row>
    <row r="15" spans="1:16" x14ac:dyDescent="0.25">
      <c r="A15">
        <v>13</v>
      </c>
      <c r="B15" s="1">
        <v>36539</v>
      </c>
      <c r="C15">
        <v>5402.2333983999997</v>
      </c>
      <c r="D15">
        <v>5984.2958983999997</v>
      </c>
      <c r="E15">
        <v>7315.1503905999998</v>
      </c>
      <c r="F15">
        <v>5979.6855469000002</v>
      </c>
      <c r="G15">
        <v>5114.3623047000001</v>
      </c>
      <c r="H15">
        <v>6972.7661133000001</v>
      </c>
      <c r="J15" s="5">
        <f t="shared" si="2"/>
        <v>13</v>
      </c>
      <c r="K15" s="4">
        <f t="shared" si="3"/>
        <v>0.16548548217719139</v>
      </c>
      <c r="L15" s="4">
        <f t="shared" si="4"/>
        <v>0.11536497668775791</v>
      </c>
      <c r="M15" s="4">
        <f t="shared" si="5"/>
        <v>5.4067277690626581E-2</v>
      </c>
      <c r="N15" s="4">
        <f t="shared" si="6"/>
        <v>0.20995460989487391</v>
      </c>
      <c r="O15" s="4">
        <f>1-F15/F$2</f>
        <v>0.11604650689213336</v>
      </c>
      <c r="P15" s="4">
        <f t="shared" si="7"/>
        <v>9.8341485903555959E-2</v>
      </c>
    </row>
    <row r="16" spans="1:16" x14ac:dyDescent="0.25">
      <c r="A16">
        <v>14</v>
      </c>
      <c r="B16" s="1">
        <v>36540</v>
      </c>
      <c r="C16">
        <v>5350.4106444999998</v>
      </c>
      <c r="D16">
        <v>5936.5957030999998</v>
      </c>
      <c r="E16">
        <v>7314.1752930000002</v>
      </c>
      <c r="F16">
        <v>5930.8447266000003</v>
      </c>
      <c r="G16">
        <v>5045.8315430000002</v>
      </c>
      <c r="H16">
        <v>6936.7416991999999</v>
      </c>
      <c r="J16" s="5">
        <f t="shared" si="2"/>
        <v>14</v>
      </c>
      <c r="K16" s="4">
        <f t="shared" si="3"/>
        <v>0.17349084538417858</v>
      </c>
      <c r="L16" s="4">
        <f t="shared" si="4"/>
        <v>0.12241630972636919</v>
      </c>
      <c r="M16" s="4">
        <f t="shared" si="5"/>
        <v>5.4193368977617729E-2</v>
      </c>
      <c r="N16" s="4">
        <f t="shared" si="6"/>
        <v>0.22054095656642714</v>
      </c>
      <c r="O16" s="4">
        <f>1-F16/F$2</f>
        <v>0.12326645405688363</v>
      </c>
      <c r="P16" s="4">
        <f t="shared" si="7"/>
        <v>0.10299985521650978</v>
      </c>
    </row>
    <row r="17" spans="1:16" x14ac:dyDescent="0.25">
      <c r="A17">
        <v>15</v>
      </c>
      <c r="B17" s="1">
        <v>36541</v>
      </c>
      <c r="C17">
        <v>5299.4033202999999</v>
      </c>
      <c r="D17">
        <v>5889.6552733999997</v>
      </c>
      <c r="E17">
        <v>7313.4960938000004</v>
      </c>
      <c r="F17">
        <v>5882.8027344000002</v>
      </c>
      <c r="G17">
        <v>4979.9487305000002</v>
      </c>
      <c r="H17">
        <v>6901.6420897999997</v>
      </c>
      <c r="J17" s="5">
        <f t="shared" si="2"/>
        <v>15</v>
      </c>
      <c r="K17" s="4">
        <f t="shared" si="3"/>
        <v>0.18137024440696081</v>
      </c>
      <c r="L17" s="4">
        <f t="shared" si="4"/>
        <v>0.12935532959218976</v>
      </c>
      <c r="M17" s="4">
        <f t="shared" si="5"/>
        <v>5.4281197212710741E-2</v>
      </c>
      <c r="N17" s="4">
        <f t="shared" si="6"/>
        <v>0.23071825907292964</v>
      </c>
      <c r="O17" s="4">
        <f>1-F17/F$2</f>
        <v>0.13036831359246848</v>
      </c>
      <c r="P17" s="4">
        <f t="shared" si="7"/>
        <v>0.10753863669042207</v>
      </c>
    </row>
    <row r="18" spans="1:16" x14ac:dyDescent="0.25">
      <c r="A18">
        <v>16</v>
      </c>
      <c r="B18" s="1">
        <v>36542</v>
      </c>
      <c r="C18">
        <v>5251.5122069999998</v>
      </c>
      <c r="D18">
        <v>5843.5517577999999</v>
      </c>
      <c r="E18">
        <v>7313.0239258000001</v>
      </c>
      <c r="F18">
        <v>5835.5629883000001</v>
      </c>
      <c r="G18">
        <v>4915.4189452999999</v>
      </c>
      <c r="H18">
        <v>6867.4208983999997</v>
      </c>
      <c r="J18" s="5">
        <f t="shared" si="2"/>
        <v>16</v>
      </c>
      <c r="K18" s="4">
        <f t="shared" si="3"/>
        <v>0.18876826414734893</v>
      </c>
      <c r="L18" s="4">
        <f t="shared" si="4"/>
        <v>0.13617063172464061</v>
      </c>
      <c r="M18" s="4">
        <f t="shared" si="5"/>
        <v>5.4342253942617713E-2</v>
      </c>
      <c r="N18" s="4">
        <f t="shared" si="6"/>
        <v>0.24068655155680063</v>
      </c>
      <c r="O18" s="4">
        <f>1-F18/F$2</f>
        <v>0.13735158022933569</v>
      </c>
      <c r="P18" s="4">
        <f t="shared" si="7"/>
        <v>0.11196382865684684</v>
      </c>
    </row>
    <row r="19" spans="1:16" x14ac:dyDescent="0.25">
      <c r="A19">
        <v>17</v>
      </c>
      <c r="B19" s="1">
        <v>36543</v>
      </c>
      <c r="C19">
        <v>5203.9438477000003</v>
      </c>
      <c r="D19">
        <v>5798.2993164</v>
      </c>
      <c r="E19">
        <v>7312.6953125</v>
      </c>
      <c r="F19">
        <v>5788.7783202999999</v>
      </c>
      <c r="G19">
        <v>4851.9418944999998</v>
      </c>
      <c r="H19">
        <v>6834.0336914</v>
      </c>
      <c r="J19" s="5">
        <f t="shared" si="2"/>
        <v>17</v>
      </c>
      <c r="K19" s="4">
        <f t="shared" si="3"/>
        <v>0.19611642619392367</v>
      </c>
      <c r="L19" s="4">
        <f t="shared" si="4"/>
        <v>0.1428601228916011</v>
      </c>
      <c r="M19" s="4">
        <f t="shared" si="5"/>
        <v>5.4384747405753497E-2</v>
      </c>
      <c r="N19" s="4">
        <f t="shared" si="6"/>
        <v>0.25049222201466448</v>
      </c>
      <c r="O19" s="4">
        <f>1-F19/F$2</f>
        <v>0.14426757445313421</v>
      </c>
      <c r="P19" s="4">
        <f t="shared" si="7"/>
        <v>0.11628117688914008</v>
      </c>
    </row>
    <row r="20" spans="1:16" x14ac:dyDescent="0.25">
      <c r="A20">
        <v>18</v>
      </c>
      <c r="B20" s="1">
        <v>36544</v>
      </c>
      <c r="C20">
        <v>5156.6264647999997</v>
      </c>
      <c r="D20">
        <v>5753.6464844000002</v>
      </c>
      <c r="E20">
        <v>7312.4667969000002</v>
      </c>
      <c r="F20">
        <v>5742.8261719000002</v>
      </c>
      <c r="G20">
        <v>4790.6538086</v>
      </c>
      <c r="H20">
        <v>6801.4418944999998</v>
      </c>
      <c r="J20" s="5">
        <f t="shared" si="2"/>
        <v>18</v>
      </c>
      <c r="K20" s="4">
        <f t="shared" si="3"/>
        <v>0.20342581845141594</v>
      </c>
      <c r="L20" s="4">
        <f t="shared" si="4"/>
        <v>0.14946097614951548</v>
      </c>
      <c r="M20" s="4">
        <f t="shared" si="5"/>
        <v>5.4414297089909858E-2</v>
      </c>
      <c r="N20" s="4">
        <f t="shared" si="6"/>
        <v>0.25995975029070473</v>
      </c>
      <c r="O20" s="4">
        <f>1-F20/F$2</f>
        <v>0.15106050056528553</v>
      </c>
      <c r="P20" s="4">
        <f t="shared" si="7"/>
        <v>0.12049566948606438</v>
      </c>
    </row>
    <row r="21" spans="1:16" x14ac:dyDescent="0.25">
      <c r="A21">
        <v>19</v>
      </c>
      <c r="B21" s="1">
        <v>36545</v>
      </c>
      <c r="C21">
        <v>5109.9614258000001</v>
      </c>
      <c r="D21">
        <v>5709.5849608999997</v>
      </c>
      <c r="E21">
        <v>7312.3085938000004</v>
      </c>
      <c r="F21">
        <v>5697.4365233999997</v>
      </c>
      <c r="G21">
        <v>4731.4609375</v>
      </c>
      <c r="H21">
        <v>6769.6098633000001</v>
      </c>
      <c r="J21" s="5">
        <f t="shared" si="2"/>
        <v>19</v>
      </c>
      <c r="K21" s="4">
        <f t="shared" si="3"/>
        <v>0.21063443933991755</v>
      </c>
      <c r="L21" s="4">
        <f t="shared" si="4"/>
        <v>0.15597441858791794</v>
      </c>
      <c r="M21" s="4">
        <f t="shared" si="5"/>
        <v>5.4434754562561749E-2</v>
      </c>
      <c r="N21" s="4">
        <f t="shared" si="6"/>
        <v>0.26910361850994802</v>
      </c>
      <c r="O21" s="4">
        <f>1-F21/F$2</f>
        <v>0.15777027452042502</v>
      </c>
      <c r="P21" s="4">
        <f t="shared" si="7"/>
        <v>0.12461191567675722</v>
      </c>
    </row>
    <row r="22" spans="1:16" x14ac:dyDescent="0.25">
      <c r="A22">
        <v>20</v>
      </c>
      <c r="B22" s="1">
        <v>36546</v>
      </c>
      <c r="C22">
        <v>5065.9018555000002</v>
      </c>
      <c r="D22">
        <v>5666.1904297000001</v>
      </c>
      <c r="E22">
        <v>7312.1987305000002</v>
      </c>
      <c r="F22">
        <v>5652.6479491999999</v>
      </c>
      <c r="G22">
        <v>4673.7944336</v>
      </c>
      <c r="H22">
        <v>6738.5053711</v>
      </c>
      <c r="J22" s="5">
        <f t="shared" si="2"/>
        <v>20</v>
      </c>
      <c r="K22" s="4">
        <f t="shared" si="3"/>
        <v>0.21744057827409879</v>
      </c>
      <c r="L22" s="4">
        <f t="shared" si="4"/>
        <v>0.16238926216709304</v>
      </c>
      <c r="M22" s="4">
        <f t="shared" si="5"/>
        <v>5.4448961145461938E-2</v>
      </c>
      <c r="N22" s="4">
        <f t="shared" si="6"/>
        <v>0.27801169988068042</v>
      </c>
      <c r="O22" s="4">
        <f>1-F22/F$2</f>
        <v>0.16439119401608904</v>
      </c>
      <c r="P22" s="4">
        <f t="shared" si="7"/>
        <v>0.12863408274260535</v>
      </c>
    </row>
    <row r="23" spans="1:16" x14ac:dyDescent="0.25">
      <c r="A23">
        <v>21</v>
      </c>
      <c r="B23" s="1">
        <v>36547</v>
      </c>
      <c r="C23">
        <v>5022.3002930000002</v>
      </c>
      <c r="D23">
        <v>5623.5043944999998</v>
      </c>
      <c r="E23">
        <v>7312.1225586</v>
      </c>
      <c r="F23">
        <v>5608.2646483999997</v>
      </c>
      <c r="G23">
        <v>4616.9370116999999</v>
      </c>
      <c r="H23">
        <v>6708.0981444999998</v>
      </c>
      <c r="J23" s="5">
        <f t="shared" si="2"/>
        <v>21</v>
      </c>
      <c r="K23" s="4">
        <f t="shared" si="3"/>
        <v>0.22417596607070622</v>
      </c>
      <c r="L23" s="4">
        <f t="shared" si="4"/>
        <v>0.16869937155763237</v>
      </c>
      <c r="M23" s="4">
        <f t="shared" si="5"/>
        <v>5.4458811044491129E-2</v>
      </c>
      <c r="N23" s="4">
        <f t="shared" si="6"/>
        <v>0.28679479763346905</v>
      </c>
      <c r="O23" s="4">
        <f>1-F23/F$2</f>
        <v>0.17095220353240992</v>
      </c>
      <c r="P23" s="4">
        <f t="shared" si="7"/>
        <v>0.13256608538093484</v>
      </c>
    </row>
    <row r="24" spans="1:16" x14ac:dyDescent="0.25">
      <c r="A24">
        <v>22</v>
      </c>
      <c r="B24" s="1">
        <v>36548</v>
      </c>
      <c r="C24">
        <v>4978.7739258000001</v>
      </c>
      <c r="D24">
        <v>5581.3823241999999</v>
      </c>
      <c r="E24">
        <v>7312.0698241999999</v>
      </c>
      <c r="F24">
        <v>5564.5532227000003</v>
      </c>
      <c r="G24">
        <v>4561.0483397999997</v>
      </c>
      <c r="H24">
        <v>6678.3618164</v>
      </c>
      <c r="J24" s="5">
        <f t="shared" si="2"/>
        <v>22</v>
      </c>
      <c r="K24" s="4">
        <f t="shared" si="3"/>
        <v>0.23089973801051999</v>
      </c>
      <c r="L24" s="4">
        <f t="shared" si="4"/>
        <v>0.17492611222594767</v>
      </c>
      <c r="M24" s="4">
        <f t="shared" si="5"/>
        <v>5.44656302063522E-2</v>
      </c>
      <c r="N24" s="4">
        <f t="shared" si="6"/>
        <v>0.29542824692060998</v>
      </c>
      <c r="O24" s="4">
        <f>1-F24/F$2</f>
        <v>0.17741389238430461</v>
      </c>
      <c r="P24" s="4">
        <f t="shared" si="7"/>
        <v>0.13641133315974507</v>
      </c>
    </row>
    <row r="25" spans="1:16" x14ac:dyDescent="0.25">
      <c r="A25">
        <v>23</v>
      </c>
      <c r="B25" s="1">
        <v>36549</v>
      </c>
      <c r="C25">
        <v>4935.5507811999996</v>
      </c>
      <c r="D25">
        <v>5539.7773438000004</v>
      </c>
      <c r="E25">
        <v>7312.0332030999998</v>
      </c>
      <c r="F25">
        <v>5521.4106444999998</v>
      </c>
      <c r="G25">
        <v>4507.0253905999998</v>
      </c>
      <c r="H25">
        <v>6649.2709961</v>
      </c>
      <c r="J25" s="5">
        <f t="shared" si="2"/>
        <v>23</v>
      </c>
      <c r="K25" s="4">
        <f t="shared" si="3"/>
        <v>0.23757666938585409</v>
      </c>
      <c r="L25" s="4">
        <f t="shared" si="4"/>
        <v>0.18107641351968884</v>
      </c>
      <c r="M25" s="4">
        <f t="shared" si="5"/>
        <v>5.447036573398556E-2</v>
      </c>
      <c r="N25" s="4">
        <f t="shared" si="6"/>
        <v>0.30377348713484376</v>
      </c>
      <c r="O25" s="4">
        <f>1-F25/F$2</f>
        <v>0.18379149073834189</v>
      </c>
      <c r="P25" s="4">
        <f t="shared" si="7"/>
        <v>0.14017310938733329</v>
      </c>
    </row>
    <row r="26" spans="1:16" x14ac:dyDescent="0.25">
      <c r="A26">
        <v>24</v>
      </c>
      <c r="B26" s="1">
        <v>36550</v>
      </c>
      <c r="C26">
        <v>4893.2172852000003</v>
      </c>
      <c r="D26">
        <v>5498.9497069999998</v>
      </c>
      <c r="E26">
        <v>7312.0078125</v>
      </c>
      <c r="F26">
        <v>5478.7290039</v>
      </c>
      <c r="G26">
        <v>4454.6083983999997</v>
      </c>
      <c r="H26">
        <v>6620.8046875</v>
      </c>
      <c r="J26" s="5">
        <f t="shared" si="2"/>
        <v>24</v>
      </c>
      <c r="K26" s="4">
        <f t="shared" si="3"/>
        <v>0.24411617155039522</v>
      </c>
      <c r="L26" s="4">
        <f t="shared" si="4"/>
        <v>0.18711180315374898</v>
      </c>
      <c r="M26" s="4">
        <f t="shared" si="5"/>
        <v>5.4473649029351479E-2</v>
      </c>
      <c r="N26" s="4">
        <f t="shared" si="6"/>
        <v>0.3118706457997138</v>
      </c>
      <c r="O26" s="4">
        <f>1-F26/F$2</f>
        <v>0.19010095049237585</v>
      </c>
      <c r="P26" s="4">
        <f t="shared" si="7"/>
        <v>0.14385412909988737</v>
      </c>
    </row>
    <row r="27" spans="1:16" x14ac:dyDescent="0.25">
      <c r="A27">
        <v>25</v>
      </c>
      <c r="B27" s="1">
        <v>36551</v>
      </c>
      <c r="C27">
        <v>4853.1162108999997</v>
      </c>
      <c r="D27">
        <v>5458.6005858999997</v>
      </c>
      <c r="E27">
        <v>7311.9907227000003</v>
      </c>
      <c r="F27">
        <v>5436.6962891000003</v>
      </c>
      <c r="G27">
        <v>4403.4331055000002</v>
      </c>
      <c r="H27">
        <v>6592.9423827999999</v>
      </c>
      <c r="J27" s="5">
        <f t="shared" si="2"/>
        <v>25</v>
      </c>
      <c r="K27" s="4">
        <f t="shared" si="3"/>
        <v>0.2503108185076246</v>
      </c>
      <c r="L27" s="4">
        <f t="shared" si="4"/>
        <v>0.19307645568613307</v>
      </c>
      <c r="M27" s="4">
        <f t="shared" si="5"/>
        <v>5.447585893621254E-2</v>
      </c>
      <c r="N27" s="4">
        <f t="shared" si="6"/>
        <v>0.31977599192776751</v>
      </c>
      <c r="O27" s="4">
        <f>1-F27/F$2</f>
        <v>0.19631448208711477</v>
      </c>
      <c r="P27" s="4">
        <f t="shared" si="7"/>
        <v>0.14745704419081318</v>
      </c>
    </row>
    <row r="28" spans="1:16" x14ac:dyDescent="0.25">
      <c r="A28">
        <v>26</v>
      </c>
      <c r="B28" s="1">
        <v>36552</v>
      </c>
      <c r="C28">
        <v>4813.1416016000003</v>
      </c>
      <c r="D28">
        <v>5418.8090819999998</v>
      </c>
      <c r="E28">
        <v>7311.9785155999998</v>
      </c>
      <c r="F28">
        <v>5395.0092772999997</v>
      </c>
      <c r="G28">
        <v>4353.1933594000002</v>
      </c>
      <c r="H28">
        <v>6565.6635741999999</v>
      </c>
      <c r="J28" s="5">
        <f t="shared" si="2"/>
        <v>26</v>
      </c>
      <c r="K28" s="4">
        <f t="shared" si="3"/>
        <v>0.2564859296783164</v>
      </c>
      <c r="L28" s="4">
        <f t="shared" si="4"/>
        <v>0.19895867785192156</v>
      </c>
      <c r="M28" s="4">
        <f t="shared" si="5"/>
        <v>5.4477437454044431E-2</v>
      </c>
      <c r="N28" s="4">
        <f t="shared" si="6"/>
        <v>0.32753681868223528</v>
      </c>
      <c r="O28" s="4">
        <f>1-F28/F$2</f>
        <v>0.20247690976141663</v>
      </c>
      <c r="P28" s="4">
        <f t="shared" si="7"/>
        <v>0.15098450655351625</v>
      </c>
    </row>
    <row r="29" spans="1:16" x14ac:dyDescent="0.25">
      <c r="A29">
        <v>27</v>
      </c>
      <c r="B29" s="1">
        <v>36553</v>
      </c>
      <c r="C29">
        <v>4773.1928711</v>
      </c>
      <c r="D29">
        <v>5379.4340819999998</v>
      </c>
      <c r="E29">
        <v>7311.9707030999998</v>
      </c>
      <c r="F29">
        <v>5353.7817383000001</v>
      </c>
      <c r="G29">
        <v>4303.5185547000001</v>
      </c>
      <c r="H29">
        <v>6538.9482422000001</v>
      </c>
      <c r="J29" s="5">
        <f t="shared" si="2"/>
        <v>27</v>
      </c>
      <c r="K29" s="4">
        <f t="shared" si="3"/>
        <v>0.26265704319975647</v>
      </c>
      <c r="L29" s="4">
        <f t="shared" si="4"/>
        <v>0.20477932987753955</v>
      </c>
      <c r="M29" s="4">
        <f t="shared" si="5"/>
        <v>5.4478447699767174E-2</v>
      </c>
      <c r="N29" s="4">
        <f t="shared" si="6"/>
        <v>0.33521037564192535</v>
      </c>
      <c r="O29" s="4">
        <f>1-F29/F$2</f>
        <v>0.20857141537136181</v>
      </c>
      <c r="P29" s="4">
        <f t="shared" si="7"/>
        <v>0.15443910493862012</v>
      </c>
    </row>
    <row r="30" spans="1:16" x14ac:dyDescent="0.25">
      <c r="A30">
        <v>28</v>
      </c>
      <c r="B30" s="1">
        <v>36554</v>
      </c>
      <c r="C30">
        <v>4733.4077147999997</v>
      </c>
      <c r="D30">
        <v>5340.4453125</v>
      </c>
      <c r="E30">
        <v>7311.9653319999998</v>
      </c>
      <c r="F30">
        <v>5313.1435547000001</v>
      </c>
      <c r="G30">
        <v>4254.6899414</v>
      </c>
      <c r="H30">
        <v>6512.7827147999997</v>
      </c>
      <c r="J30" s="5">
        <f t="shared" si="2"/>
        <v>28</v>
      </c>
      <c r="K30" s="4">
        <f t="shared" si="3"/>
        <v>0.26880288845998401</v>
      </c>
      <c r="L30" s="4">
        <f t="shared" si="4"/>
        <v>0.21054288696113388</v>
      </c>
      <c r="M30" s="4">
        <f t="shared" si="5"/>
        <v>5.4479142244509671E-2</v>
      </c>
      <c r="N30" s="4">
        <f t="shared" si="6"/>
        <v>0.34275321647810153</v>
      </c>
      <c r="O30" s="4">
        <f>1-F30/F$2</f>
        <v>0.21457879888091802</v>
      </c>
      <c r="P30" s="4">
        <f t="shared" si="7"/>
        <v>0.15782260729230346</v>
      </c>
    </row>
    <row r="31" spans="1:16" x14ac:dyDescent="0.25">
      <c r="A31">
        <v>29</v>
      </c>
      <c r="B31" s="1">
        <v>36555</v>
      </c>
      <c r="C31">
        <v>4694.0307616999999</v>
      </c>
      <c r="D31">
        <v>5301.8916016000003</v>
      </c>
      <c r="E31">
        <v>7311.9609375</v>
      </c>
      <c r="F31">
        <v>5272.9667969000002</v>
      </c>
      <c r="G31">
        <v>4207.2768555000002</v>
      </c>
      <c r="H31">
        <v>6487.1503905999998</v>
      </c>
      <c r="J31" s="5">
        <f t="shared" si="2"/>
        <v>29</v>
      </c>
      <c r="K31" s="4">
        <f t="shared" si="3"/>
        <v>0.27488567618983484</v>
      </c>
      <c r="L31" s="4">
        <f t="shared" si="4"/>
        <v>0.21624213103593193</v>
      </c>
      <c r="M31" s="4">
        <f t="shared" si="5"/>
        <v>5.4479710503687717E-2</v>
      </c>
      <c r="N31" s="4">
        <f t="shared" si="6"/>
        <v>0.35007739253647918</v>
      </c>
      <c r="O31" s="4">
        <f>1-F31/F$2</f>
        <v>0.22051797162177733</v>
      </c>
      <c r="P31" s="4">
        <f t="shared" si="7"/>
        <v>0.16113716036571391</v>
      </c>
    </row>
    <row r="32" spans="1:16" x14ac:dyDescent="0.25">
      <c r="A32">
        <v>30</v>
      </c>
      <c r="B32" s="1">
        <v>36556</v>
      </c>
      <c r="C32">
        <v>4656.0576172000001</v>
      </c>
      <c r="D32">
        <v>5263.7949219000002</v>
      </c>
      <c r="E32">
        <v>7311.9575194999998</v>
      </c>
      <c r="F32">
        <v>5232.9409180000002</v>
      </c>
      <c r="G32">
        <v>4160.9545897999997</v>
      </c>
      <c r="H32">
        <v>6462.0356444999998</v>
      </c>
      <c r="J32" s="5">
        <f t="shared" si="2"/>
        <v>30</v>
      </c>
      <c r="K32" s="4">
        <f t="shared" si="3"/>
        <v>0.28075160941330846</v>
      </c>
      <c r="L32" s="4">
        <f t="shared" si="4"/>
        <v>0.22187381397853834</v>
      </c>
      <c r="M32" s="4">
        <f t="shared" si="5"/>
        <v>5.4480152490232414E-2</v>
      </c>
      <c r="N32" s="4">
        <f t="shared" si="6"/>
        <v>0.35723306323307391</v>
      </c>
      <c r="O32" s="4">
        <f>1-F32/F$2</f>
        <v>0.22643484052581353</v>
      </c>
      <c r="P32" s="4">
        <f t="shared" si="7"/>
        <v>0.16438478466322792</v>
      </c>
    </row>
    <row r="33" spans="1:16" x14ac:dyDescent="0.25">
      <c r="A33">
        <v>31</v>
      </c>
      <c r="B33" s="1">
        <v>36557</v>
      </c>
      <c r="C33">
        <v>4619.4106444999998</v>
      </c>
      <c r="D33">
        <v>5226.203125</v>
      </c>
      <c r="E33">
        <v>7311.9550780999998</v>
      </c>
      <c r="F33">
        <v>5193.2133789</v>
      </c>
      <c r="G33">
        <v>4115.7216797000001</v>
      </c>
      <c r="H33">
        <v>6437.4228516000003</v>
      </c>
      <c r="J33" s="5">
        <f t="shared" si="2"/>
        <v>31</v>
      </c>
      <c r="K33" s="4">
        <f t="shared" si="3"/>
        <v>0.286412681139951</v>
      </c>
      <c r="L33" s="4">
        <f t="shared" si="4"/>
        <v>0.22743086207435059</v>
      </c>
      <c r="M33" s="4">
        <f t="shared" si="5"/>
        <v>5.448046819121255E-2</v>
      </c>
      <c r="N33" s="4">
        <f t="shared" si="6"/>
        <v>0.36422045481319398</v>
      </c>
      <c r="O33" s="4">
        <f>1-F33/F$2</f>
        <v>0.23230760702575604</v>
      </c>
      <c r="P33" s="4">
        <f t="shared" si="7"/>
        <v>0.16756750066335968</v>
      </c>
    </row>
    <row r="34" spans="1:16" x14ac:dyDescent="0.25">
      <c r="A34">
        <v>32</v>
      </c>
      <c r="B34" s="1">
        <v>36558</v>
      </c>
      <c r="C34">
        <v>4582.7841797000001</v>
      </c>
      <c r="D34">
        <v>5189.1508789</v>
      </c>
      <c r="E34">
        <v>7311.953125</v>
      </c>
      <c r="F34">
        <v>5153.9174805000002</v>
      </c>
      <c r="G34">
        <v>4071.3496094000002</v>
      </c>
      <c r="H34">
        <v>6413.2958983999997</v>
      </c>
      <c r="J34" s="5">
        <f t="shared" si="2"/>
        <v>32</v>
      </c>
      <c r="K34" s="4">
        <f t="shared" si="3"/>
        <v>0.29207058489160642</v>
      </c>
      <c r="L34" s="4">
        <f t="shared" si="4"/>
        <v>0.2329081504887166</v>
      </c>
      <c r="M34" s="4">
        <f t="shared" si="5"/>
        <v>5.4480720749410461E-2</v>
      </c>
      <c r="N34" s="4">
        <f t="shared" si="6"/>
        <v>0.37107486744597118</v>
      </c>
      <c r="O34" s="4">
        <f>1-F34/F$2</f>
        <v>0.23811656577167195</v>
      </c>
      <c r="P34" s="4">
        <f t="shared" si="7"/>
        <v>0.17068739202619954</v>
      </c>
    </row>
    <row r="35" spans="1:16" x14ac:dyDescent="0.25">
      <c r="A35">
        <v>33</v>
      </c>
      <c r="B35" s="1">
        <v>36559</v>
      </c>
      <c r="C35">
        <v>4546.1845702999999</v>
      </c>
      <c r="D35">
        <v>5152.4326172000001</v>
      </c>
      <c r="E35">
        <v>7311.9516602000003</v>
      </c>
      <c r="F35">
        <v>5115.0078125</v>
      </c>
      <c r="G35">
        <v>4027.5988769999999</v>
      </c>
      <c r="H35">
        <v>6389.6430664</v>
      </c>
      <c r="J35" s="5">
        <f t="shared" si="2"/>
        <v>33</v>
      </c>
      <c r="K35" s="4">
        <f t="shared" si="3"/>
        <v>0.29772434013290916</v>
      </c>
      <c r="L35" s="4">
        <f t="shared" si="4"/>
        <v>0.23833606729738399</v>
      </c>
      <c r="M35" s="4">
        <f t="shared" si="5"/>
        <v>5.4480910164826035E-2</v>
      </c>
      <c r="N35" s="4">
        <f t="shared" si="6"/>
        <v>0.37783329838751378</v>
      </c>
      <c r="O35" s="4">
        <f>1-F35/F$2</f>
        <v>0.24386842959034682</v>
      </c>
      <c r="P35" s="4">
        <f t="shared" si="7"/>
        <v>0.1737459740880033</v>
      </c>
    </row>
    <row r="36" spans="1:16" x14ac:dyDescent="0.25">
      <c r="A36">
        <v>34</v>
      </c>
      <c r="B36" s="1">
        <v>36560</v>
      </c>
      <c r="C36">
        <v>4509.6738280999998</v>
      </c>
      <c r="D36">
        <v>5116.0517577999999</v>
      </c>
      <c r="E36">
        <v>7311.9511719000002</v>
      </c>
      <c r="F36">
        <v>5076.6308594000002</v>
      </c>
      <c r="G36">
        <v>3984.2595215000001</v>
      </c>
      <c r="H36">
        <v>6366.453125</v>
      </c>
      <c r="J36" s="5">
        <f t="shared" si="2"/>
        <v>34</v>
      </c>
      <c r="K36" s="4">
        <f t="shared" si="3"/>
        <v>0.30336436753924256</v>
      </c>
      <c r="L36" s="4">
        <f t="shared" si="4"/>
        <v>0.24371410724558296</v>
      </c>
      <c r="M36" s="4">
        <f t="shared" si="5"/>
        <v>5.448097330760826E-2</v>
      </c>
      <c r="N36" s="4">
        <f t="shared" si="6"/>
        <v>0.38452818153872037</v>
      </c>
      <c r="O36" s="4">
        <f>1-F36/F$2</f>
        <v>0.24954154425189767</v>
      </c>
      <c r="P36" s="4">
        <f t="shared" si="7"/>
        <v>0.17674469909396973</v>
      </c>
    </row>
    <row r="37" spans="1:16" x14ac:dyDescent="0.25">
      <c r="A37">
        <v>35</v>
      </c>
      <c r="B37" s="1">
        <v>36561</v>
      </c>
      <c r="C37">
        <v>4473.3457030999998</v>
      </c>
      <c r="D37">
        <v>5080.09375</v>
      </c>
      <c r="E37">
        <v>7311.9501952999999</v>
      </c>
      <c r="F37">
        <v>5038.6743164</v>
      </c>
      <c r="G37">
        <v>3941.4694823999998</v>
      </c>
      <c r="H37">
        <v>6343.7148438000004</v>
      </c>
      <c r="J37" s="5">
        <f t="shared" si="2"/>
        <v>35</v>
      </c>
      <c r="K37" s="4">
        <f t="shared" si="3"/>
        <v>0.30897618500102808</v>
      </c>
      <c r="L37" s="4">
        <f t="shared" si="4"/>
        <v>0.24902963869798311</v>
      </c>
      <c r="M37" s="4">
        <f t="shared" si="5"/>
        <v>5.4481099593172821E-2</v>
      </c>
      <c r="N37" s="4">
        <f t="shared" si="6"/>
        <v>0.39113820858007919</v>
      </c>
      <c r="O37" s="4">
        <f>1-F37/F$2</f>
        <v>0.25515251133503181</v>
      </c>
      <c r="P37" s="4">
        <f t="shared" si="7"/>
        <v>0.17968501926343483</v>
      </c>
    </row>
    <row r="38" spans="1:16" x14ac:dyDescent="0.25">
      <c r="A38">
        <v>36</v>
      </c>
      <c r="B38" s="1">
        <v>36562</v>
      </c>
      <c r="C38">
        <v>4437.5078125</v>
      </c>
      <c r="D38">
        <v>5044.5864258000001</v>
      </c>
      <c r="E38">
        <v>7311.9497069999998</v>
      </c>
      <c r="F38">
        <v>5001.0019530999998</v>
      </c>
      <c r="G38">
        <v>3899.6225586</v>
      </c>
      <c r="H38">
        <v>6321.4179688000004</v>
      </c>
      <c r="J38" s="5">
        <f t="shared" si="2"/>
        <v>36</v>
      </c>
      <c r="K38" s="4">
        <f t="shared" si="3"/>
        <v>0.31451227309427909</v>
      </c>
      <c r="L38" s="4">
        <f t="shared" si="4"/>
        <v>0.25427854735903721</v>
      </c>
      <c r="M38" s="4">
        <f t="shared" si="5"/>
        <v>5.4481162735955158E-2</v>
      </c>
      <c r="N38" s="4">
        <f t="shared" si="6"/>
        <v>0.39760254709749077</v>
      </c>
      <c r="O38" s="4">
        <f>1-F38/F$2</f>
        <v>0.26072146924619277</v>
      </c>
      <c r="P38" s="4">
        <f t="shared" si="7"/>
        <v>0.1825682605560327</v>
      </c>
    </row>
    <row r="39" spans="1:16" x14ac:dyDescent="0.25">
      <c r="A39">
        <v>37</v>
      </c>
      <c r="B39" s="1">
        <v>36563</v>
      </c>
      <c r="C39">
        <v>4403.2421875</v>
      </c>
      <c r="D39">
        <v>5009.4121094000002</v>
      </c>
      <c r="E39">
        <v>7311.9492188000004</v>
      </c>
      <c r="F39">
        <v>4963.7080077999999</v>
      </c>
      <c r="G39">
        <v>3858.7900390999998</v>
      </c>
      <c r="H39">
        <v>6299.5507811999996</v>
      </c>
      <c r="J39" s="5">
        <f t="shared" si="2"/>
        <v>37</v>
      </c>
      <c r="K39" s="4">
        <f t="shared" si="3"/>
        <v>0.31980548414533094</v>
      </c>
      <c r="L39" s="4">
        <f t="shared" si="4"/>
        <v>0.25947822878134552</v>
      </c>
      <c r="M39" s="4">
        <f t="shared" si="5"/>
        <v>5.4481225865806171E-2</v>
      </c>
      <c r="N39" s="4">
        <f t="shared" si="6"/>
        <v>0.4039101846631179</v>
      </c>
      <c r="O39" s="4">
        <f>1-F39/F$2</f>
        <v>0.26623448710660502</v>
      </c>
      <c r="P39" s="4">
        <f t="shared" si="7"/>
        <v>0.18539593834681312</v>
      </c>
    </row>
    <row r="40" spans="1:16" x14ac:dyDescent="0.25">
      <c r="A40">
        <v>38</v>
      </c>
      <c r="B40" s="1">
        <v>36564</v>
      </c>
      <c r="C40">
        <v>4369.7553711</v>
      </c>
      <c r="D40">
        <v>4974.6625977000003</v>
      </c>
      <c r="E40">
        <v>7311.9492188000004</v>
      </c>
      <c r="F40">
        <v>4926.8647461</v>
      </c>
      <c r="G40">
        <v>3818.7048340000001</v>
      </c>
      <c r="H40">
        <v>6278.1035155999998</v>
      </c>
      <c r="J40" s="5">
        <f t="shared" si="2"/>
        <v>38</v>
      </c>
      <c r="K40" s="4">
        <f t="shared" si="3"/>
        <v>0.32497838808719759</v>
      </c>
      <c r="L40" s="4">
        <f t="shared" si="4"/>
        <v>0.26461511298873197</v>
      </c>
      <c r="M40" s="4">
        <f t="shared" si="5"/>
        <v>5.4481225865806171E-2</v>
      </c>
      <c r="N40" s="4">
        <f t="shared" si="6"/>
        <v>0.41010238021241829</v>
      </c>
      <c r="O40" s="4">
        <f>1-F40/F$2</f>
        <v>0.27168088217567121</v>
      </c>
      <c r="P40" s="4">
        <f t="shared" si="7"/>
        <v>0.18816931541383419</v>
      </c>
    </row>
    <row r="41" spans="1:16" x14ac:dyDescent="0.25">
      <c r="A41">
        <v>39</v>
      </c>
      <c r="B41" s="1">
        <v>36565</v>
      </c>
      <c r="C41">
        <v>4336.2939452999999</v>
      </c>
      <c r="D41">
        <v>4940.2695311999996</v>
      </c>
      <c r="E41">
        <v>7311.9487305000002</v>
      </c>
      <c r="F41">
        <v>4890.2802733999997</v>
      </c>
      <c r="G41">
        <v>3779.5019530999998</v>
      </c>
      <c r="H41">
        <v>6257.0659180000002</v>
      </c>
      <c r="J41" s="5">
        <f t="shared" si="2"/>
        <v>39</v>
      </c>
      <c r="K41" s="4">
        <f t="shared" si="3"/>
        <v>0.33014736979491521</v>
      </c>
      <c r="L41" s="4">
        <f t="shared" si="4"/>
        <v>0.26969930529833053</v>
      </c>
      <c r="M41" s="4">
        <f t="shared" si="5"/>
        <v>5.4481289008588396E-2</v>
      </c>
      <c r="N41" s="4">
        <f t="shared" si="6"/>
        <v>0.41615827799373561</v>
      </c>
      <c r="O41" s="4">
        <f>1-F41/F$2</f>
        <v>0.27708902148049463</v>
      </c>
      <c r="P41" s="4">
        <f t="shared" si="7"/>
        <v>0.19088971771672991</v>
      </c>
    </row>
    <row r="42" spans="1:16" x14ac:dyDescent="0.25">
      <c r="A42">
        <v>40</v>
      </c>
      <c r="B42" s="1">
        <v>36566</v>
      </c>
      <c r="C42">
        <v>4302.8691405999998</v>
      </c>
      <c r="D42">
        <v>4906.1474608999997</v>
      </c>
      <c r="E42">
        <v>7311.9487305000002</v>
      </c>
      <c r="F42">
        <v>4853.9443358999997</v>
      </c>
      <c r="G42">
        <v>3740.9602051000002</v>
      </c>
      <c r="H42">
        <v>6236.4282227000003</v>
      </c>
      <c r="J42" s="5">
        <f t="shared" si="2"/>
        <v>40</v>
      </c>
      <c r="K42" s="4">
        <f t="shared" si="3"/>
        <v>0.33531069442761308</v>
      </c>
      <c r="L42" s="4">
        <f t="shared" si="4"/>
        <v>0.27474343730112361</v>
      </c>
      <c r="M42" s="4">
        <f t="shared" si="5"/>
        <v>5.4481289008588396E-2</v>
      </c>
      <c r="N42" s="4">
        <f t="shared" si="6"/>
        <v>0.422112046717944</v>
      </c>
      <c r="O42" s="4">
        <f>1-F42/F$2</f>
        <v>0.28246042080016709</v>
      </c>
      <c r="P42" s="4">
        <f t="shared" si="7"/>
        <v>0.19355840807235214</v>
      </c>
    </row>
    <row r="43" spans="1:16" x14ac:dyDescent="0.25">
      <c r="A43">
        <v>41</v>
      </c>
      <c r="B43" s="1">
        <v>36567</v>
      </c>
      <c r="C43">
        <v>4269.4946289</v>
      </c>
      <c r="D43">
        <v>4872.3110352000003</v>
      </c>
      <c r="E43">
        <v>7311.9487305000002</v>
      </c>
      <c r="F43">
        <v>4817.8603516000003</v>
      </c>
      <c r="G43">
        <v>3703.0097655999998</v>
      </c>
      <c r="H43">
        <v>6216.1806641000003</v>
      </c>
      <c r="J43" s="5">
        <f t="shared" si="2"/>
        <v>41</v>
      </c>
      <c r="K43" s="4">
        <f t="shared" si="3"/>
        <v>0.34046625000711583</v>
      </c>
      <c r="L43" s="4">
        <f t="shared" si="4"/>
        <v>0.27974534358151404</v>
      </c>
      <c r="M43" s="4">
        <f t="shared" si="5"/>
        <v>5.4481289008588396E-2</v>
      </c>
      <c r="N43" s="4">
        <f t="shared" si="6"/>
        <v>0.42797447256757248</v>
      </c>
      <c r="O43" s="4">
        <f>1-F43/F$2</f>
        <v>0.28779457486513627</v>
      </c>
      <c r="P43" s="4">
        <f t="shared" si="7"/>
        <v>0.19617664928462142</v>
      </c>
    </row>
    <row r="44" spans="1:16" x14ac:dyDescent="0.25">
      <c r="A44">
        <v>42</v>
      </c>
      <c r="B44" s="1">
        <v>36568</v>
      </c>
      <c r="C44">
        <v>4236.1889647999997</v>
      </c>
      <c r="D44">
        <v>4838.8769530999998</v>
      </c>
      <c r="E44">
        <v>7311.9487305000002</v>
      </c>
      <c r="F44">
        <v>4782.1206055000002</v>
      </c>
      <c r="G44">
        <v>3665.4255370999999</v>
      </c>
      <c r="H44">
        <v>6196.3134766000003</v>
      </c>
      <c r="J44" s="5">
        <f t="shared" si="2"/>
        <v>42</v>
      </c>
      <c r="K44" s="4">
        <f t="shared" si="3"/>
        <v>0.3456111702960859</v>
      </c>
      <c r="L44" s="4">
        <f t="shared" si="4"/>
        <v>0.28468777298341996</v>
      </c>
      <c r="M44" s="4">
        <f t="shared" si="5"/>
        <v>5.4481289008588396E-2</v>
      </c>
      <c r="N44" s="4">
        <f t="shared" si="6"/>
        <v>0.43378032766700392</v>
      </c>
      <c r="O44" s="4">
        <f>1-F44/F$2</f>
        <v>0.29307784154531502</v>
      </c>
      <c r="P44" s="4">
        <f t="shared" si="7"/>
        <v>0.19874570415745829</v>
      </c>
    </row>
    <row r="45" spans="1:16" x14ac:dyDescent="0.25">
      <c r="A45">
        <v>43</v>
      </c>
      <c r="B45" s="1">
        <v>36569</v>
      </c>
      <c r="C45">
        <v>4203.0444336</v>
      </c>
      <c r="D45">
        <v>4805.7026366999999</v>
      </c>
      <c r="E45">
        <v>7311.9482422000001</v>
      </c>
      <c r="F45">
        <v>4746.7128905999998</v>
      </c>
      <c r="G45">
        <v>3628.2836914</v>
      </c>
      <c r="H45">
        <v>6176.8164061999996</v>
      </c>
      <c r="J45" s="5">
        <f t="shared" si="2"/>
        <v>43</v>
      </c>
      <c r="K45" s="4">
        <f t="shared" si="3"/>
        <v>0.35073119944570075</v>
      </c>
      <c r="L45" s="4">
        <f t="shared" si="4"/>
        <v>0.28959180223934766</v>
      </c>
      <c r="M45" s="4">
        <f t="shared" si="5"/>
        <v>5.4481352151370732E-2</v>
      </c>
      <c r="N45" s="4">
        <f t="shared" si="6"/>
        <v>0.43951784531379146</v>
      </c>
      <c r="O45" s="4">
        <f>1-F45/F$2</f>
        <v>0.29831202535370083</v>
      </c>
      <c r="P45" s="4">
        <f t="shared" si="7"/>
        <v>0.20126689865049696</v>
      </c>
    </row>
    <row r="46" spans="1:16" x14ac:dyDescent="0.25">
      <c r="A46">
        <v>44</v>
      </c>
      <c r="B46" s="1">
        <v>36570</v>
      </c>
      <c r="C46">
        <v>4170.2006836</v>
      </c>
      <c r="D46">
        <v>4772.7670897999997</v>
      </c>
      <c r="E46">
        <v>7311.9482422000001</v>
      </c>
      <c r="F46">
        <v>4711.5722655999998</v>
      </c>
      <c r="G46">
        <v>3591.9418945000002</v>
      </c>
      <c r="H46">
        <v>6157.6835938000004</v>
      </c>
      <c r="J46" s="5">
        <f t="shared" si="2"/>
        <v>44</v>
      </c>
      <c r="K46" s="4">
        <f t="shared" si="3"/>
        <v>0.35580476516814075</v>
      </c>
      <c r="L46" s="4">
        <f t="shared" si="4"/>
        <v>0.29446053513530512</v>
      </c>
      <c r="M46" s="4">
        <f t="shared" si="5"/>
        <v>5.4481352151370732E-2</v>
      </c>
      <c r="N46" s="4">
        <f t="shared" si="6"/>
        <v>0.44513177475375232</v>
      </c>
      <c r="O46" s="4">
        <f>1-F46/F$2</f>
        <v>0.30350672630830999</v>
      </c>
      <c r="P46" s="4">
        <f t="shared" si="7"/>
        <v>0.2037409904124684</v>
      </c>
    </row>
    <row r="47" spans="1:16" x14ac:dyDescent="0.25">
      <c r="A47">
        <v>45</v>
      </c>
      <c r="B47" s="1">
        <v>36571</v>
      </c>
      <c r="C47">
        <v>4138.4438477000003</v>
      </c>
      <c r="D47">
        <v>4740.1381836</v>
      </c>
      <c r="E47">
        <v>7311.9482422000001</v>
      </c>
      <c r="F47">
        <v>4676.671875</v>
      </c>
      <c r="G47">
        <v>3556.6333008000001</v>
      </c>
      <c r="H47">
        <v>6138.90625</v>
      </c>
      <c r="J47" s="5">
        <f t="shared" si="2"/>
        <v>45</v>
      </c>
      <c r="K47" s="4">
        <f t="shared" si="3"/>
        <v>0.36071042892685867</v>
      </c>
      <c r="L47" s="4">
        <f t="shared" si="4"/>
        <v>0.29928393853763469</v>
      </c>
      <c r="M47" s="4">
        <f t="shared" si="5"/>
        <v>5.4481352151370732E-2</v>
      </c>
      <c r="N47" s="4">
        <f t="shared" si="6"/>
        <v>0.45058609926614446</v>
      </c>
      <c r="O47" s="4">
        <f>1-F47/F$2</f>
        <v>0.30866591435251944</v>
      </c>
      <c r="P47" s="4">
        <f t="shared" si="7"/>
        <v>0.20616911601345367</v>
      </c>
    </row>
    <row r="48" spans="1:16" x14ac:dyDescent="0.25">
      <c r="A48">
        <v>46</v>
      </c>
      <c r="B48" s="1">
        <v>36572</v>
      </c>
      <c r="C48">
        <v>4108.1088866999999</v>
      </c>
      <c r="D48">
        <v>4707.8525391000003</v>
      </c>
      <c r="E48">
        <v>7311.9482422000001</v>
      </c>
      <c r="F48">
        <v>4642.0273438000004</v>
      </c>
      <c r="G48">
        <v>3522.3012695000002</v>
      </c>
      <c r="H48">
        <v>6120.4770508000001</v>
      </c>
      <c r="J48" s="5">
        <f t="shared" si="2"/>
        <v>46</v>
      </c>
      <c r="K48" s="4">
        <f t="shared" si="3"/>
        <v>0.3653964473724125</v>
      </c>
      <c r="L48" s="4">
        <f t="shared" si="4"/>
        <v>0.30405659890734404</v>
      </c>
      <c r="M48" s="4">
        <f t="shared" si="5"/>
        <v>5.4481352151370732E-2</v>
      </c>
      <c r="N48" s="4">
        <f t="shared" si="6"/>
        <v>0.45588956848587181</v>
      </c>
      <c r="O48" s="4">
        <f>1-F48/F$2</f>
        <v>0.31378727970377951</v>
      </c>
      <c r="P48" s="4">
        <f t="shared" si="7"/>
        <v>0.20855222253053074</v>
      </c>
    </row>
    <row r="49" spans="1:16" x14ac:dyDescent="0.25">
      <c r="A49">
        <v>47</v>
      </c>
      <c r="B49" s="1">
        <v>36573</v>
      </c>
      <c r="C49">
        <v>4078.3127441000001</v>
      </c>
      <c r="D49">
        <v>4675.9008789</v>
      </c>
      <c r="E49">
        <v>7311.9482422000001</v>
      </c>
      <c r="F49">
        <v>4607.6464844000002</v>
      </c>
      <c r="G49">
        <v>3488.9660644999999</v>
      </c>
      <c r="H49">
        <v>6102.3881836</v>
      </c>
      <c r="J49" s="5">
        <f t="shared" si="2"/>
        <v>47</v>
      </c>
      <c r="K49" s="4">
        <f t="shared" si="3"/>
        <v>0.36999923139543944</v>
      </c>
      <c r="L49" s="4">
        <f t="shared" si="4"/>
        <v>0.30877988768613751</v>
      </c>
      <c r="M49" s="4">
        <f t="shared" si="5"/>
        <v>5.4481352151370732E-2</v>
      </c>
      <c r="N49" s="4">
        <f t="shared" si="6"/>
        <v>0.46103905213005103</v>
      </c>
      <c r="O49" s="4">
        <f>1-F49/F$2</f>
        <v>0.31886966748559786</v>
      </c>
      <c r="P49" s="4">
        <f t="shared" si="7"/>
        <v>0.21089132022235357</v>
      </c>
    </row>
    <row r="50" spans="1:16" x14ac:dyDescent="0.25">
      <c r="A50">
        <v>48</v>
      </c>
      <c r="B50" s="1">
        <v>36574</v>
      </c>
      <c r="C50">
        <v>4048.8732909999999</v>
      </c>
      <c r="D50">
        <v>4644.2524414</v>
      </c>
      <c r="E50">
        <v>7311.9482422000001</v>
      </c>
      <c r="F50">
        <v>4573.5942383000001</v>
      </c>
      <c r="G50">
        <v>3456.4792480000001</v>
      </c>
      <c r="H50">
        <v>6084.6308594000002</v>
      </c>
      <c r="J50" s="5">
        <f t="shared" si="2"/>
        <v>48</v>
      </c>
      <c r="K50" s="4">
        <f t="shared" si="3"/>
        <v>0.37454691550993735</v>
      </c>
      <c r="L50" s="4">
        <f t="shared" si="4"/>
        <v>0.31345835224085539</v>
      </c>
      <c r="M50" s="4">
        <f t="shared" si="5"/>
        <v>5.4481352151370732E-2</v>
      </c>
      <c r="N50" s="4">
        <f t="shared" si="6"/>
        <v>0.466057480251858</v>
      </c>
      <c r="O50" s="4">
        <f>1-F50/F$2</f>
        <v>0.32390347765039307</v>
      </c>
      <c r="P50" s="4">
        <f t="shared" si="7"/>
        <v>0.21318754560727804</v>
      </c>
    </row>
    <row r="51" spans="1:16" x14ac:dyDescent="0.25">
      <c r="A51">
        <v>49</v>
      </c>
      <c r="B51" s="1">
        <v>36575</v>
      </c>
      <c r="C51">
        <v>4019.5336914</v>
      </c>
      <c r="D51">
        <v>4612.9204102000003</v>
      </c>
      <c r="E51">
        <v>7311.9482422000001</v>
      </c>
      <c r="F51">
        <v>4539.7412108999997</v>
      </c>
      <c r="G51">
        <v>3425.1391601999999</v>
      </c>
      <c r="H51">
        <v>6067.1982422000001</v>
      </c>
      <c r="J51" s="5">
        <f t="shared" si="2"/>
        <v>49</v>
      </c>
      <c r="K51" s="4">
        <f t="shared" si="3"/>
        <v>0.37907917467159447</v>
      </c>
      <c r="L51" s="4">
        <f t="shared" si="4"/>
        <v>0.31809004369154759</v>
      </c>
      <c r="M51" s="4">
        <f t="shared" si="5"/>
        <v>5.4481352151370732E-2</v>
      </c>
      <c r="N51" s="4">
        <f t="shared" si="6"/>
        <v>0.47089876649963247</v>
      </c>
      <c r="O51" s="4">
        <f>1-F51/F$2</f>
        <v>0.32890783809506896</v>
      </c>
      <c r="P51" s="4">
        <f t="shared" si="7"/>
        <v>0.21544178265839364</v>
      </c>
    </row>
    <row r="52" spans="1:16" x14ac:dyDescent="0.25">
      <c r="A52">
        <v>50</v>
      </c>
      <c r="B52" s="1">
        <v>36576</v>
      </c>
      <c r="C52">
        <v>3990.2470702999999</v>
      </c>
      <c r="D52">
        <v>4582.0517577999999</v>
      </c>
      <c r="E52">
        <v>7311.9482422000001</v>
      </c>
      <c r="F52">
        <v>4506.1049805000002</v>
      </c>
      <c r="G52">
        <v>3395.6240234000002</v>
      </c>
      <c r="H52">
        <v>6050.0830077999999</v>
      </c>
      <c r="J52" s="5">
        <f t="shared" si="2"/>
        <v>50</v>
      </c>
      <c r="K52" s="4">
        <f t="shared" si="3"/>
        <v>0.38360324993520012</v>
      </c>
      <c r="L52" s="4">
        <f t="shared" si="4"/>
        <v>0.32265323566920245</v>
      </c>
      <c r="M52" s="4">
        <f t="shared" si="5"/>
        <v>5.4481352151370732E-2</v>
      </c>
      <c r="N52" s="4">
        <f t="shared" si="6"/>
        <v>0.47545814191692204</v>
      </c>
      <c r="O52" s="4">
        <f>1-F52/F$2</f>
        <v>0.33388015028838736</v>
      </c>
      <c r="P52" s="4">
        <f t="shared" si="7"/>
        <v>0.21765497847864079</v>
      </c>
    </row>
    <row r="53" spans="1:16" x14ac:dyDescent="0.25">
      <c r="A53">
        <v>51</v>
      </c>
      <c r="B53" s="1">
        <v>36577</v>
      </c>
      <c r="C53">
        <v>3961.0051269999999</v>
      </c>
      <c r="D53">
        <v>4551.5527344000002</v>
      </c>
      <c r="E53">
        <v>7311.9482422000001</v>
      </c>
      <c r="F53">
        <v>4472.8012694999998</v>
      </c>
      <c r="G53">
        <v>3369.0605469000002</v>
      </c>
      <c r="H53">
        <v>6033.2788086</v>
      </c>
      <c r="J53" s="5">
        <f t="shared" si="2"/>
        <v>51</v>
      </c>
      <c r="K53" s="4">
        <f t="shared" si="3"/>
        <v>0.38812042355832221</v>
      </c>
      <c r="L53" s="4">
        <f t="shared" si="4"/>
        <v>0.32716178683955377</v>
      </c>
      <c r="M53" s="4">
        <f t="shared" si="5"/>
        <v>5.4481352151370732E-2</v>
      </c>
      <c r="N53" s="4">
        <f t="shared" si="6"/>
        <v>0.47956155714323578</v>
      </c>
      <c r="O53" s="4">
        <f>1-F53/F$2</f>
        <v>0.33880330744121911</v>
      </c>
      <c r="P53" s="4">
        <f t="shared" si="7"/>
        <v>0.21982795388539533</v>
      </c>
    </row>
    <row r="54" spans="1:16" x14ac:dyDescent="0.25">
      <c r="A54">
        <v>52</v>
      </c>
      <c r="B54" s="1">
        <v>36578</v>
      </c>
      <c r="C54">
        <v>3931.8029784999999</v>
      </c>
      <c r="D54">
        <v>4521.7329102000003</v>
      </c>
      <c r="E54">
        <v>7311.9482422000001</v>
      </c>
      <c r="F54">
        <v>4439.7836914</v>
      </c>
      <c r="G54">
        <v>3350.8129883000001</v>
      </c>
      <c r="H54">
        <v>6016.7783202999999</v>
      </c>
      <c r="J54" s="5">
        <f t="shared" si="2"/>
        <v>52</v>
      </c>
      <c r="K54" s="4">
        <f t="shared" si="3"/>
        <v>0.39263144984646536</v>
      </c>
      <c r="L54" s="4">
        <f t="shared" si="4"/>
        <v>0.33156993465246298</v>
      </c>
      <c r="M54" s="4">
        <f t="shared" si="5"/>
        <v>5.4481352151370732E-2</v>
      </c>
      <c r="N54" s="4">
        <f t="shared" si="6"/>
        <v>0.48238036400393758</v>
      </c>
      <c r="O54" s="4">
        <f>1-F54/F$2</f>
        <v>0.34368416668817181</v>
      </c>
      <c r="P54" s="4">
        <f t="shared" si="7"/>
        <v>0.22196165599452899</v>
      </c>
    </row>
    <row r="55" spans="1:16" x14ac:dyDescent="0.25">
      <c r="A55">
        <v>53</v>
      </c>
      <c r="B55" s="1">
        <v>36579</v>
      </c>
      <c r="C55">
        <v>3902.6437987999998</v>
      </c>
      <c r="D55">
        <v>4492.7177733999997</v>
      </c>
      <c r="E55">
        <v>7311.9482422000001</v>
      </c>
      <c r="F55">
        <v>4407.1137694999998</v>
      </c>
      <c r="G55">
        <v>3348.3249512000002</v>
      </c>
      <c r="H55">
        <v>6000.5751952999999</v>
      </c>
      <c r="J55" s="5">
        <f t="shared" si="2"/>
        <v>53</v>
      </c>
      <c r="K55" s="4">
        <f t="shared" si="3"/>
        <v>0.3971358384933279</v>
      </c>
      <c r="L55" s="4">
        <f t="shared" si="4"/>
        <v>0.33585912867883783</v>
      </c>
      <c r="M55" s="4">
        <f t="shared" si="5"/>
        <v>5.4481352151370732E-2</v>
      </c>
      <c r="N55" s="4">
        <f t="shared" si="6"/>
        <v>0.48276470561373308</v>
      </c>
      <c r="O55" s="4">
        <f>1-F55/F$2</f>
        <v>0.34851363328078189</v>
      </c>
      <c r="P55" s="4">
        <f t="shared" si="7"/>
        <v>0.22405690562341762</v>
      </c>
    </row>
    <row r="56" spans="1:16" x14ac:dyDescent="0.25">
      <c r="A56">
        <v>54</v>
      </c>
      <c r="B56" s="1">
        <v>36580</v>
      </c>
      <c r="C56">
        <v>3873.5444336</v>
      </c>
      <c r="D56">
        <v>4464.4736327999999</v>
      </c>
      <c r="E56">
        <v>7311.9482422000001</v>
      </c>
      <c r="F56">
        <v>4374.8002930000002</v>
      </c>
      <c r="G56">
        <v>3347.5673827999999</v>
      </c>
      <c r="H56">
        <v>5984.6630858999997</v>
      </c>
      <c r="J56" s="5">
        <f t="shared" si="2"/>
        <v>54</v>
      </c>
      <c r="K56" s="4">
        <f t="shared" si="3"/>
        <v>0.40163098724532731</v>
      </c>
      <c r="L56" s="4">
        <f t="shared" si="4"/>
        <v>0.34003434935681187</v>
      </c>
      <c r="M56" s="4">
        <f t="shared" si="5"/>
        <v>5.4481352151370732E-2</v>
      </c>
      <c r="N56" s="4">
        <f t="shared" si="6"/>
        <v>0.48288173162527692</v>
      </c>
      <c r="O56" s="4">
        <f>1-F56/F$2</f>
        <v>0.3532904079460385</v>
      </c>
      <c r="P56" s="4">
        <f t="shared" si="7"/>
        <v>0.22611452360236828</v>
      </c>
    </row>
    <row r="57" spans="1:16" x14ac:dyDescent="0.25">
      <c r="A57">
        <v>55</v>
      </c>
      <c r="B57" s="1">
        <v>36581</v>
      </c>
      <c r="C57">
        <v>3844.5500487999998</v>
      </c>
      <c r="D57">
        <v>4437.4570311999996</v>
      </c>
      <c r="E57">
        <v>7311.9482422000001</v>
      </c>
      <c r="F57">
        <v>4342.7592772999997</v>
      </c>
      <c r="G57">
        <v>3347.1616211</v>
      </c>
      <c r="H57">
        <v>5969.0351561999996</v>
      </c>
      <c r="J57" s="5">
        <f t="shared" si="2"/>
        <v>55</v>
      </c>
      <c r="K57" s="4">
        <f t="shared" si="3"/>
        <v>0.40610991906232496</v>
      </c>
      <c r="L57" s="4">
        <f t="shared" si="4"/>
        <v>0.34402810775245263</v>
      </c>
      <c r="M57" s="4">
        <f t="shared" si="5"/>
        <v>5.4481352151370732E-2</v>
      </c>
      <c r="N57" s="4">
        <f t="shared" si="6"/>
        <v>0.48294441200290128</v>
      </c>
      <c r="O57" s="4">
        <f>1-F57/F$2</f>
        <v>0.35802690579840846</v>
      </c>
      <c r="P57" s="4">
        <f t="shared" si="7"/>
        <v>0.22813539389153925</v>
      </c>
    </row>
    <row r="58" spans="1:16" x14ac:dyDescent="0.25">
      <c r="A58">
        <v>56</v>
      </c>
      <c r="B58" s="1">
        <v>36582</v>
      </c>
      <c r="C58">
        <v>3816.3317870999999</v>
      </c>
      <c r="D58">
        <v>4412.7763672000001</v>
      </c>
      <c r="E58">
        <v>7311.9482422000001</v>
      </c>
      <c r="F58">
        <v>4310.9692383000001</v>
      </c>
      <c r="G58">
        <v>3346.8945312000001</v>
      </c>
      <c r="H58">
        <v>5953.6865233999997</v>
      </c>
      <c r="J58" s="5">
        <f t="shared" si="2"/>
        <v>56</v>
      </c>
      <c r="K58" s="4">
        <f t="shared" si="3"/>
        <v>0.41046895861499366</v>
      </c>
      <c r="L58" s="4">
        <f t="shared" si="4"/>
        <v>0.34767655364210837</v>
      </c>
      <c r="M58" s="4">
        <f t="shared" si="5"/>
        <v>5.4481352151370732E-2</v>
      </c>
      <c r="N58" s="4">
        <f t="shared" si="6"/>
        <v>0.48298567093835931</v>
      </c>
      <c r="O58" s="4">
        <f>1-F58/F$2</f>
        <v>0.36272630274824524</v>
      </c>
      <c r="P58" s="4">
        <f t="shared" si="7"/>
        <v>0.23012014789289059</v>
      </c>
    </row>
    <row r="59" spans="1:16" x14ac:dyDescent="0.25">
      <c r="A59">
        <v>57</v>
      </c>
      <c r="B59" s="1">
        <v>36583</v>
      </c>
      <c r="C59">
        <v>3789.6625976999999</v>
      </c>
      <c r="D59">
        <v>4389.7036133000001</v>
      </c>
      <c r="E59">
        <v>7311.9482422000001</v>
      </c>
      <c r="F59">
        <v>4279.5849608999997</v>
      </c>
      <c r="G59">
        <v>3346.6745605000001</v>
      </c>
      <c r="H59">
        <v>5938.6108397999997</v>
      </c>
      <c r="J59" s="5">
        <f t="shared" si="2"/>
        <v>57</v>
      </c>
      <c r="K59" s="4">
        <f t="shared" si="3"/>
        <v>0.41458870392985869</v>
      </c>
      <c r="L59" s="4">
        <f t="shared" si="4"/>
        <v>0.35108730847955905</v>
      </c>
      <c r="M59" s="4">
        <f t="shared" si="5"/>
        <v>5.4481352151370732E-2</v>
      </c>
      <c r="N59" s="4">
        <f t="shared" si="6"/>
        <v>0.48301965109602885</v>
      </c>
      <c r="O59" s="4">
        <f>1-F59/F$2</f>
        <v>0.3673657175500451</v>
      </c>
      <c r="P59" s="4">
        <f t="shared" si="7"/>
        <v>0.23206960643672969</v>
      </c>
    </row>
    <row r="60" spans="1:16" x14ac:dyDescent="0.25">
      <c r="A60">
        <v>58</v>
      </c>
      <c r="B60" s="1">
        <v>36584</v>
      </c>
      <c r="C60">
        <v>3763.0449219000002</v>
      </c>
      <c r="D60">
        <v>4366.8125</v>
      </c>
      <c r="E60">
        <v>7311.9477539</v>
      </c>
      <c r="F60">
        <v>4248.6850586</v>
      </c>
      <c r="G60">
        <v>3346.4809570000002</v>
      </c>
      <c r="H60">
        <v>5923.8022461</v>
      </c>
      <c r="J60" s="5">
        <f t="shared" si="2"/>
        <v>58</v>
      </c>
      <c r="K60" s="4">
        <f t="shared" si="3"/>
        <v>0.41870049163832379</v>
      </c>
      <c r="L60" s="4">
        <f t="shared" si="4"/>
        <v>0.35447121209856347</v>
      </c>
      <c r="M60" s="4">
        <f t="shared" si="5"/>
        <v>5.4481415294152957E-2</v>
      </c>
      <c r="N60" s="4">
        <f t="shared" si="6"/>
        <v>0.48304955815844852</v>
      </c>
      <c r="O60" s="4">
        <f>1-F60/F$2</f>
        <v>0.37193352907801702</v>
      </c>
      <c r="P60" s="4">
        <f t="shared" si="7"/>
        <v>0.23398452719764995</v>
      </c>
    </row>
    <row r="61" spans="1:16" x14ac:dyDescent="0.25">
      <c r="A61">
        <v>59</v>
      </c>
      <c r="B61" s="1">
        <v>36585</v>
      </c>
      <c r="C61">
        <v>3736.4533691000001</v>
      </c>
      <c r="D61">
        <v>4345.4160155999998</v>
      </c>
      <c r="E61">
        <v>7311.9477539</v>
      </c>
      <c r="F61">
        <v>4218.6210938000004</v>
      </c>
      <c r="G61">
        <v>3346.3059082</v>
      </c>
      <c r="H61">
        <v>5909.2558594000002</v>
      </c>
      <c r="J61" s="5">
        <f t="shared" si="2"/>
        <v>59</v>
      </c>
      <c r="K61" s="4">
        <f t="shared" si="3"/>
        <v>0.42280824397453798</v>
      </c>
      <c r="L61" s="4">
        <f t="shared" si="4"/>
        <v>0.35763417058145786</v>
      </c>
      <c r="M61" s="4">
        <f t="shared" si="5"/>
        <v>5.4481415294152957E-2</v>
      </c>
      <c r="N61" s="4">
        <f t="shared" si="6"/>
        <v>0.48307659896808308</v>
      </c>
      <c r="O61" s="4">
        <f>1-F61/F$2</f>
        <v>0.37637776723957195</v>
      </c>
      <c r="P61" s="4">
        <f t="shared" si="7"/>
        <v>0.23586554159054307</v>
      </c>
    </row>
    <row r="62" spans="1:16" x14ac:dyDescent="0.25">
      <c r="A62">
        <v>60</v>
      </c>
      <c r="B62" s="1">
        <v>36586</v>
      </c>
      <c r="C62">
        <v>3709.8952637000002</v>
      </c>
      <c r="D62">
        <v>4324.9609375</v>
      </c>
      <c r="E62">
        <v>7311.9477539</v>
      </c>
      <c r="F62">
        <v>4189.5986327999999</v>
      </c>
      <c r="G62">
        <v>3346.1450195000002</v>
      </c>
      <c r="H62">
        <v>5894.9658202999999</v>
      </c>
      <c r="J62" s="5">
        <f t="shared" si="2"/>
        <v>60</v>
      </c>
      <c r="K62" s="4">
        <f t="shared" si="3"/>
        <v>0.42691082949569159</v>
      </c>
      <c r="L62" s="4">
        <f t="shared" si="4"/>
        <v>0.36065796465833244</v>
      </c>
      <c r="M62" s="4">
        <f t="shared" si="5"/>
        <v>5.4481415294152957E-2</v>
      </c>
      <c r="N62" s="4">
        <f t="shared" si="6"/>
        <v>0.48310145238443924</v>
      </c>
      <c r="O62" s="4">
        <f>1-F62/F$2</f>
        <v>0.38066804397374521</v>
      </c>
      <c r="P62" s="4">
        <f t="shared" si="7"/>
        <v>0.23771340730293367</v>
      </c>
    </row>
    <row r="63" spans="1:16" x14ac:dyDescent="0.25">
      <c r="A63">
        <v>61</v>
      </c>
      <c r="B63" s="1">
        <v>36587</v>
      </c>
      <c r="C63">
        <v>3683.3774414</v>
      </c>
      <c r="D63">
        <v>4305.6884766000003</v>
      </c>
      <c r="E63">
        <v>7311.9477539</v>
      </c>
      <c r="F63">
        <v>4161.6010741999999</v>
      </c>
      <c r="G63">
        <v>3345.9904784999999</v>
      </c>
      <c r="H63">
        <v>5880.9267577999999</v>
      </c>
      <c r="J63" s="5">
        <f t="shared" si="2"/>
        <v>61</v>
      </c>
      <c r="K63" s="4">
        <f t="shared" si="3"/>
        <v>0.4310071922513159</v>
      </c>
      <c r="L63" s="4">
        <f t="shared" si="4"/>
        <v>0.36350693706661763</v>
      </c>
      <c r="M63" s="4">
        <f t="shared" si="5"/>
        <v>5.4481415294152957E-2</v>
      </c>
      <c r="N63" s="4">
        <f t="shared" si="6"/>
        <v>0.48312532523453433</v>
      </c>
      <c r="O63" s="4">
        <f>1-F63/F$2</f>
        <v>0.38480681340047407</v>
      </c>
      <c r="P63" s="4">
        <f t="shared" si="7"/>
        <v>0.23952881886663324</v>
      </c>
    </row>
    <row r="64" spans="1:16" x14ac:dyDescent="0.25">
      <c r="A64">
        <v>62</v>
      </c>
      <c r="B64" s="1">
        <v>36588</v>
      </c>
      <c r="C64">
        <v>3656.9299316000001</v>
      </c>
      <c r="D64">
        <v>4287.0537108999997</v>
      </c>
      <c r="E64">
        <v>7311.9477539</v>
      </c>
      <c r="F64">
        <v>4134.5410155999998</v>
      </c>
      <c r="G64">
        <v>3345.8376465000001</v>
      </c>
      <c r="H64">
        <v>5867.1318358999997</v>
      </c>
      <c r="J64" s="5">
        <f t="shared" si="2"/>
        <v>62</v>
      </c>
      <c r="K64" s="4">
        <f t="shared" si="3"/>
        <v>0.43509269342475609</v>
      </c>
      <c r="L64" s="4">
        <f t="shared" si="4"/>
        <v>0.36626164149121754</v>
      </c>
      <c r="M64" s="4">
        <f t="shared" si="5"/>
        <v>5.4481415294152957E-2</v>
      </c>
      <c r="N64" s="4">
        <f t="shared" si="6"/>
        <v>0.48314893408542658</v>
      </c>
      <c r="O64" s="4">
        <f>1-F64/F$2</f>
        <v>0.38880699587421208</v>
      </c>
      <c r="P64" s="4">
        <f t="shared" si="7"/>
        <v>0.24131266025473108</v>
      </c>
    </row>
    <row r="65" spans="1:16" x14ac:dyDescent="0.25">
      <c r="A65">
        <v>63</v>
      </c>
      <c r="B65" s="1">
        <v>36589</v>
      </c>
      <c r="C65">
        <v>3630.6201172000001</v>
      </c>
      <c r="D65">
        <v>4268.9091797000001</v>
      </c>
      <c r="E65">
        <v>7311.9477539</v>
      </c>
      <c r="F65">
        <v>4108.0249022999997</v>
      </c>
      <c r="G65">
        <v>3345.6875</v>
      </c>
      <c r="H65">
        <v>5853.5776366999999</v>
      </c>
      <c r="J65" s="5">
        <f t="shared" si="2"/>
        <v>63</v>
      </c>
      <c r="K65" s="4">
        <f t="shared" si="3"/>
        <v>0.43915692398623574</v>
      </c>
      <c r="L65" s="4">
        <f t="shared" si="4"/>
        <v>0.36894387646983773</v>
      </c>
      <c r="M65" s="4">
        <f t="shared" si="5"/>
        <v>5.4481415294152957E-2</v>
      </c>
      <c r="N65" s="4">
        <f t="shared" si="6"/>
        <v>0.48317212809146259</v>
      </c>
      <c r="O65" s="4">
        <f>1-F65/F$2</f>
        <v>0.39272676904478132</v>
      </c>
      <c r="P65" s="4">
        <f t="shared" si="7"/>
        <v>0.24306537344084067</v>
      </c>
    </row>
    <row r="66" spans="1:16" x14ac:dyDescent="0.25">
      <c r="A66">
        <v>64</v>
      </c>
      <c r="B66" s="1">
        <v>36590</v>
      </c>
      <c r="C66">
        <v>3604.5012207</v>
      </c>
      <c r="D66">
        <v>4251.4443358999997</v>
      </c>
      <c r="E66">
        <v>7311.9477539</v>
      </c>
      <c r="F66">
        <v>4082.4204101999999</v>
      </c>
      <c r="G66">
        <v>3345.5393066000001</v>
      </c>
      <c r="H66">
        <v>5840.2583008000001</v>
      </c>
      <c r="J66" s="5">
        <f t="shared" si="2"/>
        <v>64</v>
      </c>
      <c r="K66" s="4">
        <f t="shared" si="3"/>
        <v>0.4431916623455997</v>
      </c>
      <c r="L66" s="4">
        <f t="shared" si="4"/>
        <v>0.37152563592232213</v>
      </c>
      <c r="M66" s="4">
        <f t="shared" si="5"/>
        <v>5.4481415294152957E-2</v>
      </c>
      <c r="N66" s="4">
        <f t="shared" si="6"/>
        <v>0.48319502039074425</v>
      </c>
      <c r="O66" s="4">
        <f>1-F66/F$2</f>
        <v>0.39651178082400118</v>
      </c>
      <c r="P66" s="4">
        <f t="shared" si="7"/>
        <v>0.24478771611248684</v>
      </c>
    </row>
    <row r="67" spans="1:16" x14ac:dyDescent="0.25">
      <c r="A67">
        <v>65</v>
      </c>
      <c r="B67" s="1">
        <v>36591</v>
      </c>
      <c r="C67">
        <v>3578.7546387000002</v>
      </c>
      <c r="D67">
        <v>4234.5214844000002</v>
      </c>
      <c r="E67">
        <v>7311.9477539</v>
      </c>
      <c r="F67">
        <v>4057.9558105000001</v>
      </c>
      <c r="G67">
        <v>3345.3923340000001</v>
      </c>
      <c r="H67">
        <v>5827.1699219000002</v>
      </c>
      <c r="J67" s="5">
        <f t="shared" ref="J67:J130" si="8">A67</f>
        <v>65</v>
      </c>
      <c r="K67" s="4">
        <f t="shared" ref="K67:K130" si="9">1-C67/C$2</f>
        <v>0.4471688871115046</v>
      </c>
      <c r="L67" s="4">
        <f t="shared" ref="L67:L130" si="10">1-D67/D$2</f>
        <v>0.37402727477597808</v>
      </c>
      <c r="M67" s="4">
        <f t="shared" ref="M67:M130" si="11">1-E67/E$2</f>
        <v>5.4481415294152957E-2</v>
      </c>
      <c r="N67" s="4">
        <f t="shared" ref="N67:N130" si="12">1-G67/G$2</f>
        <v>0.48321772410592589</v>
      </c>
      <c r="O67" s="4">
        <f>1-F67/F$2</f>
        <v>0.40012828677447076</v>
      </c>
      <c r="P67" s="4">
        <f t="shared" ref="P67:P130" si="13">1-H67/H$2</f>
        <v>0.24648019339899663</v>
      </c>
    </row>
    <row r="68" spans="1:16" x14ac:dyDescent="0.25">
      <c r="A68">
        <v>66</v>
      </c>
      <c r="B68" s="1">
        <v>36592</v>
      </c>
      <c r="C68">
        <v>3553.2204590000001</v>
      </c>
      <c r="D68">
        <v>4217.9711914</v>
      </c>
      <c r="E68">
        <v>7311.9477539</v>
      </c>
      <c r="F68">
        <v>4034.8774414</v>
      </c>
      <c r="G68">
        <v>3345.2470702999999</v>
      </c>
      <c r="H68">
        <v>5814.3076172000001</v>
      </c>
      <c r="J68" s="5">
        <f t="shared" si="8"/>
        <v>66</v>
      </c>
      <c r="K68" s="4">
        <f t="shared" si="9"/>
        <v>0.45111330085465351</v>
      </c>
      <c r="L68" s="4">
        <f t="shared" si="10"/>
        <v>0.37647383976581994</v>
      </c>
      <c r="M68" s="4">
        <f t="shared" si="11"/>
        <v>5.4481415294152957E-2</v>
      </c>
      <c r="N68" s="4">
        <f t="shared" si="12"/>
        <v>0.48324016383735224</v>
      </c>
      <c r="O68" s="4">
        <f>1-F68/F$2</f>
        <v>0.40353987168494376</v>
      </c>
      <c r="P68" s="4">
        <f t="shared" si="13"/>
        <v>0.24814343670233019</v>
      </c>
    </row>
    <row r="69" spans="1:16" x14ac:dyDescent="0.25">
      <c r="A69">
        <v>67</v>
      </c>
      <c r="B69" s="1">
        <v>36593</v>
      </c>
      <c r="C69">
        <v>3527.7526855000001</v>
      </c>
      <c r="D69">
        <v>4202.0458983999997</v>
      </c>
      <c r="E69">
        <v>7311.9477539</v>
      </c>
      <c r="F69">
        <v>4012.7507323999998</v>
      </c>
      <c r="G69">
        <v>3345.1049804999998</v>
      </c>
      <c r="H69">
        <v>5801.6655272999997</v>
      </c>
      <c r="J69" s="5">
        <f t="shared" si="8"/>
        <v>67</v>
      </c>
      <c r="K69" s="4">
        <f t="shared" si="9"/>
        <v>0.45504745644457445</v>
      </c>
      <c r="L69" s="4">
        <f t="shared" si="10"/>
        <v>0.3788280134536679</v>
      </c>
      <c r="M69" s="4">
        <f t="shared" si="11"/>
        <v>5.4481415294152957E-2</v>
      </c>
      <c r="N69" s="4">
        <f t="shared" si="12"/>
        <v>0.48326211327792434</v>
      </c>
      <c r="O69" s="4">
        <f>1-F69/F$2</f>
        <v>0.40681077641030527</v>
      </c>
      <c r="P69" s="4">
        <f t="shared" si="13"/>
        <v>0.24977820371001247</v>
      </c>
    </row>
    <row r="70" spans="1:16" x14ac:dyDescent="0.25">
      <c r="A70">
        <v>68</v>
      </c>
      <c r="B70" s="1">
        <v>36594</v>
      </c>
      <c r="C70">
        <v>3502.3979491999999</v>
      </c>
      <c r="D70">
        <v>4186.8237305000002</v>
      </c>
      <c r="E70">
        <v>7311.9477539</v>
      </c>
      <c r="F70">
        <v>3991.3923340000001</v>
      </c>
      <c r="G70">
        <v>3344.9628905999998</v>
      </c>
      <c r="H70">
        <v>5789.2397461</v>
      </c>
      <c r="J70" s="5">
        <f t="shared" si="8"/>
        <v>68</v>
      </c>
      <c r="K70" s="4">
        <f t="shared" si="9"/>
        <v>0.45896415051858197</v>
      </c>
      <c r="L70" s="4">
        <f t="shared" si="10"/>
        <v>0.38107824691198988</v>
      </c>
      <c r="M70" s="4">
        <f t="shared" si="11"/>
        <v>5.4481415294152957E-2</v>
      </c>
      <c r="N70" s="4">
        <f t="shared" si="12"/>
        <v>0.48328406273394398</v>
      </c>
      <c r="O70" s="4">
        <f>1-F70/F$2</f>
        <v>0.40996810478899526</v>
      </c>
      <c r="P70" s="4">
        <f t="shared" si="13"/>
        <v>0.25138499952550797</v>
      </c>
    </row>
    <row r="71" spans="1:16" x14ac:dyDescent="0.25">
      <c r="A71">
        <v>69</v>
      </c>
      <c r="B71" s="1">
        <v>36595</v>
      </c>
      <c r="C71">
        <v>3477.4829101999999</v>
      </c>
      <c r="D71">
        <v>4172.3051758000001</v>
      </c>
      <c r="E71">
        <v>7311.9477539</v>
      </c>
      <c r="F71">
        <v>3970.7180176000002</v>
      </c>
      <c r="G71">
        <v>3344.8212890999998</v>
      </c>
      <c r="H71">
        <v>5777.0249022999997</v>
      </c>
      <c r="J71" s="5">
        <f t="shared" si="8"/>
        <v>69</v>
      </c>
      <c r="K71" s="4">
        <f t="shared" si="9"/>
        <v>0.46281292198480173</v>
      </c>
      <c r="L71" s="4">
        <f t="shared" si="10"/>
        <v>0.38322446798687504</v>
      </c>
      <c r="M71" s="4">
        <f t="shared" si="11"/>
        <v>5.4481415294152957E-2</v>
      </c>
      <c r="N71" s="4">
        <f t="shared" si="12"/>
        <v>0.4833059367439656</v>
      </c>
      <c r="O71" s="4">
        <f>1-F71/F$2</f>
        <v>0.41302430800504419</v>
      </c>
      <c r="P71" s="4">
        <f t="shared" si="13"/>
        <v>0.25296451871942172</v>
      </c>
    </row>
    <row r="72" spans="1:16" x14ac:dyDescent="0.25">
      <c r="A72">
        <v>70</v>
      </c>
      <c r="B72" s="1">
        <v>36596</v>
      </c>
      <c r="C72">
        <v>3453.2592773000001</v>
      </c>
      <c r="D72">
        <v>4158.2724608999997</v>
      </c>
      <c r="E72">
        <v>7311.9477539</v>
      </c>
      <c r="F72">
        <v>3951.1044922000001</v>
      </c>
      <c r="G72">
        <v>3344.6813965000001</v>
      </c>
      <c r="H72">
        <v>5765.0166016000003</v>
      </c>
      <c r="J72" s="5">
        <f t="shared" si="8"/>
        <v>70</v>
      </c>
      <c r="K72" s="4">
        <f t="shared" si="9"/>
        <v>0.46655488791604927</v>
      </c>
      <c r="L72" s="4">
        <f t="shared" si="10"/>
        <v>0.38529886926706824</v>
      </c>
      <c r="M72" s="4">
        <f t="shared" si="11"/>
        <v>5.4481415294152957E-2</v>
      </c>
      <c r="N72" s="4">
        <f t="shared" si="12"/>
        <v>0.48332754677023182</v>
      </c>
      <c r="O72" s="4">
        <f>1-F72/F$2</f>
        <v>0.41592369864247958</v>
      </c>
      <c r="P72" s="4">
        <f t="shared" si="13"/>
        <v>0.25451732952506922</v>
      </c>
    </row>
    <row r="73" spans="1:16" x14ac:dyDescent="0.25">
      <c r="A73">
        <v>71</v>
      </c>
      <c r="B73" s="1">
        <v>36597</v>
      </c>
      <c r="C73">
        <v>3429.9777832</v>
      </c>
      <c r="D73">
        <v>4144.6508789</v>
      </c>
      <c r="E73">
        <v>7311.9477539</v>
      </c>
      <c r="F73">
        <v>3931.7873534999999</v>
      </c>
      <c r="G73">
        <v>3344.5417480000001</v>
      </c>
      <c r="H73">
        <v>5753.2104491999999</v>
      </c>
      <c r="J73" s="5">
        <f t="shared" si="8"/>
        <v>71</v>
      </c>
      <c r="K73" s="4">
        <f t="shared" si="9"/>
        <v>0.47015131616900296</v>
      </c>
      <c r="L73" s="4">
        <f t="shared" si="10"/>
        <v>0.3873124943809837</v>
      </c>
      <c r="M73" s="4">
        <f t="shared" si="11"/>
        <v>5.4481415294152957E-2</v>
      </c>
      <c r="N73" s="4">
        <f t="shared" si="12"/>
        <v>0.48334911908894662</v>
      </c>
      <c r="O73" s="4">
        <f>1-F73/F$2</f>
        <v>0.41877927559494432</v>
      </c>
      <c r="P73" s="4">
        <f t="shared" si="13"/>
        <v>0.25604400024042218</v>
      </c>
    </row>
    <row r="74" spans="1:16" x14ac:dyDescent="0.25">
      <c r="A74">
        <v>72</v>
      </c>
      <c r="B74" s="1">
        <v>36598</v>
      </c>
      <c r="C74">
        <v>3408.3657226999999</v>
      </c>
      <c r="D74">
        <v>4131.4746094000002</v>
      </c>
      <c r="E74">
        <v>7311.9477539</v>
      </c>
      <c r="F74">
        <v>3913.1923827999999</v>
      </c>
      <c r="G74">
        <v>3344.4040527000002</v>
      </c>
      <c r="H74">
        <v>5741.6030272999997</v>
      </c>
      <c r="J74" s="5">
        <f t="shared" si="8"/>
        <v>72</v>
      </c>
      <c r="K74" s="4">
        <f t="shared" si="9"/>
        <v>0.47348985727177295</v>
      </c>
      <c r="L74" s="4">
        <f t="shared" si="10"/>
        <v>0.38926029069222845</v>
      </c>
      <c r="M74" s="4">
        <f t="shared" si="11"/>
        <v>5.4481415294152957E-2</v>
      </c>
      <c r="N74" s="4">
        <f t="shared" si="12"/>
        <v>0.48337038968545953</v>
      </c>
      <c r="O74" s="4">
        <f>1-F74/F$2</f>
        <v>0.42152809728056373</v>
      </c>
      <c r="P74" s="4">
        <f t="shared" si="13"/>
        <v>0.25754497282616284</v>
      </c>
    </row>
    <row r="75" spans="1:16" x14ac:dyDescent="0.25">
      <c r="A75">
        <v>73</v>
      </c>
      <c r="B75" s="1">
        <v>36599</v>
      </c>
      <c r="C75">
        <v>3387.4763183999999</v>
      </c>
      <c r="D75">
        <v>4118.7460938000004</v>
      </c>
      <c r="E75">
        <v>7311.9477539</v>
      </c>
      <c r="F75">
        <v>3895.1345215000001</v>
      </c>
      <c r="G75">
        <v>3344.2673340000001</v>
      </c>
      <c r="H75">
        <v>5730.1909180000002</v>
      </c>
      <c r="J75" s="5">
        <f t="shared" si="8"/>
        <v>73</v>
      </c>
      <c r="K75" s="4">
        <f t="shared" si="9"/>
        <v>0.47671676545426345</v>
      </c>
      <c r="L75" s="4">
        <f t="shared" si="10"/>
        <v>0.39114189729820303</v>
      </c>
      <c r="M75" s="4">
        <f t="shared" si="11"/>
        <v>5.4481415294152957E-2</v>
      </c>
      <c r="N75" s="4">
        <f t="shared" si="12"/>
        <v>0.4833915094208715</v>
      </c>
      <c r="O75" s="4">
        <f>1-F75/F$2</f>
        <v>0.42419752018733636</v>
      </c>
      <c r="P75" s="4">
        <f t="shared" si="13"/>
        <v>0.2590206892559046</v>
      </c>
    </row>
    <row r="76" spans="1:16" x14ac:dyDescent="0.25">
      <c r="A76">
        <v>74</v>
      </c>
      <c r="B76" s="1">
        <v>36600</v>
      </c>
      <c r="C76">
        <v>3367.6506347999998</v>
      </c>
      <c r="D76">
        <v>4106.4545897999997</v>
      </c>
      <c r="E76">
        <v>7311.9477539</v>
      </c>
      <c r="F76">
        <v>3877.3620605000001</v>
      </c>
      <c r="G76">
        <v>3344.1298827999999</v>
      </c>
      <c r="H76">
        <v>5718.9682616999999</v>
      </c>
      <c r="J76" s="5">
        <f t="shared" si="8"/>
        <v>74</v>
      </c>
      <c r="K76" s="4">
        <f t="shared" si="9"/>
        <v>0.47977935449287512</v>
      </c>
      <c r="L76" s="4">
        <f t="shared" si="10"/>
        <v>0.39295890219104102</v>
      </c>
      <c r="M76" s="4">
        <f t="shared" si="11"/>
        <v>5.4481415294152957E-2</v>
      </c>
      <c r="N76" s="4">
        <f t="shared" si="12"/>
        <v>0.483412742309833</v>
      </c>
      <c r="O76" s="4">
        <f>1-F76/F$2</f>
        <v>0.42682475348561877</v>
      </c>
      <c r="P76" s="4">
        <f t="shared" si="13"/>
        <v>0.26047190724303493</v>
      </c>
    </row>
    <row r="77" spans="1:16" x14ac:dyDescent="0.25">
      <c r="A77">
        <v>75</v>
      </c>
      <c r="B77" s="1">
        <v>36601</v>
      </c>
      <c r="C77">
        <v>3349.7316894999999</v>
      </c>
      <c r="D77">
        <v>4094.5834961</v>
      </c>
      <c r="E77">
        <v>7311.9477539</v>
      </c>
      <c r="F77">
        <v>3859.8066405999998</v>
      </c>
      <c r="G77">
        <v>3343.9934082</v>
      </c>
      <c r="H77">
        <v>5707.9326172000001</v>
      </c>
      <c r="J77" s="5">
        <f t="shared" si="8"/>
        <v>75</v>
      </c>
      <c r="K77" s="4">
        <f t="shared" si="9"/>
        <v>0.48254739853950057</v>
      </c>
      <c r="L77" s="4">
        <f t="shared" si="10"/>
        <v>0.39471375947589704</v>
      </c>
      <c r="M77" s="4">
        <f t="shared" si="11"/>
        <v>5.4481415294152957E-2</v>
      </c>
      <c r="N77" s="4">
        <f t="shared" si="12"/>
        <v>0.48343382433769355</v>
      </c>
      <c r="O77" s="4">
        <f>1-F77/F$2</f>
        <v>0.42941990244819683</v>
      </c>
      <c r="P77" s="4">
        <f t="shared" si="13"/>
        <v>0.26189894246267131</v>
      </c>
    </row>
    <row r="78" spans="1:16" x14ac:dyDescent="0.25">
      <c r="A78">
        <v>76</v>
      </c>
      <c r="B78" s="1">
        <v>36602</v>
      </c>
      <c r="C78">
        <v>3341.9694823999998</v>
      </c>
      <c r="D78">
        <v>4083.1154784999999</v>
      </c>
      <c r="E78">
        <v>7311.9482422000001</v>
      </c>
      <c r="F78">
        <v>3842.6474609000002</v>
      </c>
      <c r="G78">
        <v>3343.8576659999999</v>
      </c>
      <c r="H78">
        <v>5697.0791016000003</v>
      </c>
      <c r="J78" s="5">
        <f t="shared" si="8"/>
        <v>76</v>
      </c>
      <c r="K78" s="4">
        <f t="shared" si="9"/>
        <v>0.4837464719666531</v>
      </c>
      <c r="L78" s="4">
        <f t="shared" si="10"/>
        <v>0.39640903159966245</v>
      </c>
      <c r="M78" s="4">
        <f t="shared" si="11"/>
        <v>5.4481352151370732E-2</v>
      </c>
      <c r="N78" s="4">
        <f t="shared" si="12"/>
        <v>0.48345479322745211</v>
      </c>
      <c r="O78" s="4">
        <f>1-F78/F$2</f>
        <v>0.43195647677400628</v>
      </c>
      <c r="P78" s="4">
        <f t="shared" si="13"/>
        <v>0.26330242632970535</v>
      </c>
    </row>
    <row r="79" spans="1:16" x14ac:dyDescent="0.25">
      <c r="A79">
        <v>77</v>
      </c>
      <c r="B79" s="1">
        <v>36603</v>
      </c>
      <c r="C79">
        <v>3341.3618164</v>
      </c>
      <c r="D79">
        <v>4072.0356445000002</v>
      </c>
      <c r="E79">
        <v>7311.9477539</v>
      </c>
      <c r="F79">
        <v>3825.7468262000002</v>
      </c>
      <c r="G79">
        <v>3343.7238769999999</v>
      </c>
      <c r="H79">
        <v>5686.4038086</v>
      </c>
      <c r="J79" s="5">
        <f t="shared" si="8"/>
        <v>77</v>
      </c>
      <c r="K79" s="4">
        <f t="shared" si="9"/>
        <v>0.48384034167971246</v>
      </c>
      <c r="L79" s="4">
        <f t="shared" si="10"/>
        <v>0.39804692006228115</v>
      </c>
      <c r="M79" s="4">
        <f t="shared" si="11"/>
        <v>5.4481415294152957E-2</v>
      </c>
      <c r="N79" s="4">
        <f t="shared" si="12"/>
        <v>0.48347546039500877</v>
      </c>
      <c r="O79" s="4">
        <f>1-F79/F$2</f>
        <v>0.4344548314051373</v>
      </c>
      <c r="P79" s="4">
        <f t="shared" si="13"/>
        <v>0.26468286397346408</v>
      </c>
    </row>
    <row r="80" spans="1:16" x14ac:dyDescent="0.25">
      <c r="A80">
        <v>78</v>
      </c>
      <c r="B80" s="1">
        <v>36604</v>
      </c>
      <c r="C80">
        <v>3341.1296387000002</v>
      </c>
      <c r="D80">
        <v>4061.3278808999999</v>
      </c>
      <c r="E80">
        <v>7311.9482422000001</v>
      </c>
      <c r="F80">
        <v>3809.2561034999999</v>
      </c>
      <c r="G80">
        <v>3343.5932616999999</v>
      </c>
      <c r="H80">
        <v>5675.9038086</v>
      </c>
      <c r="J80" s="5">
        <f t="shared" si="8"/>
        <v>78</v>
      </c>
      <c r="K80" s="4">
        <f t="shared" si="9"/>
        <v>0.48387620752390603</v>
      </c>
      <c r="L80" s="4">
        <f t="shared" si="10"/>
        <v>0.39962980681499682</v>
      </c>
      <c r="M80" s="4">
        <f t="shared" si="11"/>
        <v>5.4481352151370732E-2</v>
      </c>
      <c r="N80" s="4">
        <f t="shared" si="12"/>
        <v>0.48349563730260625</v>
      </c>
      <c r="O80" s="4">
        <f>1-F80/F$2</f>
        <v>0.4368925903508557</v>
      </c>
      <c r="P80" s="4">
        <f t="shared" si="13"/>
        <v>0.26604063422477853</v>
      </c>
    </row>
    <row r="81" spans="1:16" x14ac:dyDescent="0.25">
      <c r="A81">
        <v>79</v>
      </c>
      <c r="B81" s="1">
        <v>36605</v>
      </c>
      <c r="C81">
        <v>3340.9694823999998</v>
      </c>
      <c r="D81">
        <v>4050.9777832</v>
      </c>
      <c r="E81">
        <v>7311.9477539</v>
      </c>
      <c r="F81">
        <v>3793.2099609000002</v>
      </c>
      <c r="G81">
        <v>3343.4611816000001</v>
      </c>
      <c r="H81">
        <v>5665.5756836</v>
      </c>
      <c r="J81" s="5">
        <f t="shared" si="8"/>
        <v>79</v>
      </c>
      <c r="K81" s="4">
        <f t="shared" si="9"/>
        <v>0.48390094780216031</v>
      </c>
      <c r="L81" s="4">
        <f t="shared" si="10"/>
        <v>0.4011598212186247</v>
      </c>
      <c r="M81" s="4">
        <f t="shared" si="11"/>
        <v>5.4481415294152957E-2</v>
      </c>
      <c r="N81" s="4">
        <f t="shared" si="12"/>
        <v>0.48351604048640762</v>
      </c>
      <c r="O81" s="4">
        <f>1-F81/F$2</f>
        <v>0.43926462876172667</v>
      </c>
      <c r="P81" s="4">
        <f t="shared" si="13"/>
        <v>0.26737617907019362</v>
      </c>
    </row>
    <row r="82" spans="1:16" x14ac:dyDescent="0.25">
      <c r="A82">
        <v>80</v>
      </c>
      <c r="B82" s="1">
        <v>36606</v>
      </c>
      <c r="C82">
        <v>3340.8366698999998</v>
      </c>
      <c r="D82">
        <v>4040.9692383000001</v>
      </c>
      <c r="E82">
        <v>7311.9477539</v>
      </c>
      <c r="F82">
        <v>3777.4223633000001</v>
      </c>
      <c r="G82">
        <v>3343.3334961</v>
      </c>
      <c r="H82">
        <v>5655.4160155999998</v>
      </c>
      <c r="J82" s="5">
        <f t="shared" si="8"/>
        <v>80</v>
      </c>
      <c r="K82" s="4">
        <f t="shared" si="9"/>
        <v>0.48392146412406367</v>
      </c>
      <c r="L82" s="4">
        <f t="shared" si="10"/>
        <v>0.40263934520962597</v>
      </c>
      <c r="M82" s="4">
        <f t="shared" si="11"/>
        <v>5.4481415294152957E-2</v>
      </c>
      <c r="N82" s="4">
        <f t="shared" si="12"/>
        <v>0.48353576481070226</v>
      </c>
      <c r="O82" s="4">
        <f>1-F82/F$2</f>
        <v>0.44159844747791921</v>
      </c>
      <c r="P82" s="4">
        <f t="shared" si="13"/>
        <v>0.26868994049625383</v>
      </c>
    </row>
    <row r="83" spans="1:16" x14ac:dyDescent="0.25">
      <c r="A83">
        <v>81</v>
      </c>
      <c r="B83" s="1">
        <v>36607</v>
      </c>
      <c r="C83">
        <v>3340.7160644999999</v>
      </c>
      <c r="D83">
        <v>4031.2890625</v>
      </c>
      <c r="E83">
        <v>7311.9477539</v>
      </c>
      <c r="F83">
        <v>3762.0493164</v>
      </c>
      <c r="G83">
        <v>3343.2067870999999</v>
      </c>
      <c r="H83">
        <v>5645.4204102000003</v>
      </c>
      <c r="J83" s="5">
        <f t="shared" si="8"/>
        <v>81</v>
      </c>
      <c r="K83" s="4">
        <f t="shared" si="9"/>
        <v>0.48394009474399535</v>
      </c>
      <c r="L83" s="4">
        <f t="shared" si="10"/>
        <v>0.40407032768273343</v>
      </c>
      <c r="M83" s="4">
        <f t="shared" si="11"/>
        <v>5.4481415294152957E-2</v>
      </c>
      <c r="N83" s="4">
        <f t="shared" si="12"/>
        <v>0.48355533828934361</v>
      </c>
      <c r="O83" s="4">
        <f>1-F83/F$2</f>
        <v>0.44387098478784703</v>
      </c>
      <c r="P83" s="4">
        <f t="shared" si="13"/>
        <v>0.269982486749206</v>
      </c>
    </row>
    <row r="84" spans="1:16" x14ac:dyDescent="0.25">
      <c r="A84">
        <v>82</v>
      </c>
      <c r="B84" s="1">
        <v>36608</v>
      </c>
      <c r="C84">
        <v>3340.5959472999998</v>
      </c>
      <c r="D84">
        <v>4021.9262695000002</v>
      </c>
      <c r="E84">
        <v>7311.9477539</v>
      </c>
      <c r="F84">
        <v>3747.1372070000002</v>
      </c>
      <c r="G84">
        <v>3343.0810547000001</v>
      </c>
      <c r="H84">
        <v>5635.5859375</v>
      </c>
      <c r="J84" s="5">
        <f t="shared" si="8"/>
        <v>82</v>
      </c>
      <c r="K84" s="4">
        <f t="shared" si="9"/>
        <v>0.48395864994882409</v>
      </c>
      <c r="L84" s="4">
        <f t="shared" si="10"/>
        <v>0.40545439269964501</v>
      </c>
      <c r="M84" s="4">
        <f t="shared" si="11"/>
        <v>5.4481415294152957E-2</v>
      </c>
      <c r="N84" s="4">
        <f t="shared" si="12"/>
        <v>0.48357476090688389</v>
      </c>
      <c r="O84" s="4">
        <f>1-F84/F$2</f>
        <v>0.44607538351255416</v>
      </c>
      <c r="P84" s="4">
        <f t="shared" si="13"/>
        <v>0.27125419669867512</v>
      </c>
    </row>
    <row r="85" spans="1:16" x14ac:dyDescent="0.25">
      <c r="A85">
        <v>83</v>
      </c>
      <c r="B85" s="1">
        <v>36609</v>
      </c>
      <c r="C85">
        <v>3340.4802245999999</v>
      </c>
      <c r="D85">
        <v>4012.8696289</v>
      </c>
      <c r="E85">
        <v>7311.9477539</v>
      </c>
      <c r="F85">
        <v>3732.5124512000002</v>
      </c>
      <c r="G85">
        <v>3342.9577637000002</v>
      </c>
      <c r="H85">
        <v>5625.9096680000002</v>
      </c>
      <c r="J85" s="5">
        <f t="shared" si="8"/>
        <v>83</v>
      </c>
      <c r="K85" s="4">
        <f t="shared" si="9"/>
        <v>0.48397652630959376</v>
      </c>
      <c r="L85" s="4">
        <f t="shared" si="10"/>
        <v>0.40679320040640521</v>
      </c>
      <c r="M85" s="4">
        <f t="shared" si="11"/>
        <v>5.4481415294152957E-2</v>
      </c>
      <c r="N85" s="4">
        <f t="shared" si="12"/>
        <v>0.48359380638711946</v>
      </c>
      <c r="O85" s="4">
        <f>1-F85/F$2</f>
        <v>0.44823730388008276</v>
      </c>
      <c r="P85" s="4">
        <f t="shared" si="13"/>
        <v>0.27250544916256092</v>
      </c>
    </row>
    <row r="86" spans="1:16" x14ac:dyDescent="0.25">
      <c r="A86">
        <v>84</v>
      </c>
      <c r="B86" s="1">
        <v>36610</v>
      </c>
      <c r="C86">
        <v>3340.3681640999998</v>
      </c>
      <c r="D86">
        <v>4004.1083984000002</v>
      </c>
      <c r="E86">
        <v>7311.9477539</v>
      </c>
      <c r="F86">
        <v>3718.1730957</v>
      </c>
      <c r="G86">
        <v>3342.8352051000002</v>
      </c>
      <c r="H86">
        <v>5616.3872069999998</v>
      </c>
      <c r="J86" s="5">
        <f t="shared" si="8"/>
        <v>84</v>
      </c>
      <c r="K86" s="4">
        <f t="shared" si="9"/>
        <v>0.48399383694895859</v>
      </c>
      <c r="L86" s="4">
        <f t="shared" si="10"/>
        <v>0.40808833879514761</v>
      </c>
      <c r="M86" s="4">
        <f t="shared" si="11"/>
        <v>5.4481415294152957E-2</v>
      </c>
      <c r="N86" s="4">
        <f t="shared" si="12"/>
        <v>0.48361273872925303</v>
      </c>
      <c r="O86" s="4">
        <f>1-F86/F$2</f>
        <v>0.45035703463912113</v>
      </c>
      <c r="P86" s="4">
        <f t="shared" si="13"/>
        <v>0.27373681242590409</v>
      </c>
    </row>
    <row r="87" spans="1:16" x14ac:dyDescent="0.25">
      <c r="A87">
        <v>85</v>
      </c>
      <c r="B87" s="1">
        <v>36611</v>
      </c>
      <c r="C87">
        <v>3340.2587890999998</v>
      </c>
      <c r="D87">
        <v>3995.6352539</v>
      </c>
      <c r="E87">
        <v>7311.9477539</v>
      </c>
      <c r="F87">
        <v>3704.1120605000001</v>
      </c>
      <c r="G87">
        <v>3342.7160644999999</v>
      </c>
      <c r="H87">
        <v>5607.015625</v>
      </c>
      <c r="J87" s="5">
        <f t="shared" si="8"/>
        <v>85</v>
      </c>
      <c r="K87" s="4">
        <f t="shared" si="9"/>
        <v>0.48401073274346718</v>
      </c>
      <c r="L87" s="4">
        <f t="shared" si="10"/>
        <v>0.409340890558888</v>
      </c>
      <c r="M87" s="4">
        <f t="shared" si="11"/>
        <v>5.4481415294152957E-2</v>
      </c>
      <c r="N87" s="4">
        <f t="shared" si="12"/>
        <v>0.48363114307298083</v>
      </c>
      <c r="O87" s="4">
        <f>1-F87/F$2</f>
        <v>0.45243562239833801</v>
      </c>
      <c r="P87" s="4">
        <f t="shared" si="13"/>
        <v>0.27494866530660456</v>
      </c>
    </row>
    <row r="88" spans="1:16" x14ac:dyDescent="0.25">
      <c r="A88">
        <v>86</v>
      </c>
      <c r="B88" s="1">
        <v>36612</v>
      </c>
      <c r="C88">
        <v>3340.1518554999998</v>
      </c>
      <c r="D88">
        <v>3987.4736327999999</v>
      </c>
      <c r="E88">
        <v>7311.9477539</v>
      </c>
      <c r="F88">
        <v>3690.3212890999998</v>
      </c>
      <c r="G88">
        <v>3342.5981445000002</v>
      </c>
      <c r="H88">
        <v>5597.7919922000001</v>
      </c>
      <c r="J88" s="5">
        <f t="shared" si="8"/>
        <v>86</v>
      </c>
      <c r="K88" s="4">
        <f t="shared" si="9"/>
        <v>0.48402725140067104</v>
      </c>
      <c r="L88" s="4">
        <f t="shared" si="10"/>
        <v>0.4105473910385844</v>
      </c>
      <c r="M88" s="4">
        <f t="shared" si="11"/>
        <v>5.4481415294152957E-2</v>
      </c>
      <c r="N88" s="4">
        <f t="shared" si="12"/>
        <v>0.4836493588635038</v>
      </c>
      <c r="O88" s="4">
        <f>1-F88/F$2</f>
        <v>0.45447425811857278</v>
      </c>
      <c r="P88" s="4">
        <f t="shared" si="13"/>
        <v>0.27614138666135579</v>
      </c>
    </row>
    <row r="89" spans="1:16" x14ac:dyDescent="0.25">
      <c r="A89">
        <v>87</v>
      </c>
      <c r="B89" s="1">
        <v>36613</v>
      </c>
      <c r="C89">
        <v>3340.0493164</v>
      </c>
      <c r="D89">
        <v>3979.5607909999999</v>
      </c>
      <c r="E89">
        <v>7311.9477539</v>
      </c>
      <c r="F89">
        <v>3676.7927245999999</v>
      </c>
      <c r="G89">
        <v>3342.4826659999999</v>
      </c>
      <c r="H89">
        <v>5588.7138672000001</v>
      </c>
      <c r="J89" s="5">
        <f t="shared" si="8"/>
        <v>87</v>
      </c>
      <c r="K89" s="4">
        <f t="shared" si="9"/>
        <v>0.48404309121381561</v>
      </c>
      <c r="L89" s="4">
        <f t="shared" si="10"/>
        <v>0.41171711544878287</v>
      </c>
      <c r="M89" s="4">
        <f t="shared" si="11"/>
        <v>5.4481415294152957E-2</v>
      </c>
      <c r="N89" s="4">
        <f t="shared" si="12"/>
        <v>0.48366719750127452</v>
      </c>
      <c r="O89" s="4">
        <f>1-F89/F$2</f>
        <v>0.4564741328197951</v>
      </c>
      <c r="P89" s="4">
        <f t="shared" si="13"/>
        <v>0.27731529219113815</v>
      </c>
    </row>
    <row r="90" spans="1:16" x14ac:dyDescent="0.25">
      <c r="A90">
        <v>88</v>
      </c>
      <c r="B90" s="1">
        <v>36614</v>
      </c>
      <c r="C90">
        <v>3339.9482422000001</v>
      </c>
      <c r="D90">
        <v>3971.9121094000002</v>
      </c>
      <c r="E90">
        <v>7311.9477539</v>
      </c>
      <c r="F90">
        <v>3663.5080566000001</v>
      </c>
      <c r="G90">
        <v>3342.3737793</v>
      </c>
      <c r="H90">
        <v>5579.7773438000004</v>
      </c>
      <c r="J90" s="5">
        <f t="shared" si="8"/>
        <v>88</v>
      </c>
      <c r="K90" s="4">
        <f t="shared" si="9"/>
        <v>0.48405870473530888</v>
      </c>
      <c r="L90" s="4">
        <f t="shared" si="10"/>
        <v>0.41284779009128048</v>
      </c>
      <c r="M90" s="4">
        <f t="shared" si="11"/>
        <v>5.4481415294152957E-2</v>
      </c>
      <c r="N90" s="4">
        <f t="shared" si="12"/>
        <v>0.48368401786523263</v>
      </c>
      <c r="O90" s="4">
        <f>1-F90/F$2</f>
        <v>0.45843795325671866</v>
      </c>
      <c r="P90" s="4">
        <f t="shared" si="13"/>
        <v>0.27847088701234723</v>
      </c>
    </row>
    <row r="91" spans="1:16" x14ac:dyDescent="0.25">
      <c r="A91">
        <v>89</v>
      </c>
      <c r="B91" s="1">
        <v>36615</v>
      </c>
      <c r="C91">
        <v>3339.8520508000001</v>
      </c>
      <c r="D91">
        <v>3964.4943847999998</v>
      </c>
      <c r="E91">
        <v>7311.9477539</v>
      </c>
      <c r="F91">
        <v>3650.4533691000001</v>
      </c>
      <c r="G91">
        <v>3342.2651366999999</v>
      </c>
      <c r="H91">
        <v>5570.9814452999999</v>
      </c>
      <c r="J91" s="5">
        <f t="shared" si="8"/>
        <v>89</v>
      </c>
      <c r="K91" s="4">
        <f t="shared" si="9"/>
        <v>0.48407356398219248</v>
      </c>
      <c r="L91" s="4">
        <f t="shared" si="10"/>
        <v>0.4139443232650829</v>
      </c>
      <c r="M91" s="4">
        <f t="shared" si="11"/>
        <v>5.4481415294152957E-2</v>
      </c>
      <c r="N91" s="4">
        <f t="shared" si="12"/>
        <v>0.48370080052163933</v>
      </c>
      <c r="O91" s="4">
        <f>1-F91/F$2</f>
        <v>0.46036777657711692</v>
      </c>
      <c r="P91" s="4">
        <f t="shared" si="13"/>
        <v>0.27960829742347892</v>
      </c>
    </row>
    <row r="92" spans="1:16" x14ac:dyDescent="0.25">
      <c r="A92">
        <v>90</v>
      </c>
      <c r="B92" s="1">
        <v>36616</v>
      </c>
      <c r="C92">
        <v>3339.7561034999999</v>
      </c>
      <c r="D92">
        <v>3957.3427734000002</v>
      </c>
      <c r="E92">
        <v>7311.9477539</v>
      </c>
      <c r="F92">
        <v>3637.6210937999999</v>
      </c>
      <c r="G92">
        <v>3342.1599120999999</v>
      </c>
      <c r="H92">
        <v>5562.3217772999997</v>
      </c>
      <c r="J92" s="5">
        <f t="shared" si="8"/>
        <v>90</v>
      </c>
      <c r="K92" s="4">
        <f t="shared" si="9"/>
        <v>0.48408838552152467</v>
      </c>
      <c r="L92" s="4">
        <f t="shared" si="10"/>
        <v>0.41500151796684392</v>
      </c>
      <c r="M92" s="4">
        <f t="shared" si="11"/>
        <v>5.4481415294152957E-2</v>
      </c>
      <c r="N92" s="4">
        <f t="shared" si="12"/>
        <v>0.48371705517964025</v>
      </c>
      <c r="O92" s="4">
        <f>1-F92/F$2</f>
        <v>0.46226472157313558</v>
      </c>
      <c r="P92" s="4">
        <f t="shared" si="13"/>
        <v>0.28072809167077994</v>
      </c>
    </row>
    <row r="93" spans="1:16" x14ac:dyDescent="0.25">
      <c r="A93">
        <v>91</v>
      </c>
      <c r="B93" s="1">
        <v>36617</v>
      </c>
      <c r="C93">
        <v>3339.6643066000001</v>
      </c>
      <c r="D93">
        <v>3950.4040527000002</v>
      </c>
      <c r="E93">
        <v>7311.9477539</v>
      </c>
      <c r="F93">
        <v>3625.0046387000002</v>
      </c>
      <c r="G93">
        <v>3342.0588379000001</v>
      </c>
      <c r="H93">
        <v>5553.7963866999999</v>
      </c>
      <c r="J93" s="5">
        <f t="shared" si="8"/>
        <v>91</v>
      </c>
      <c r="K93" s="4">
        <f t="shared" si="9"/>
        <v>0.48410256592434908</v>
      </c>
      <c r="L93" s="4">
        <f t="shared" si="10"/>
        <v>0.4160272418702764</v>
      </c>
      <c r="M93" s="4">
        <f t="shared" si="11"/>
        <v>5.4481415294152957E-2</v>
      </c>
      <c r="N93" s="4">
        <f t="shared" si="12"/>
        <v>0.48373266870113341</v>
      </c>
      <c r="O93" s="4">
        <f>1-F93/F$2</f>
        <v>0.46412976271431483</v>
      </c>
      <c r="P93" s="4">
        <f t="shared" si="13"/>
        <v>0.28183052231244821</v>
      </c>
    </row>
    <row r="94" spans="1:16" x14ac:dyDescent="0.25">
      <c r="A94">
        <v>92</v>
      </c>
      <c r="B94" s="1">
        <v>36618</v>
      </c>
      <c r="C94">
        <v>3339.5742187999999</v>
      </c>
      <c r="D94">
        <v>3943.6845702999999</v>
      </c>
      <c r="E94">
        <v>7311.9477539</v>
      </c>
      <c r="F94">
        <v>3612.5981445000002</v>
      </c>
      <c r="G94">
        <v>3341.9606933999999</v>
      </c>
      <c r="H94">
        <v>5545.4018555000002</v>
      </c>
      <c r="J94" s="5">
        <f t="shared" si="8"/>
        <v>92</v>
      </c>
      <c r="K94" s="4">
        <f t="shared" si="9"/>
        <v>0.48411648231252313</v>
      </c>
      <c r="L94" s="4">
        <f t="shared" si="10"/>
        <v>0.41702055663453452</v>
      </c>
      <c r="M94" s="4">
        <f t="shared" si="11"/>
        <v>5.4481415294152957E-2</v>
      </c>
      <c r="N94" s="4">
        <f t="shared" si="12"/>
        <v>0.48374782965477137</v>
      </c>
      <c r="O94" s="4">
        <f>1-F94/F$2</f>
        <v>0.46596376615802404</v>
      </c>
      <c r="P94" s="4">
        <f t="shared" si="13"/>
        <v>0.2829160313350283</v>
      </c>
    </row>
    <row r="95" spans="1:16" x14ac:dyDescent="0.25">
      <c r="A95">
        <v>93</v>
      </c>
      <c r="B95" s="1">
        <v>36619</v>
      </c>
      <c r="C95">
        <v>3339.4870605000001</v>
      </c>
      <c r="D95">
        <v>3937.1772461</v>
      </c>
      <c r="E95">
        <v>7311.9477539</v>
      </c>
      <c r="F95">
        <v>3600.3962402000002</v>
      </c>
      <c r="G95">
        <v>3341.8659668</v>
      </c>
      <c r="H95">
        <v>5537.1362305000002</v>
      </c>
      <c r="J95" s="5">
        <f t="shared" si="8"/>
        <v>93</v>
      </c>
      <c r="K95" s="4">
        <f t="shared" si="9"/>
        <v>0.48412994616373695</v>
      </c>
      <c r="L95" s="4">
        <f t="shared" si="10"/>
        <v>0.41798250888306998</v>
      </c>
      <c r="M95" s="4">
        <f t="shared" si="11"/>
        <v>5.4481415294152957E-2</v>
      </c>
      <c r="N95" s="4">
        <f t="shared" si="12"/>
        <v>0.48376246262545108</v>
      </c>
      <c r="O95" s="4">
        <f>1-F95/F$2</f>
        <v>0.46776752587815584</v>
      </c>
      <c r="P95" s="4">
        <f t="shared" si="13"/>
        <v>0.28398487130964933</v>
      </c>
    </row>
    <row r="96" spans="1:16" x14ac:dyDescent="0.25">
      <c r="A96">
        <v>94</v>
      </c>
      <c r="B96" s="1">
        <v>36620</v>
      </c>
      <c r="C96">
        <v>3339.4023437999999</v>
      </c>
      <c r="D96">
        <v>3930.8854980000001</v>
      </c>
      <c r="E96">
        <v>7311.9477539</v>
      </c>
      <c r="F96">
        <v>3588.3933105000001</v>
      </c>
      <c r="G96">
        <v>3341.7783202999999</v>
      </c>
      <c r="H96">
        <v>5528.9965819999998</v>
      </c>
      <c r="J96" s="5">
        <f t="shared" si="8"/>
        <v>94</v>
      </c>
      <c r="K96" s="4">
        <f t="shared" si="9"/>
        <v>0.48414303284675098</v>
      </c>
      <c r="L96" s="4">
        <f t="shared" si="10"/>
        <v>0.41891259336111297</v>
      </c>
      <c r="M96" s="4">
        <f t="shared" si="11"/>
        <v>5.4481415294152957E-2</v>
      </c>
      <c r="N96" s="4">
        <f t="shared" si="12"/>
        <v>0.48377600189176795</v>
      </c>
      <c r="O96" s="4">
        <f>1-F96/F$2</f>
        <v>0.4695418719625154</v>
      </c>
      <c r="P96" s="4">
        <f t="shared" si="13"/>
        <v>0.2850374210800739</v>
      </c>
    </row>
    <row r="97" spans="1:16" x14ac:dyDescent="0.25">
      <c r="A97">
        <v>95</v>
      </c>
      <c r="B97" s="1">
        <v>36621</v>
      </c>
      <c r="C97">
        <v>3339.3217773000001</v>
      </c>
      <c r="D97">
        <v>3924.7958984000002</v>
      </c>
      <c r="E97">
        <v>7311.9477539</v>
      </c>
      <c r="F97">
        <v>3576.5854491999999</v>
      </c>
      <c r="G97">
        <v>3341.6928711</v>
      </c>
      <c r="H97">
        <v>5520.9809569999998</v>
      </c>
      <c r="J97" s="5">
        <f t="shared" si="8"/>
        <v>95</v>
      </c>
      <c r="K97" s="4">
        <f t="shared" si="9"/>
        <v>0.4841554784241523</v>
      </c>
      <c r="L97" s="4">
        <f t="shared" si="10"/>
        <v>0.41981279501817814</v>
      </c>
      <c r="M97" s="4">
        <f t="shared" si="11"/>
        <v>5.4481415294152957E-2</v>
      </c>
      <c r="N97" s="4">
        <f t="shared" si="12"/>
        <v>0.48378920172833129</v>
      </c>
      <c r="O97" s="4">
        <f>1-F97/F$2</f>
        <v>0.47128738184934871</v>
      </c>
      <c r="P97" s="4">
        <f t="shared" si="13"/>
        <v>0.28607393319156837</v>
      </c>
    </row>
    <row r="98" spans="1:16" x14ac:dyDescent="0.25">
      <c r="A98">
        <v>96</v>
      </c>
      <c r="B98" s="1">
        <v>36622</v>
      </c>
      <c r="C98">
        <v>3339.2446289</v>
      </c>
      <c r="D98">
        <v>3918.9401855000001</v>
      </c>
      <c r="E98">
        <v>7311.9477539</v>
      </c>
      <c r="F98">
        <v>3564.9672851999999</v>
      </c>
      <c r="G98">
        <v>3341.6140137000002</v>
      </c>
      <c r="H98">
        <v>5513.0869141000003</v>
      </c>
      <c r="J98" s="5">
        <f t="shared" si="8"/>
        <v>96</v>
      </c>
      <c r="K98" s="4">
        <f t="shared" si="9"/>
        <v>0.48416739598770031</v>
      </c>
      <c r="L98" s="4">
        <f t="shared" si="10"/>
        <v>0.42067842212047213</v>
      </c>
      <c r="M98" s="4">
        <f t="shared" si="11"/>
        <v>5.4481415294152957E-2</v>
      </c>
      <c r="N98" s="4">
        <f t="shared" si="12"/>
        <v>0.48380138329108224</v>
      </c>
      <c r="O98" s="4">
        <f>1-F98/F$2</f>
        <v>0.47300484952733124</v>
      </c>
      <c r="P98" s="4">
        <f t="shared" si="13"/>
        <v>0.28709472334511321</v>
      </c>
    </row>
    <row r="99" spans="1:16" x14ac:dyDescent="0.25">
      <c r="A99">
        <v>97</v>
      </c>
      <c r="B99" s="1">
        <v>36623</v>
      </c>
      <c r="C99">
        <v>3339.1689452999999</v>
      </c>
      <c r="D99">
        <v>3913.2399902000002</v>
      </c>
      <c r="E99">
        <v>7311.9477539</v>
      </c>
      <c r="F99">
        <v>3553.5334472999998</v>
      </c>
      <c r="G99">
        <v>3341.5395508000001</v>
      </c>
      <c r="H99">
        <v>5505.3115233999997</v>
      </c>
      <c r="J99" s="5">
        <f t="shared" si="8"/>
        <v>97</v>
      </c>
      <c r="K99" s="4">
        <f t="shared" si="9"/>
        <v>0.48417908727504455</v>
      </c>
      <c r="L99" s="4">
        <f t="shared" si="10"/>
        <v>0.42152105966509079</v>
      </c>
      <c r="M99" s="4">
        <f t="shared" si="11"/>
        <v>5.4481415294152957E-2</v>
      </c>
      <c r="N99" s="4">
        <f t="shared" si="12"/>
        <v>0.48381288600977401</v>
      </c>
      <c r="O99" s="4">
        <f>1-F99/F$2</f>
        <v>0.47469506899992109</v>
      </c>
      <c r="P99" s="4">
        <f t="shared" si="13"/>
        <v>0.28810017041033298</v>
      </c>
    </row>
    <row r="100" spans="1:16" x14ac:dyDescent="0.25">
      <c r="A100">
        <v>98</v>
      </c>
      <c r="B100" s="1">
        <v>36624</v>
      </c>
      <c r="C100">
        <v>3339.0964355000001</v>
      </c>
      <c r="D100">
        <v>3907.7375487999998</v>
      </c>
      <c r="E100">
        <v>7311.9477539</v>
      </c>
      <c r="F100">
        <v>3542.2707519999999</v>
      </c>
      <c r="G100">
        <v>3341.4692383000001</v>
      </c>
      <c r="H100">
        <v>5497.6523438000004</v>
      </c>
      <c r="J100" s="5">
        <f t="shared" si="8"/>
        <v>98</v>
      </c>
      <c r="K100" s="4">
        <f t="shared" si="9"/>
        <v>0.48419028828698196</v>
      </c>
      <c r="L100" s="4">
        <f t="shared" si="10"/>
        <v>0.422334464025237</v>
      </c>
      <c r="M100" s="4">
        <f t="shared" si="11"/>
        <v>5.4481415294152957E-2</v>
      </c>
      <c r="N100" s="4">
        <f t="shared" si="12"/>
        <v>0.48382374759195812</v>
      </c>
      <c r="O100" s="4">
        <f>1-F100/F$2</f>
        <v>0.47635998913228583</v>
      </c>
      <c r="P100" s="4">
        <f t="shared" si="13"/>
        <v>0.2890905900494144</v>
      </c>
    </row>
    <row r="101" spans="1:16" x14ac:dyDescent="0.25">
      <c r="A101">
        <v>99</v>
      </c>
      <c r="B101" s="1">
        <v>36625</v>
      </c>
      <c r="C101">
        <v>3339.0268554999998</v>
      </c>
      <c r="D101">
        <v>3902.4414062000001</v>
      </c>
      <c r="E101">
        <v>7311.9482422000001</v>
      </c>
      <c r="F101">
        <v>3531.1662597999998</v>
      </c>
      <c r="G101">
        <v>3341.4050293</v>
      </c>
      <c r="H101">
        <v>5490.1069336</v>
      </c>
      <c r="J101" s="5">
        <f t="shared" si="8"/>
        <v>99</v>
      </c>
      <c r="K101" s="4">
        <f t="shared" si="9"/>
        <v>0.48420103671561665</v>
      </c>
      <c r="L101" s="4">
        <f t="shared" si="10"/>
        <v>0.42311737204181232</v>
      </c>
      <c r="M101" s="4">
        <f t="shared" si="11"/>
        <v>5.4481352151370732E-2</v>
      </c>
      <c r="N101" s="4">
        <f t="shared" si="12"/>
        <v>0.48383366633088021</v>
      </c>
      <c r="O101" s="4">
        <f>1-F101/F$2</f>
        <v>0.47800152272002905</v>
      </c>
      <c r="P101" s="4">
        <f t="shared" si="13"/>
        <v>0.29006629800213102</v>
      </c>
    </row>
    <row r="102" spans="1:16" x14ac:dyDescent="0.25">
      <c r="A102">
        <v>100</v>
      </c>
      <c r="B102" s="1">
        <v>36626</v>
      </c>
      <c r="C102">
        <v>3338.9611816000001</v>
      </c>
      <c r="D102">
        <v>3897.3364258000001</v>
      </c>
      <c r="E102">
        <v>7311.9482422000001</v>
      </c>
      <c r="F102">
        <v>3520.2170409999999</v>
      </c>
      <c r="G102">
        <v>3341.3471679999998</v>
      </c>
      <c r="H102">
        <v>5482.6723633000001</v>
      </c>
      <c r="J102" s="5">
        <f t="shared" si="8"/>
        <v>100</v>
      </c>
      <c r="K102" s="4">
        <f t="shared" si="9"/>
        <v>0.48421118174619004</v>
      </c>
      <c r="L102" s="4">
        <f t="shared" si="10"/>
        <v>0.4238720212991075</v>
      </c>
      <c r="M102" s="4">
        <f t="shared" si="11"/>
        <v>5.4481352151370732E-2</v>
      </c>
      <c r="N102" s="4">
        <f t="shared" si="12"/>
        <v>0.48384260450354133</v>
      </c>
      <c r="O102" s="4">
        <f>1-F102/F$2</f>
        <v>0.47962010284922663</v>
      </c>
      <c r="P102" s="4">
        <f t="shared" si="13"/>
        <v>0.29102767308638311</v>
      </c>
    </row>
    <row r="103" spans="1:16" x14ac:dyDescent="0.25">
      <c r="A103">
        <v>101</v>
      </c>
      <c r="B103" s="1">
        <v>36627</v>
      </c>
      <c r="C103">
        <v>3338.8979491999999</v>
      </c>
      <c r="D103">
        <v>3892.3845215000001</v>
      </c>
      <c r="E103">
        <v>7311.9482422000001</v>
      </c>
      <c r="F103">
        <v>3509.4194336</v>
      </c>
      <c r="G103">
        <v>3341.2932129000001</v>
      </c>
      <c r="H103">
        <v>5475.3466797000001</v>
      </c>
      <c r="J103" s="5">
        <f t="shared" si="8"/>
        <v>101</v>
      </c>
      <c r="K103" s="4">
        <f t="shared" si="9"/>
        <v>0.4842209496240113</v>
      </c>
      <c r="L103" s="4">
        <f t="shared" si="10"/>
        <v>0.42460404191610968</v>
      </c>
      <c r="M103" s="4">
        <f t="shared" si="11"/>
        <v>5.4481352151370732E-2</v>
      </c>
      <c r="N103" s="4">
        <f t="shared" si="12"/>
        <v>0.48385093926269362</v>
      </c>
      <c r="O103" s="4">
        <f>1-F103/F$2</f>
        <v>0.48121627085899521</v>
      </c>
      <c r="P103" s="4">
        <f t="shared" si="13"/>
        <v>0.29197496787329957</v>
      </c>
    </row>
    <row r="104" spans="1:16" x14ac:dyDescent="0.25">
      <c r="A104">
        <v>102</v>
      </c>
      <c r="B104" s="1">
        <v>36628</v>
      </c>
      <c r="C104">
        <v>3338.8364258000001</v>
      </c>
      <c r="D104">
        <v>3887.5917969000002</v>
      </c>
      <c r="E104">
        <v>7311.9482422000001</v>
      </c>
      <c r="F104">
        <v>3498.7702637000002</v>
      </c>
      <c r="G104">
        <v>3341.2431640999998</v>
      </c>
      <c r="H104">
        <v>5468.1279297000001</v>
      </c>
      <c r="J104" s="5">
        <f t="shared" si="8"/>
        <v>102</v>
      </c>
      <c r="K104" s="4">
        <f t="shared" si="9"/>
        <v>0.4842304535026295</v>
      </c>
      <c r="L104" s="4">
        <f t="shared" si="10"/>
        <v>0.42531253162153748</v>
      </c>
      <c r="M104" s="4">
        <f t="shared" si="11"/>
        <v>5.4481352151370732E-2</v>
      </c>
      <c r="N104" s="4">
        <f t="shared" si="12"/>
        <v>0.48385867059288978</v>
      </c>
      <c r="O104" s="4">
        <f>1-F104/F$2</f>
        <v>0.48279049593454015</v>
      </c>
      <c r="P104" s="4">
        <f t="shared" si="13"/>
        <v>0.29290843492107832</v>
      </c>
    </row>
    <row r="105" spans="1:16" x14ac:dyDescent="0.25">
      <c r="A105">
        <v>103</v>
      </c>
      <c r="B105" s="1">
        <v>36629</v>
      </c>
      <c r="C105">
        <v>3338.7805176000002</v>
      </c>
      <c r="D105">
        <v>3882.9870605000001</v>
      </c>
      <c r="E105">
        <v>7311.9482422000001</v>
      </c>
      <c r="F105">
        <v>3488.2658691000001</v>
      </c>
      <c r="G105">
        <v>3341.1958008000001</v>
      </c>
      <c r="H105">
        <v>5461.0141602000003</v>
      </c>
      <c r="J105" s="5">
        <f t="shared" si="8"/>
        <v>103</v>
      </c>
      <c r="K105" s="4">
        <f t="shared" si="9"/>
        <v>0.48423908996853615</v>
      </c>
      <c r="L105" s="4">
        <f t="shared" si="10"/>
        <v>0.42599323176767334</v>
      </c>
      <c r="M105" s="4">
        <f t="shared" si="11"/>
        <v>5.4481352151370732E-2</v>
      </c>
      <c r="N105" s="4">
        <f t="shared" si="12"/>
        <v>0.48386598707822959</v>
      </c>
      <c r="O105" s="4">
        <f>1-F105/F$2</f>
        <v>0.48434331944454356</v>
      </c>
      <c r="P105" s="4">
        <f t="shared" si="13"/>
        <v>0.29382832678791715</v>
      </c>
    </row>
    <row r="106" spans="1:16" x14ac:dyDescent="0.25">
      <c r="A106">
        <v>104</v>
      </c>
      <c r="B106" s="1">
        <v>36630</v>
      </c>
      <c r="C106">
        <v>3338.7260741999999</v>
      </c>
      <c r="D106">
        <v>3878.5292969000002</v>
      </c>
      <c r="E106">
        <v>7311.9482422000001</v>
      </c>
      <c r="F106">
        <v>3477.8996582</v>
      </c>
      <c r="G106">
        <v>3341.1508789</v>
      </c>
      <c r="H106">
        <v>5454.0034180000002</v>
      </c>
      <c r="J106" s="5">
        <f t="shared" si="8"/>
        <v>104</v>
      </c>
      <c r="K106" s="4">
        <f t="shared" si="9"/>
        <v>0.48424750015823903</v>
      </c>
      <c r="L106" s="4">
        <f t="shared" si="10"/>
        <v>0.42665220550044958</v>
      </c>
      <c r="M106" s="4">
        <f t="shared" si="11"/>
        <v>5.4481352151370732E-2</v>
      </c>
      <c r="N106" s="4">
        <f t="shared" si="12"/>
        <v>0.48387292642626478</v>
      </c>
      <c r="O106" s="4">
        <f>1-F106/F$2</f>
        <v>0.48587571579941513</v>
      </c>
      <c r="P106" s="4">
        <f t="shared" si="13"/>
        <v>0.29473489604494529</v>
      </c>
    </row>
    <row r="107" spans="1:16" x14ac:dyDescent="0.25">
      <c r="A107">
        <v>105</v>
      </c>
      <c r="B107" s="1">
        <v>36631</v>
      </c>
      <c r="C107">
        <v>3338.6748047000001</v>
      </c>
      <c r="D107">
        <v>3874.2407226999999</v>
      </c>
      <c r="E107">
        <v>7311.9482422000001</v>
      </c>
      <c r="F107">
        <v>3467.6567383000001</v>
      </c>
      <c r="G107">
        <v>3341.1079101999999</v>
      </c>
      <c r="H107">
        <v>5447.0932616999999</v>
      </c>
      <c r="J107" s="5">
        <f t="shared" si="8"/>
        <v>105</v>
      </c>
      <c r="K107" s="4">
        <f t="shared" si="9"/>
        <v>0.48425542005708755</v>
      </c>
      <c r="L107" s="4">
        <f t="shared" si="10"/>
        <v>0.4272861686269066</v>
      </c>
      <c r="M107" s="4">
        <f t="shared" si="11"/>
        <v>5.4481352151370732E-2</v>
      </c>
      <c r="N107" s="4">
        <f t="shared" si="12"/>
        <v>0.48387956405209787</v>
      </c>
      <c r="O107" s="4">
        <f>1-F107/F$2</f>
        <v>0.48738988652866411</v>
      </c>
      <c r="P107" s="4">
        <f t="shared" si="13"/>
        <v>0.29562845839314278</v>
      </c>
    </row>
    <row r="108" spans="1:16" x14ac:dyDescent="0.25">
      <c r="A108">
        <v>106</v>
      </c>
      <c r="B108" s="1">
        <v>36632</v>
      </c>
      <c r="C108">
        <v>3338.6257323999998</v>
      </c>
      <c r="D108">
        <v>3870.1169433999999</v>
      </c>
      <c r="E108">
        <v>7311.9482422000001</v>
      </c>
      <c r="F108">
        <v>3457.5344237999998</v>
      </c>
      <c r="G108">
        <v>3341.0668945000002</v>
      </c>
      <c r="H108">
        <v>5440.2822266000003</v>
      </c>
      <c r="J108" s="5">
        <f t="shared" si="8"/>
        <v>106</v>
      </c>
      <c r="K108" s="4">
        <f t="shared" si="9"/>
        <v>0.48426300054163041</v>
      </c>
      <c r="L108" s="4">
        <f t="shared" si="10"/>
        <v>0.42789577076876684</v>
      </c>
      <c r="M108" s="4">
        <f t="shared" si="11"/>
        <v>5.4481352151370732E-2</v>
      </c>
      <c r="N108" s="4">
        <f t="shared" si="12"/>
        <v>0.48388589998662423</v>
      </c>
      <c r="O108" s="4">
        <f>1-F108/F$2</f>
        <v>0.48888622863401954</v>
      </c>
      <c r="P108" s="4">
        <f t="shared" si="13"/>
        <v>0.29650920323499408</v>
      </c>
    </row>
    <row r="109" spans="1:16" x14ac:dyDescent="0.25">
      <c r="A109">
        <v>107</v>
      </c>
      <c r="B109" s="1">
        <v>36633</v>
      </c>
      <c r="C109">
        <v>3338.5783691000001</v>
      </c>
      <c r="D109">
        <v>3866.1174316000001</v>
      </c>
      <c r="E109">
        <v>7311.9482422000001</v>
      </c>
      <c r="F109">
        <v>3447.5224609000002</v>
      </c>
      <c r="G109">
        <v>3341.0275879000001</v>
      </c>
      <c r="H109">
        <v>5433.5688477000003</v>
      </c>
      <c r="J109" s="5">
        <f t="shared" si="8"/>
        <v>107</v>
      </c>
      <c r="K109" s="4">
        <f t="shared" si="9"/>
        <v>0.48427031702697021</v>
      </c>
      <c r="L109" s="4">
        <f t="shared" si="10"/>
        <v>0.42848700293283415</v>
      </c>
      <c r="M109" s="4">
        <f t="shared" si="11"/>
        <v>5.4481352151370732E-2</v>
      </c>
      <c r="N109" s="4">
        <f t="shared" si="12"/>
        <v>0.48389197190650024</v>
      </c>
      <c r="O109" s="4">
        <f>1-F109/F$2</f>
        <v>0.490366257894573</v>
      </c>
      <c r="P109" s="4">
        <f t="shared" si="13"/>
        <v>0.29737732001177719</v>
      </c>
    </row>
    <row r="110" spans="1:16" x14ac:dyDescent="0.25">
      <c r="A110">
        <v>108</v>
      </c>
      <c r="B110" s="1">
        <v>36634</v>
      </c>
      <c r="C110">
        <v>3338.5358887000002</v>
      </c>
      <c r="D110">
        <v>3862.2463379000001</v>
      </c>
      <c r="E110">
        <v>7311.9482422000001</v>
      </c>
      <c r="F110">
        <v>3437.6176758000001</v>
      </c>
      <c r="G110">
        <v>3340.9895019999999</v>
      </c>
      <c r="H110">
        <v>5426.9521483999997</v>
      </c>
      <c r="J110" s="5">
        <f t="shared" si="8"/>
        <v>108</v>
      </c>
      <c r="K110" s="4">
        <f t="shared" si="9"/>
        <v>0.48427687922225282</v>
      </c>
      <c r="L110" s="4">
        <f t="shared" si="10"/>
        <v>0.42905925155216784</v>
      </c>
      <c r="M110" s="4">
        <f t="shared" si="11"/>
        <v>5.4481352151370732E-2</v>
      </c>
      <c r="N110" s="4">
        <f t="shared" si="12"/>
        <v>0.48389785525772377</v>
      </c>
      <c r="O110" s="4">
        <f>1-F110/F$2</f>
        <v>0.49183044348074767</v>
      </c>
      <c r="P110" s="4">
        <f t="shared" si="13"/>
        <v>0.29823293500905668</v>
      </c>
    </row>
    <row r="111" spans="1:16" x14ac:dyDescent="0.25">
      <c r="A111">
        <v>109</v>
      </c>
      <c r="B111" s="1">
        <v>36635</v>
      </c>
      <c r="C111">
        <v>3338.4941405999998</v>
      </c>
      <c r="D111">
        <v>3858.5144043</v>
      </c>
      <c r="E111">
        <v>7311.9482422000001</v>
      </c>
      <c r="F111">
        <v>3427.8188476999999</v>
      </c>
      <c r="G111">
        <v>3340.9526366999999</v>
      </c>
      <c r="H111">
        <v>5420.4287108999997</v>
      </c>
      <c r="J111" s="5">
        <f t="shared" si="8"/>
        <v>109</v>
      </c>
      <c r="K111" s="4">
        <f t="shared" si="9"/>
        <v>0.4842833282948813</v>
      </c>
      <c r="L111" s="4">
        <f t="shared" si="10"/>
        <v>0.4296109286789821</v>
      </c>
      <c r="M111" s="4">
        <f t="shared" si="11"/>
        <v>5.4481352151370732E-2</v>
      </c>
      <c r="N111" s="4">
        <f t="shared" si="12"/>
        <v>0.48390355005574248</v>
      </c>
      <c r="O111" s="4">
        <f>1-F111/F$2</f>
        <v>0.49327896585862574</v>
      </c>
      <c r="P111" s="4">
        <f t="shared" si="13"/>
        <v>0.2990764901875147</v>
      </c>
    </row>
    <row r="112" spans="1:16" x14ac:dyDescent="0.25">
      <c r="A112">
        <v>110</v>
      </c>
      <c r="B112" s="1">
        <v>36636</v>
      </c>
      <c r="C112">
        <v>3338.4550780999998</v>
      </c>
      <c r="D112">
        <v>3854.9221191000001</v>
      </c>
      <c r="E112">
        <v>7311.9482422000001</v>
      </c>
      <c r="F112">
        <v>3418.1245116999999</v>
      </c>
      <c r="G112">
        <v>3340.9169922000001</v>
      </c>
      <c r="H112">
        <v>5413.9985352000003</v>
      </c>
      <c r="J112" s="5">
        <f t="shared" si="8"/>
        <v>110</v>
      </c>
      <c r="K112" s="4">
        <f t="shared" si="9"/>
        <v>0.48428936250720578</v>
      </c>
      <c r="L112" s="4">
        <f t="shared" si="10"/>
        <v>0.4301419621298006</v>
      </c>
      <c r="M112" s="4">
        <f t="shared" si="11"/>
        <v>5.4481352151370732E-2</v>
      </c>
      <c r="N112" s="4">
        <f t="shared" si="12"/>
        <v>0.48390905626966119</v>
      </c>
      <c r="O112" s="4">
        <f>1-F112/F$2</f>
        <v>0.49471204157863646</v>
      </c>
      <c r="P112" s="4">
        <f t="shared" si="13"/>
        <v>0.29990798554715137</v>
      </c>
    </row>
    <row r="113" spans="1:16" x14ac:dyDescent="0.25">
      <c r="A113">
        <v>111</v>
      </c>
      <c r="B113" s="1">
        <v>36637</v>
      </c>
      <c r="C113">
        <v>3338.4179687999999</v>
      </c>
      <c r="D113">
        <v>3851.4853515999998</v>
      </c>
      <c r="E113">
        <v>7311.9487305000002</v>
      </c>
      <c r="F113">
        <v>3408.5319823999998</v>
      </c>
      <c r="G113">
        <v>3340.8820801000002</v>
      </c>
      <c r="H113">
        <v>5407.6586914</v>
      </c>
      <c r="J113" s="5">
        <f t="shared" si="8"/>
        <v>111</v>
      </c>
      <c r="K113" s="4">
        <f t="shared" si="9"/>
        <v>0.48429509499732837</v>
      </c>
      <c r="L113" s="4">
        <f t="shared" si="10"/>
        <v>0.43065000600816128</v>
      </c>
      <c r="M113" s="4">
        <f t="shared" si="11"/>
        <v>5.4481289008588396E-2</v>
      </c>
      <c r="N113" s="4">
        <f t="shared" si="12"/>
        <v>0.483914449345478</v>
      </c>
      <c r="O113" s="4">
        <f>1-F113/F$2</f>
        <v>0.49613006761294365</v>
      </c>
      <c r="P113" s="4">
        <f t="shared" si="13"/>
        <v>0.30072779995759147</v>
      </c>
    </row>
    <row r="114" spans="1:16" x14ac:dyDescent="0.25">
      <c r="A114">
        <v>112</v>
      </c>
      <c r="B114" s="1">
        <v>36638</v>
      </c>
      <c r="C114">
        <v>3338.3845215000001</v>
      </c>
      <c r="D114">
        <v>3848.1823730000001</v>
      </c>
      <c r="E114">
        <v>7311.9487305000002</v>
      </c>
      <c r="F114">
        <v>3399.0305176000002</v>
      </c>
      <c r="G114">
        <v>3340.8479004000001</v>
      </c>
      <c r="H114">
        <v>5401.4077147999997</v>
      </c>
      <c r="J114" s="5">
        <f t="shared" si="8"/>
        <v>112</v>
      </c>
      <c r="K114" s="4">
        <f t="shared" si="9"/>
        <v>0.4843002617969413</v>
      </c>
      <c r="L114" s="4">
        <f t="shared" si="10"/>
        <v>0.43113827239746061</v>
      </c>
      <c r="M114" s="4">
        <f t="shared" si="11"/>
        <v>5.4481289008588396E-2</v>
      </c>
      <c r="N114" s="4">
        <f t="shared" si="12"/>
        <v>0.48391972928319293</v>
      </c>
      <c r="O114" s="4">
        <f>1-F114/F$2</f>
        <v>0.49753463193889813</v>
      </c>
      <c r="P114" s="4">
        <f t="shared" si="13"/>
        <v>0.30153612282131936</v>
      </c>
    </row>
    <row r="115" spans="1:16" x14ac:dyDescent="0.25">
      <c r="A115">
        <v>113</v>
      </c>
      <c r="B115" s="1">
        <v>36639</v>
      </c>
      <c r="C115">
        <v>3338.3518066000001</v>
      </c>
      <c r="D115">
        <v>3844.9897461</v>
      </c>
      <c r="E115">
        <v>7311.9487305000002</v>
      </c>
      <c r="F115">
        <v>3389.6062012000002</v>
      </c>
      <c r="G115">
        <v>3340.8146972999998</v>
      </c>
      <c r="H115">
        <v>5395.2441405999998</v>
      </c>
      <c r="J115" s="5">
        <f t="shared" si="8"/>
        <v>113</v>
      </c>
      <c r="K115" s="4">
        <f t="shared" si="9"/>
        <v>0.48430531545845235</v>
      </c>
      <c r="L115" s="4">
        <f t="shared" si="10"/>
        <v>0.43161022592717568</v>
      </c>
      <c r="M115" s="4">
        <f t="shared" si="11"/>
        <v>5.4481289008588396E-2</v>
      </c>
      <c r="N115" s="4">
        <f t="shared" si="12"/>
        <v>0.48392485835980692</v>
      </c>
      <c r="O115" s="4">
        <f>1-F115/F$2</f>
        <v>0.49892779171905621</v>
      </c>
      <c r="P115" s="4">
        <f t="shared" si="13"/>
        <v>0.30233314355375074</v>
      </c>
    </row>
    <row r="116" spans="1:16" x14ac:dyDescent="0.25">
      <c r="A116">
        <v>114</v>
      </c>
      <c r="B116" s="1">
        <v>36640</v>
      </c>
      <c r="C116">
        <v>3338.3208008000001</v>
      </c>
      <c r="D116">
        <v>3841.9189452999999</v>
      </c>
      <c r="E116">
        <v>7311.9487305000002</v>
      </c>
      <c r="F116">
        <v>3380.2556152000002</v>
      </c>
      <c r="G116">
        <v>3340.7822265999998</v>
      </c>
      <c r="H116">
        <v>5389.1660155999998</v>
      </c>
      <c r="J116" s="5">
        <f t="shared" si="8"/>
        <v>114</v>
      </c>
      <c r="K116" s="4">
        <f t="shared" si="9"/>
        <v>0.48431010510531292</v>
      </c>
      <c r="L116" s="4">
        <f t="shared" si="10"/>
        <v>0.43206417038169731</v>
      </c>
      <c r="M116" s="4">
        <f t="shared" si="11"/>
        <v>5.4481289008588396E-2</v>
      </c>
      <c r="N116" s="4">
        <f t="shared" si="12"/>
        <v>0.48392987429831891</v>
      </c>
      <c r="O116" s="4">
        <f>1-F116/F$2</f>
        <v>0.5003100522229702</v>
      </c>
      <c r="P116" s="4">
        <f t="shared" si="13"/>
        <v>0.30311911472601472</v>
      </c>
    </row>
    <row r="117" spans="1:16" x14ac:dyDescent="0.25">
      <c r="A117">
        <v>115</v>
      </c>
      <c r="B117" s="1">
        <v>36641</v>
      </c>
      <c r="C117">
        <v>3338.2912597999998</v>
      </c>
      <c r="D117">
        <v>3838.9851073999998</v>
      </c>
      <c r="E117">
        <v>7311.9487305000002</v>
      </c>
      <c r="F117">
        <v>3370.9685058999999</v>
      </c>
      <c r="G117">
        <v>3340.7502441000001</v>
      </c>
      <c r="H117">
        <v>5383.1713866999999</v>
      </c>
      <c r="J117" s="5">
        <f t="shared" si="8"/>
        <v>115</v>
      </c>
      <c r="K117" s="4">
        <f t="shared" si="9"/>
        <v>0.4843146684759696</v>
      </c>
      <c r="L117" s="4">
        <f t="shared" si="10"/>
        <v>0.43249786814716962</v>
      </c>
      <c r="M117" s="4">
        <f t="shared" si="11"/>
        <v>5.4481289008588396E-2</v>
      </c>
      <c r="N117" s="4">
        <f t="shared" si="12"/>
        <v>0.48393481482172795</v>
      </c>
      <c r="O117" s="4">
        <f>1-F117/F$2</f>
        <v>0.50168292921494939</v>
      </c>
      <c r="P117" s="4">
        <f t="shared" si="13"/>
        <v>0.30389428889630898</v>
      </c>
    </row>
    <row r="118" spans="1:16" x14ac:dyDescent="0.25">
      <c r="A118">
        <v>116</v>
      </c>
      <c r="B118" s="1">
        <v>36642</v>
      </c>
      <c r="C118">
        <v>3338.2636719000002</v>
      </c>
      <c r="D118">
        <v>3836.1643066000001</v>
      </c>
      <c r="E118">
        <v>7311.9487305000002</v>
      </c>
      <c r="F118">
        <v>3361.7648926000002</v>
      </c>
      <c r="G118">
        <v>3340.7189941000001</v>
      </c>
      <c r="H118">
        <v>5377.2592772999997</v>
      </c>
      <c r="J118" s="5">
        <f t="shared" si="8"/>
        <v>116</v>
      </c>
      <c r="K118" s="4">
        <f t="shared" si="9"/>
        <v>0.48431893013987193</v>
      </c>
      <c r="L118" s="4">
        <f t="shared" si="10"/>
        <v>0.43291485608089353</v>
      </c>
      <c r="M118" s="4">
        <f t="shared" si="11"/>
        <v>5.4481289008588396E-2</v>
      </c>
      <c r="N118" s="4">
        <f t="shared" si="12"/>
        <v>0.48393964219158758</v>
      </c>
      <c r="O118" s="4">
        <f>1-F118/F$2</f>
        <v>0.50304346332028649</v>
      </c>
      <c r="P118" s="4">
        <f t="shared" si="13"/>
        <v>0.30465879235019822</v>
      </c>
    </row>
    <row r="119" spans="1:16" x14ac:dyDescent="0.25">
      <c r="A119">
        <v>117</v>
      </c>
      <c r="B119" s="1">
        <v>36643</v>
      </c>
      <c r="C119">
        <v>3338.2382812000001</v>
      </c>
      <c r="D119">
        <v>3833.4494629000001</v>
      </c>
      <c r="E119">
        <v>7311.9482422000001</v>
      </c>
      <c r="F119">
        <v>3352.6328125</v>
      </c>
      <c r="G119">
        <v>3340.6884765999998</v>
      </c>
      <c r="H119">
        <v>5371.4272461</v>
      </c>
      <c r="J119" s="5">
        <f t="shared" si="8"/>
        <v>117</v>
      </c>
      <c r="K119" s="4">
        <f t="shared" si="9"/>
        <v>0.48432285238946859</v>
      </c>
      <c r="L119" s="4">
        <f t="shared" si="10"/>
        <v>0.43331618079153844</v>
      </c>
      <c r="M119" s="4">
        <f t="shared" si="11"/>
        <v>5.4481352151370732E-2</v>
      </c>
      <c r="N119" s="4">
        <f t="shared" si="12"/>
        <v>0.48394435640789768</v>
      </c>
      <c r="O119" s="4">
        <f>1-F119/F$2</f>
        <v>0.50439342295284972</v>
      </c>
      <c r="P119" s="4">
        <f t="shared" si="13"/>
        <v>0.30541294077573133</v>
      </c>
    </row>
    <row r="120" spans="1:16" x14ac:dyDescent="0.25">
      <c r="A120">
        <v>118</v>
      </c>
      <c r="B120" s="1">
        <v>36644</v>
      </c>
      <c r="C120">
        <v>3338.2138672000001</v>
      </c>
      <c r="D120">
        <v>3830.8449707</v>
      </c>
      <c r="E120">
        <v>7311.9482422000001</v>
      </c>
      <c r="F120">
        <v>3343.5727539</v>
      </c>
      <c r="G120">
        <v>3340.6584472999998</v>
      </c>
      <c r="H120">
        <v>5365.6738280999998</v>
      </c>
      <c r="J120" s="5">
        <f t="shared" si="8"/>
        <v>118</v>
      </c>
      <c r="K120" s="4">
        <f t="shared" si="9"/>
        <v>0.48432662376251667</v>
      </c>
      <c r="L120" s="4">
        <f t="shared" si="10"/>
        <v>0.43370119267216412</v>
      </c>
      <c r="M120" s="4">
        <f t="shared" si="11"/>
        <v>5.4481352151370732E-2</v>
      </c>
      <c r="N120" s="4">
        <f t="shared" si="12"/>
        <v>0.48394899520910495</v>
      </c>
      <c r="O120" s="4">
        <f>1-F120/F$2</f>
        <v>0.50573273592916224</v>
      </c>
      <c r="P120" s="4">
        <f t="shared" si="13"/>
        <v>0.30615692361418634</v>
      </c>
    </row>
    <row r="121" spans="1:16" x14ac:dyDescent="0.25">
      <c r="A121">
        <v>119</v>
      </c>
      <c r="B121" s="1">
        <v>36645</v>
      </c>
      <c r="C121">
        <v>3338.1906737999998</v>
      </c>
      <c r="D121">
        <v>3828.3647461</v>
      </c>
      <c r="E121">
        <v>7311.9482422000001</v>
      </c>
      <c r="F121">
        <v>3334.5847168</v>
      </c>
      <c r="G121">
        <v>3340.6289062000001</v>
      </c>
      <c r="H121">
        <v>5359.9970702999999</v>
      </c>
      <c r="J121" s="5">
        <f t="shared" si="8"/>
        <v>119</v>
      </c>
      <c r="K121" s="4">
        <f t="shared" si="9"/>
        <v>0.48433020658235992</v>
      </c>
      <c r="L121" s="4">
        <f t="shared" si="10"/>
        <v>0.43406783456021436</v>
      </c>
      <c r="M121" s="4">
        <f t="shared" si="11"/>
        <v>5.4481352151370732E-2</v>
      </c>
      <c r="N121" s="4">
        <f t="shared" si="12"/>
        <v>0.48395355859520917</v>
      </c>
      <c r="O121" s="4">
        <f>1-F121/F$2</f>
        <v>0.50706140224922436</v>
      </c>
      <c r="P121" s="4">
        <f t="shared" si="13"/>
        <v>0.30689099341082993</v>
      </c>
    </row>
    <row r="122" spans="1:16" x14ac:dyDescent="0.25">
      <c r="A122">
        <v>120</v>
      </c>
      <c r="B122" s="1">
        <v>36646</v>
      </c>
      <c r="C122">
        <v>3338.1684570000002</v>
      </c>
      <c r="D122">
        <v>3825.9956054999998</v>
      </c>
      <c r="E122">
        <v>7311.9482422000001</v>
      </c>
      <c r="F122">
        <v>3325.6684570000002</v>
      </c>
      <c r="G122">
        <v>3340.5998534999999</v>
      </c>
      <c r="H122">
        <v>5354.3959961</v>
      </c>
      <c r="J122" s="5">
        <f t="shared" si="8"/>
        <v>120</v>
      </c>
      <c r="K122" s="4">
        <f t="shared" si="9"/>
        <v>0.48433363854110223</v>
      </c>
      <c r="L122" s="4">
        <f t="shared" si="10"/>
        <v>0.43441805533563949</v>
      </c>
      <c r="M122" s="4">
        <f t="shared" si="11"/>
        <v>5.4481352151370732E-2</v>
      </c>
      <c r="N122" s="4">
        <f t="shared" si="12"/>
        <v>0.48395804653531549</v>
      </c>
      <c r="O122" s="4">
        <f>1-F122/F$2</f>
        <v>0.50837945801216544</v>
      </c>
      <c r="P122" s="4">
        <f t="shared" si="13"/>
        <v>0.30761527645122666</v>
      </c>
    </row>
    <row r="123" spans="1:16" x14ac:dyDescent="0.25">
      <c r="A123">
        <v>121</v>
      </c>
      <c r="B123" s="1">
        <v>36647</v>
      </c>
      <c r="C123">
        <v>3338.1472168</v>
      </c>
      <c r="D123">
        <v>3823.7258301000002</v>
      </c>
      <c r="E123">
        <v>7311.9482422000001</v>
      </c>
      <c r="F123">
        <v>3316.8242187999999</v>
      </c>
      <c r="G123">
        <v>3340.5712890999998</v>
      </c>
      <c r="H123">
        <v>5348.8686522999997</v>
      </c>
      <c r="J123" s="5">
        <f t="shared" si="8"/>
        <v>121</v>
      </c>
      <c r="K123" s="4">
        <f t="shared" si="9"/>
        <v>0.48433691963874359</v>
      </c>
      <c r="L123" s="4">
        <f t="shared" si="10"/>
        <v>0.43475358734274316</v>
      </c>
      <c r="M123" s="4">
        <f t="shared" si="11"/>
        <v>5.4481352151370732E-2</v>
      </c>
      <c r="N123" s="4">
        <f t="shared" si="12"/>
        <v>0.48396245904487123</v>
      </c>
      <c r="O123" s="4">
        <f>1-F123/F$2</f>
        <v>0.50968686710407352</v>
      </c>
      <c r="P123" s="4">
        <f t="shared" si="13"/>
        <v>0.30833002530650544</v>
      </c>
    </row>
    <row r="124" spans="1:16" x14ac:dyDescent="0.25">
      <c r="A124">
        <v>122</v>
      </c>
      <c r="B124" s="1">
        <v>36648</v>
      </c>
      <c r="C124">
        <v>3338.1264648000001</v>
      </c>
      <c r="D124">
        <v>3821.5502929999998</v>
      </c>
      <c r="E124">
        <v>7311.9482422000001</v>
      </c>
      <c r="F124">
        <v>3308.0522461</v>
      </c>
      <c r="G124">
        <v>3340.5432129000001</v>
      </c>
      <c r="H124">
        <v>5343.4140625</v>
      </c>
      <c r="J124" s="5">
        <f t="shared" si="8"/>
        <v>122</v>
      </c>
      <c r="K124" s="4">
        <f t="shared" si="9"/>
        <v>0.48434012532128201</v>
      </c>
      <c r="L124" s="4">
        <f t="shared" si="10"/>
        <v>0.43507518847107141</v>
      </c>
      <c r="M124" s="4">
        <f t="shared" si="11"/>
        <v>5.4481352151370732E-2</v>
      </c>
      <c r="N124" s="4">
        <f t="shared" si="12"/>
        <v>0.48396679613932403</v>
      </c>
      <c r="O124" s="4">
        <f>1-F124/F$2</f>
        <v>0.51098359347016675</v>
      </c>
      <c r="P124" s="4">
        <f t="shared" si="13"/>
        <v>0.30903536623636862</v>
      </c>
    </row>
    <row r="125" spans="1:16" x14ac:dyDescent="0.25">
      <c r="A125">
        <v>123</v>
      </c>
      <c r="B125" s="1">
        <v>36649</v>
      </c>
      <c r="C125">
        <v>3338.1066894999999</v>
      </c>
      <c r="D125">
        <v>3819.4721679999998</v>
      </c>
      <c r="E125">
        <v>7311.9482422000001</v>
      </c>
      <c r="F125">
        <v>3299.3525390999998</v>
      </c>
      <c r="G125">
        <v>3340.515625</v>
      </c>
      <c r="H125">
        <v>5338.0307616999999</v>
      </c>
      <c r="J125" s="5">
        <f t="shared" si="8"/>
        <v>123</v>
      </c>
      <c r="K125" s="4">
        <f t="shared" si="9"/>
        <v>0.48434318012727196</v>
      </c>
      <c r="L125" s="4">
        <f t="shared" si="10"/>
        <v>0.43538238955020125</v>
      </c>
      <c r="M125" s="4">
        <f t="shared" si="11"/>
        <v>5.4481352151370732E-2</v>
      </c>
      <c r="N125" s="4">
        <f t="shared" si="12"/>
        <v>0.48397105780322647</v>
      </c>
      <c r="O125" s="4">
        <f>1-F125/F$2</f>
        <v>0.51226963708087991</v>
      </c>
      <c r="P125" s="4">
        <f t="shared" si="13"/>
        <v>0.3097314886820941</v>
      </c>
    </row>
    <row r="126" spans="1:16" x14ac:dyDescent="0.25">
      <c r="A126">
        <v>124</v>
      </c>
      <c r="B126" s="1">
        <v>36650</v>
      </c>
      <c r="C126">
        <v>3338.0874023000001</v>
      </c>
      <c r="D126">
        <v>3817.4855957</v>
      </c>
      <c r="E126">
        <v>7311.9482422000001</v>
      </c>
      <c r="F126">
        <v>3290.7253418</v>
      </c>
      <c r="G126">
        <v>3340.4885254000001</v>
      </c>
      <c r="H126">
        <v>5332.7177733999997</v>
      </c>
      <c r="J126" s="5">
        <f t="shared" si="8"/>
        <v>124</v>
      </c>
      <c r="K126" s="4">
        <f t="shared" si="9"/>
        <v>0.48434615953360649</v>
      </c>
      <c r="L126" s="4">
        <f t="shared" si="10"/>
        <v>0.43567605675228449</v>
      </c>
      <c r="M126" s="4">
        <f t="shared" si="11"/>
        <v>5.4481352151370732E-2</v>
      </c>
      <c r="N126" s="4">
        <f t="shared" si="12"/>
        <v>0.48397524403657832</v>
      </c>
      <c r="O126" s="4">
        <f>1-F126/F$2</f>
        <v>0.51354496186664877</v>
      </c>
      <c r="P126" s="4">
        <f t="shared" si="13"/>
        <v>0.31041851891631533</v>
      </c>
    </row>
    <row r="127" spans="1:16" x14ac:dyDescent="0.25">
      <c r="A127">
        <v>125</v>
      </c>
      <c r="B127" s="1">
        <v>36651</v>
      </c>
      <c r="C127">
        <v>3338.0688476999999</v>
      </c>
      <c r="D127">
        <v>3815.5888672000001</v>
      </c>
      <c r="E127">
        <v>7311.9487305000002</v>
      </c>
      <c r="F127">
        <v>3282.1708984000002</v>
      </c>
      <c r="G127">
        <v>3340.4616698999998</v>
      </c>
      <c r="H127">
        <v>5327.4741211</v>
      </c>
      <c r="J127" s="5">
        <f t="shared" si="8"/>
        <v>125</v>
      </c>
      <c r="K127" s="4">
        <f t="shared" si="9"/>
        <v>0.48434902577094407</v>
      </c>
      <c r="L127" s="4">
        <f t="shared" si="10"/>
        <v>0.43595644269731493</v>
      </c>
      <c r="M127" s="4">
        <f t="shared" si="11"/>
        <v>5.4481289008588396E-2</v>
      </c>
      <c r="N127" s="4">
        <f t="shared" si="12"/>
        <v>0.48397939256237887</v>
      </c>
      <c r="O127" s="4">
        <f>1-F127/F$2</f>
        <v>0.51480953172834387</v>
      </c>
      <c r="P127" s="4">
        <f t="shared" si="13"/>
        <v>0.31109658321166545</v>
      </c>
    </row>
    <row r="128" spans="1:16" x14ac:dyDescent="0.25">
      <c r="A128">
        <v>126</v>
      </c>
      <c r="B128" s="1">
        <v>36652</v>
      </c>
      <c r="C128">
        <v>3338.0507812000001</v>
      </c>
      <c r="D128">
        <v>3813.7685547000001</v>
      </c>
      <c r="E128">
        <v>7311.9487305000002</v>
      </c>
      <c r="F128">
        <v>3273.6892090000001</v>
      </c>
      <c r="G128">
        <v>3340.4355469000002</v>
      </c>
      <c r="H128">
        <v>5322.2983397999997</v>
      </c>
      <c r="J128" s="5">
        <f t="shared" si="8"/>
        <v>126</v>
      </c>
      <c r="K128" s="4">
        <f t="shared" si="9"/>
        <v>0.48435181660862625</v>
      </c>
      <c r="L128" s="4">
        <f t="shared" si="10"/>
        <v>0.43622553236437223</v>
      </c>
      <c r="M128" s="4">
        <f t="shared" si="11"/>
        <v>5.4481289008588396E-2</v>
      </c>
      <c r="N128" s="4">
        <f t="shared" si="12"/>
        <v>0.48398342793462978</v>
      </c>
      <c r="O128" s="4">
        <f>1-F128/F$2</f>
        <v>0.51606334665118259</v>
      </c>
      <c r="P128" s="4">
        <f t="shared" si="13"/>
        <v>0.31176587100942266</v>
      </c>
    </row>
    <row r="129" spans="1:16" x14ac:dyDescent="0.25">
      <c r="A129">
        <v>127</v>
      </c>
      <c r="B129" s="1">
        <v>36653</v>
      </c>
      <c r="C129">
        <v>3338.0334472999998</v>
      </c>
      <c r="D129">
        <v>3812.0234375</v>
      </c>
      <c r="E129">
        <v>7311.9487305000002</v>
      </c>
      <c r="F129">
        <v>3265.2805176000002</v>
      </c>
      <c r="G129">
        <v>3340.4096679999998</v>
      </c>
      <c r="H129">
        <v>5317.1899414</v>
      </c>
      <c r="J129" s="5">
        <f t="shared" si="8"/>
        <v>127</v>
      </c>
      <c r="K129" s="4">
        <f t="shared" si="9"/>
        <v>0.48435449427731136</v>
      </c>
      <c r="L129" s="4">
        <f t="shared" si="10"/>
        <v>0.43648350620475629</v>
      </c>
      <c r="M129" s="4">
        <f t="shared" si="11"/>
        <v>5.4481289008588396E-2</v>
      </c>
      <c r="N129" s="4">
        <f t="shared" si="12"/>
        <v>0.48398742559932928</v>
      </c>
      <c r="O129" s="4">
        <f>1-F129/F$2</f>
        <v>0.51730637056560047</v>
      </c>
      <c r="P129" s="4">
        <f t="shared" si="13"/>
        <v>0.31242644542650666</v>
      </c>
    </row>
    <row r="130" spans="1:16" x14ac:dyDescent="0.25">
      <c r="A130">
        <v>128</v>
      </c>
      <c r="B130" s="1">
        <v>36654</v>
      </c>
      <c r="C130">
        <v>3338.0163573999998</v>
      </c>
      <c r="D130">
        <v>3810.3557129000001</v>
      </c>
      <c r="E130">
        <v>7311.9487305000002</v>
      </c>
      <c r="F130">
        <v>3256.9448241999999</v>
      </c>
      <c r="G130">
        <v>3340.3840332</v>
      </c>
      <c r="H130">
        <v>5312.1469727000003</v>
      </c>
      <c r="J130" s="5">
        <f t="shared" si="8"/>
        <v>128</v>
      </c>
      <c r="K130" s="4">
        <f t="shared" si="9"/>
        <v>0.4843571342538926</v>
      </c>
      <c r="L130" s="4">
        <f t="shared" si="10"/>
        <v>0.43673003940021438</v>
      </c>
      <c r="M130" s="4">
        <f t="shared" si="11"/>
        <v>5.4481289008588396E-2</v>
      </c>
      <c r="N130" s="4">
        <f t="shared" si="12"/>
        <v>0.48399138555647736</v>
      </c>
      <c r="O130" s="4">
        <f>1-F130/F$2</f>
        <v>0.51853860347159775</v>
      </c>
      <c r="P130" s="4">
        <f t="shared" si="13"/>
        <v>0.31307855903404669</v>
      </c>
    </row>
    <row r="131" spans="1:16" x14ac:dyDescent="0.25">
      <c r="A131">
        <v>129</v>
      </c>
      <c r="B131" s="1">
        <v>36655</v>
      </c>
      <c r="C131">
        <v>3337.9997558999999</v>
      </c>
      <c r="D131">
        <v>3808.7692870999999</v>
      </c>
      <c r="E131">
        <v>7311.9487305000002</v>
      </c>
      <c r="F131">
        <v>3248.6818847999998</v>
      </c>
      <c r="G131">
        <v>3340.3588866999999</v>
      </c>
      <c r="H131">
        <v>5307.1694336</v>
      </c>
      <c r="J131" s="5">
        <f t="shared" ref="J131:J194" si="14">A131</f>
        <v>129</v>
      </c>
      <c r="K131" s="4">
        <f t="shared" ref="K131:K194" si="15">1-C131/C$2</f>
        <v>0.48435969878447571</v>
      </c>
      <c r="L131" s="4">
        <f t="shared" ref="L131:L194" si="16">1-D131/D$2</f>
        <v>0.43696455451250049</v>
      </c>
      <c r="M131" s="4">
        <f t="shared" ref="M131:M194" si="17">1-E131/E$2</f>
        <v>5.4481289008588396E-2</v>
      </c>
      <c r="N131" s="4">
        <f t="shared" ref="N131:N194" si="18">1-G131/G$2</f>
        <v>0.48399527008307497</v>
      </c>
      <c r="O131" s="4">
        <f>1-F131/F$2</f>
        <v>0.51976008143873864</v>
      </c>
      <c r="P131" s="4">
        <f t="shared" ref="P131:P194" si="19">1-H131/H$2</f>
        <v>0.31372221184497384</v>
      </c>
    </row>
    <row r="132" spans="1:16" x14ac:dyDescent="0.25">
      <c r="A132">
        <v>130</v>
      </c>
      <c r="B132" s="1">
        <v>36656</v>
      </c>
      <c r="C132">
        <v>3337.9836426000002</v>
      </c>
      <c r="D132">
        <v>3807.2578125</v>
      </c>
      <c r="E132">
        <v>7311.9487305000002</v>
      </c>
      <c r="F132">
        <v>3240.4912109000002</v>
      </c>
      <c r="G132">
        <v>3340.3342284999999</v>
      </c>
      <c r="H132">
        <v>5302.2553711</v>
      </c>
      <c r="J132" s="5">
        <f t="shared" si="14"/>
        <v>130</v>
      </c>
      <c r="K132" s="4">
        <f t="shared" si="15"/>
        <v>0.484362187899956</v>
      </c>
      <c r="L132" s="4">
        <f t="shared" si="16"/>
        <v>0.4371879898824601</v>
      </c>
      <c r="M132" s="4">
        <f t="shared" si="17"/>
        <v>5.4481289008588396E-2</v>
      </c>
      <c r="N132" s="4">
        <f t="shared" si="18"/>
        <v>0.48399907917912199</v>
      </c>
      <c r="O132" s="4">
        <f>1-F132/F$2</f>
        <v>0.52097087668006459</v>
      </c>
      <c r="P132" s="4">
        <f t="shared" si="19"/>
        <v>0.31435765640455482</v>
      </c>
    </row>
    <row r="133" spans="1:16" x14ac:dyDescent="0.25">
      <c r="A133">
        <v>131</v>
      </c>
      <c r="B133" s="1">
        <v>36657</v>
      </c>
      <c r="C133">
        <v>3337.9680176000002</v>
      </c>
      <c r="D133">
        <v>3805.8190918</v>
      </c>
      <c r="E133">
        <v>7311.9487305000002</v>
      </c>
      <c r="F133">
        <v>3232.3730469000002</v>
      </c>
      <c r="G133">
        <v>3340.3098144999999</v>
      </c>
      <c r="H133">
        <v>5297.4047852000003</v>
      </c>
      <c r="J133" s="5">
        <f t="shared" si="14"/>
        <v>131</v>
      </c>
      <c r="K133" s="4">
        <f t="shared" si="15"/>
        <v>0.48436460158488581</v>
      </c>
      <c r="L133" s="4">
        <f t="shared" si="16"/>
        <v>0.43740067032834584</v>
      </c>
      <c r="M133" s="4">
        <f t="shared" si="17"/>
        <v>5.4481289008588396E-2</v>
      </c>
      <c r="N133" s="4">
        <f t="shared" si="18"/>
        <v>0.48400285055217007</v>
      </c>
      <c r="O133" s="4">
        <f>1-F133/F$2</f>
        <v>0.52217095306688099</v>
      </c>
      <c r="P133" s="4">
        <f t="shared" si="19"/>
        <v>0.31498489271278962</v>
      </c>
    </row>
    <row r="134" spans="1:16" x14ac:dyDescent="0.25">
      <c r="A134">
        <v>132</v>
      </c>
      <c r="B134" s="1">
        <v>36658</v>
      </c>
      <c r="C134">
        <v>3337.9526366999999</v>
      </c>
      <c r="D134">
        <v>3804.4516601999999</v>
      </c>
      <c r="E134">
        <v>7311.9487305000002</v>
      </c>
      <c r="F134">
        <v>3224.3266601999999</v>
      </c>
      <c r="G134">
        <v>3340.2856445000002</v>
      </c>
      <c r="H134">
        <v>5292.6162108999997</v>
      </c>
      <c r="J134" s="5">
        <f t="shared" si="14"/>
        <v>132</v>
      </c>
      <c r="K134" s="4">
        <f t="shared" si="15"/>
        <v>0.48436697756226421</v>
      </c>
      <c r="L134" s="4">
        <f t="shared" si="16"/>
        <v>0.43760281238580456</v>
      </c>
      <c r="M134" s="4">
        <f t="shared" si="17"/>
        <v>5.4481289008588396E-2</v>
      </c>
      <c r="N134" s="4">
        <f t="shared" si="18"/>
        <v>0.48400658423311427</v>
      </c>
      <c r="O134" s="4">
        <f>1-F134/F$2</f>
        <v>0.52336041889657658</v>
      </c>
      <c r="P134" s="4">
        <f t="shared" si="19"/>
        <v>0.31560411021095625</v>
      </c>
    </row>
    <row r="135" spans="1:16" x14ac:dyDescent="0.25">
      <c r="A135">
        <v>133</v>
      </c>
      <c r="B135" s="1">
        <v>36659</v>
      </c>
      <c r="C135">
        <v>3337.9377441000001</v>
      </c>
      <c r="D135">
        <v>3803.1579590000001</v>
      </c>
      <c r="E135">
        <v>7311.9487305000002</v>
      </c>
      <c r="F135">
        <v>3216.3518066000001</v>
      </c>
      <c r="G135">
        <v>3340.2619629000001</v>
      </c>
      <c r="H135">
        <v>5287.8881836</v>
      </c>
      <c r="J135" s="5">
        <f t="shared" si="14"/>
        <v>133</v>
      </c>
      <c r="K135" s="4">
        <f t="shared" si="15"/>
        <v>0.48436927810909203</v>
      </c>
      <c r="L135" s="4">
        <f t="shared" si="16"/>
        <v>0.43779405516701908</v>
      </c>
      <c r="M135" s="4">
        <f t="shared" si="17"/>
        <v>5.4481289008588396E-2</v>
      </c>
      <c r="N135" s="4">
        <f t="shared" si="18"/>
        <v>0.48401024246806046</v>
      </c>
      <c r="O135" s="4">
        <f>1-F135/F$2</f>
        <v>0.52453931026828071</v>
      </c>
      <c r="P135" s="4">
        <f t="shared" si="19"/>
        <v>0.31621549828860795</v>
      </c>
    </row>
    <row r="136" spans="1:16" x14ac:dyDescent="0.25">
      <c r="A136">
        <v>134</v>
      </c>
      <c r="B136" s="1">
        <v>36660</v>
      </c>
      <c r="C136">
        <v>3337.9230957</v>
      </c>
      <c r="D136">
        <v>3801.9252929999998</v>
      </c>
      <c r="E136">
        <v>7311.9487305000002</v>
      </c>
      <c r="F136">
        <v>3208.4487304999998</v>
      </c>
      <c r="G136">
        <v>3340.2385254000001</v>
      </c>
      <c r="H136">
        <v>5283.2202147999997</v>
      </c>
      <c r="J136" s="5">
        <f t="shared" si="14"/>
        <v>134</v>
      </c>
      <c r="K136" s="4">
        <f t="shared" si="15"/>
        <v>0.4843715409329209</v>
      </c>
      <c r="L136" s="4">
        <f t="shared" si="16"/>
        <v>0.437976275353681</v>
      </c>
      <c r="M136" s="4">
        <f t="shared" si="17"/>
        <v>5.4481289008588396E-2</v>
      </c>
      <c r="N136" s="4">
        <f t="shared" si="18"/>
        <v>0.48401386299545512</v>
      </c>
      <c r="O136" s="4">
        <f>1-F136/F$2</f>
        <v>0.52570759105329856</v>
      </c>
      <c r="P136" s="4">
        <f t="shared" si="19"/>
        <v>0.31681912011438929</v>
      </c>
    </row>
    <row r="137" spans="1:16" x14ac:dyDescent="0.25">
      <c r="A137">
        <v>135</v>
      </c>
      <c r="B137" s="1">
        <v>36661</v>
      </c>
      <c r="C137">
        <v>3337.9086914</v>
      </c>
      <c r="D137">
        <v>3800.7519530999998</v>
      </c>
      <c r="E137">
        <v>7311.9487305000002</v>
      </c>
      <c r="F137">
        <v>3200.6169433999999</v>
      </c>
      <c r="G137">
        <v>3340.2153320000002</v>
      </c>
      <c r="H137">
        <v>5278.6103516000003</v>
      </c>
      <c r="J137" s="5">
        <f t="shared" si="14"/>
        <v>135</v>
      </c>
      <c r="K137" s="4">
        <f t="shared" si="15"/>
        <v>0.48437376604919824</v>
      </c>
      <c r="L137" s="4">
        <f t="shared" si="16"/>
        <v>0.43814972559534893</v>
      </c>
      <c r="M137" s="4">
        <f t="shared" si="17"/>
        <v>5.4481289008588396E-2</v>
      </c>
      <c r="N137" s="4">
        <f t="shared" si="18"/>
        <v>0.48401744581529837</v>
      </c>
      <c r="O137" s="4">
        <f>1-F137/F$2</f>
        <v>0.52686533346467179</v>
      </c>
      <c r="P137" s="4">
        <f t="shared" si="19"/>
        <v>0.31741522822063584</v>
      </c>
    </row>
    <row r="138" spans="1:16" x14ac:dyDescent="0.25">
      <c r="A138">
        <v>136</v>
      </c>
      <c r="B138" s="1">
        <v>36662</v>
      </c>
      <c r="C138">
        <v>3337.8947754000001</v>
      </c>
      <c r="D138">
        <v>3799.6381836</v>
      </c>
      <c r="E138">
        <v>7311.9487305000002</v>
      </c>
      <c r="F138">
        <v>3192.8569336</v>
      </c>
      <c r="G138">
        <v>3340.1926269999999</v>
      </c>
      <c r="H138">
        <v>5274.0581055000002</v>
      </c>
      <c r="J138" s="5">
        <f t="shared" si="14"/>
        <v>136</v>
      </c>
      <c r="K138" s="4">
        <f t="shared" si="15"/>
        <v>0.48437591573492522</v>
      </c>
      <c r="L138" s="4">
        <f t="shared" si="16"/>
        <v>0.43831436977811067</v>
      </c>
      <c r="M138" s="4">
        <f t="shared" si="17"/>
        <v>5.4481289008588396E-2</v>
      </c>
      <c r="N138" s="4">
        <f t="shared" si="18"/>
        <v>0.48402095318914362</v>
      </c>
      <c r="O138" s="4">
        <f>1-F138/F$2</f>
        <v>0.52801246531892421</v>
      </c>
      <c r="P138" s="4">
        <f t="shared" si="19"/>
        <v>0.31800388577599226</v>
      </c>
    </row>
    <row r="139" spans="1:16" x14ac:dyDescent="0.25">
      <c r="A139">
        <v>137</v>
      </c>
      <c r="B139" s="1">
        <v>36663</v>
      </c>
      <c r="C139">
        <v>3337.8811034999999</v>
      </c>
      <c r="D139">
        <v>3798.5820312000001</v>
      </c>
      <c r="E139">
        <v>7311.9487305000002</v>
      </c>
      <c r="F139">
        <v>3185.1689452999999</v>
      </c>
      <c r="G139">
        <v>3340.1701659999999</v>
      </c>
      <c r="H139">
        <v>5269.5615233999997</v>
      </c>
      <c r="J139" s="5">
        <f t="shared" si="14"/>
        <v>137</v>
      </c>
      <c r="K139" s="4">
        <f t="shared" si="15"/>
        <v>0.48437802771310068</v>
      </c>
      <c r="L139" s="4">
        <f t="shared" si="16"/>
        <v>0.43847049665065474</v>
      </c>
      <c r="M139" s="4">
        <f t="shared" si="17"/>
        <v>5.4481289008588396E-2</v>
      </c>
      <c r="N139" s="4">
        <f t="shared" si="18"/>
        <v>0.48402442287088498</v>
      </c>
      <c r="O139" s="4">
        <f>1-F139/F$2</f>
        <v>0.52914895051692601</v>
      </c>
      <c r="P139" s="4">
        <f t="shared" si="19"/>
        <v>0.31858534533865646</v>
      </c>
    </row>
    <row r="140" spans="1:16" x14ac:dyDescent="0.25">
      <c r="A140">
        <v>138</v>
      </c>
      <c r="B140" s="1">
        <v>36664</v>
      </c>
      <c r="C140">
        <v>3337.8676758000001</v>
      </c>
      <c r="D140">
        <v>3797.5869140999998</v>
      </c>
      <c r="E140">
        <v>7311.9487305000002</v>
      </c>
      <c r="F140">
        <v>3177.5529784999999</v>
      </c>
      <c r="G140">
        <v>3340.1479491999999</v>
      </c>
      <c r="H140">
        <v>5265.1206055000002</v>
      </c>
      <c r="J140" s="5">
        <f t="shared" si="14"/>
        <v>138</v>
      </c>
      <c r="K140" s="4">
        <f t="shared" si="15"/>
        <v>0.48438010196827708</v>
      </c>
      <c r="L140" s="4">
        <f t="shared" si="16"/>
        <v>0.43861760091386348</v>
      </c>
      <c r="M140" s="4">
        <f t="shared" si="17"/>
        <v>5.4481289008588396E-2</v>
      </c>
      <c r="N140" s="4">
        <f t="shared" si="18"/>
        <v>0.48402785482962729</v>
      </c>
      <c r="O140" s="4">
        <f>1-F140/F$2</f>
        <v>0.53027478905867742</v>
      </c>
      <c r="P140" s="4">
        <f t="shared" si="19"/>
        <v>0.31915960688276601</v>
      </c>
    </row>
    <row r="141" spans="1:16" x14ac:dyDescent="0.25">
      <c r="A141">
        <v>139</v>
      </c>
      <c r="B141" s="1">
        <v>36665</v>
      </c>
      <c r="C141">
        <v>3337.8544922000001</v>
      </c>
      <c r="D141">
        <v>3796.6401366999999</v>
      </c>
      <c r="E141">
        <v>7311.9487305000002</v>
      </c>
      <c r="F141">
        <v>3170.0090332</v>
      </c>
      <c r="G141">
        <v>3340.1259765999998</v>
      </c>
      <c r="H141">
        <v>5260.7333983999997</v>
      </c>
      <c r="J141" s="5">
        <f t="shared" si="14"/>
        <v>139</v>
      </c>
      <c r="K141" s="4">
        <f t="shared" si="15"/>
        <v>0.48438213851590206</v>
      </c>
      <c r="L141" s="4">
        <f t="shared" si="16"/>
        <v>0.43875755930855853</v>
      </c>
      <c r="M141" s="4">
        <f t="shared" si="17"/>
        <v>5.4481289008588396E-2</v>
      </c>
      <c r="N141" s="4">
        <f t="shared" si="18"/>
        <v>0.48403124906537054</v>
      </c>
      <c r="O141" s="4">
        <f>1-F141/F$2</f>
        <v>0.53138998094417822</v>
      </c>
      <c r="P141" s="4">
        <f t="shared" si="19"/>
        <v>0.31972692300531225</v>
      </c>
    </row>
    <row r="142" spans="1:16" x14ac:dyDescent="0.25">
      <c r="A142">
        <v>140</v>
      </c>
      <c r="B142" s="1">
        <v>36666</v>
      </c>
      <c r="C142">
        <v>3337.8415527000002</v>
      </c>
      <c r="D142">
        <v>3795.7419433999999</v>
      </c>
      <c r="E142">
        <v>7311.9487305000002</v>
      </c>
      <c r="F142">
        <v>3162.5375976999999</v>
      </c>
      <c r="G142">
        <v>3340.1044922000001</v>
      </c>
      <c r="H142">
        <v>5256.3989258000001</v>
      </c>
      <c r="J142" s="5">
        <f t="shared" si="14"/>
        <v>140</v>
      </c>
      <c r="K142" s="4">
        <f t="shared" si="15"/>
        <v>0.48438413735597563</v>
      </c>
      <c r="L142" s="4">
        <f t="shared" si="16"/>
        <v>0.4388903357060453</v>
      </c>
      <c r="M142" s="4">
        <f t="shared" si="17"/>
        <v>5.4481289008588396E-2</v>
      </c>
      <c r="N142" s="4">
        <f t="shared" si="18"/>
        <v>0.48403456788601085</v>
      </c>
      <c r="O142" s="4">
        <f>1-F142/F$2</f>
        <v>0.53249445398995221</v>
      </c>
      <c r="P142" s="4">
        <f t="shared" si="19"/>
        <v>0.32028741995306631</v>
      </c>
    </row>
    <row r="143" spans="1:16" x14ac:dyDescent="0.25">
      <c r="A143">
        <v>141</v>
      </c>
      <c r="B143" s="1">
        <v>36667</v>
      </c>
      <c r="C143">
        <v>3337.8288573999998</v>
      </c>
      <c r="D143">
        <v>3794.8903808999999</v>
      </c>
      <c r="E143">
        <v>7311.9487305000002</v>
      </c>
      <c r="F143">
        <v>3155.1376952999999</v>
      </c>
      <c r="G143">
        <v>3340.0830077999999</v>
      </c>
      <c r="H143">
        <v>5252.1171875</v>
      </c>
      <c r="J143" s="5">
        <f t="shared" si="14"/>
        <v>141</v>
      </c>
      <c r="K143" s="4">
        <f t="shared" si="15"/>
        <v>0.48438609847305014</v>
      </c>
      <c r="L143" s="4">
        <f t="shared" si="16"/>
        <v>0.43901621885501207</v>
      </c>
      <c r="M143" s="4">
        <f t="shared" si="17"/>
        <v>5.4481289008588396E-2</v>
      </c>
      <c r="N143" s="4">
        <f t="shared" si="18"/>
        <v>0.48403788670665127</v>
      </c>
      <c r="O143" s="4">
        <f>1-F143/F$2</f>
        <v>0.53358835257773474</v>
      </c>
      <c r="P143" s="4">
        <f t="shared" si="19"/>
        <v>0.32084109775189051</v>
      </c>
    </row>
    <row r="144" spans="1:16" x14ac:dyDescent="0.25">
      <c r="A144">
        <v>142</v>
      </c>
      <c r="B144" s="1">
        <v>36668</v>
      </c>
      <c r="C144">
        <v>3337.8164062000001</v>
      </c>
      <c r="D144">
        <v>3794.0839844000002</v>
      </c>
      <c r="E144">
        <v>7311.9487305000002</v>
      </c>
      <c r="F144">
        <v>3147.8098144999999</v>
      </c>
      <c r="G144">
        <v>3340.0620116999999</v>
      </c>
      <c r="H144">
        <v>5247.8867188000004</v>
      </c>
      <c r="J144" s="5">
        <f t="shared" si="14"/>
        <v>142</v>
      </c>
      <c r="K144" s="4">
        <f t="shared" si="15"/>
        <v>0.48438802188257324</v>
      </c>
      <c r="L144" s="4">
        <f t="shared" si="16"/>
        <v>0.43913542529110539</v>
      </c>
      <c r="M144" s="4">
        <f t="shared" si="17"/>
        <v>5.4481289008588396E-2</v>
      </c>
      <c r="N144" s="4">
        <f t="shared" si="18"/>
        <v>0.4840411300967411</v>
      </c>
      <c r="O144" s="4">
        <f>1-F144/F$2</f>
        <v>0.53467160449448414</v>
      </c>
      <c r="P144" s="4">
        <f t="shared" si="19"/>
        <v>0.32138814580426922</v>
      </c>
    </row>
    <row r="145" spans="1:16" x14ac:dyDescent="0.25">
      <c r="A145">
        <v>143</v>
      </c>
      <c r="B145" s="1">
        <v>36669</v>
      </c>
      <c r="C145">
        <v>3337.8041991999999</v>
      </c>
      <c r="D145">
        <v>3793.3210448999998</v>
      </c>
      <c r="E145">
        <v>7311.9487305000002</v>
      </c>
      <c r="F145">
        <v>3140.5532226999999</v>
      </c>
      <c r="G145">
        <v>3340.0410155999998</v>
      </c>
      <c r="H145">
        <v>5243.7060547000001</v>
      </c>
      <c r="J145" s="5">
        <f t="shared" si="14"/>
        <v>143</v>
      </c>
      <c r="K145" s="4">
        <f t="shared" si="15"/>
        <v>0.48438990756909728</v>
      </c>
      <c r="L145" s="4">
        <f t="shared" si="16"/>
        <v>0.43924820764910155</v>
      </c>
      <c r="M145" s="4">
        <f t="shared" si="17"/>
        <v>5.4481289008588396E-2</v>
      </c>
      <c r="N145" s="4">
        <f t="shared" si="18"/>
        <v>0.48404437348683105</v>
      </c>
      <c r="O145" s="4">
        <f>1-F145/F$2</f>
        <v>0.53574431803758893</v>
      </c>
      <c r="P145" s="4">
        <f t="shared" si="19"/>
        <v>0.32192875355148054</v>
      </c>
    </row>
    <row r="146" spans="1:16" x14ac:dyDescent="0.25">
      <c r="A146">
        <v>144</v>
      </c>
      <c r="B146" s="1">
        <v>36670</v>
      </c>
      <c r="C146">
        <v>3337.7922362999998</v>
      </c>
      <c r="D146">
        <v>3792.5988769999999</v>
      </c>
      <c r="E146">
        <v>7311.9487305000002</v>
      </c>
      <c r="F146">
        <v>3133.3679198999998</v>
      </c>
      <c r="G146">
        <v>3340.0205077999999</v>
      </c>
      <c r="H146">
        <v>5239.5751952999999</v>
      </c>
      <c r="J146" s="5">
        <f t="shared" si="14"/>
        <v>144</v>
      </c>
      <c r="K146" s="4">
        <f t="shared" si="15"/>
        <v>0.4843917555480699</v>
      </c>
      <c r="L146" s="4">
        <f t="shared" si="16"/>
        <v>0.43935496290116427</v>
      </c>
      <c r="M146" s="4">
        <f t="shared" si="17"/>
        <v>5.4481289008588396E-2</v>
      </c>
      <c r="N146" s="4">
        <f t="shared" si="18"/>
        <v>0.48404754144637041</v>
      </c>
      <c r="O146" s="4">
        <f>1-F146/F$2</f>
        <v>0.53680649320704921</v>
      </c>
      <c r="P146" s="4">
        <f t="shared" si="19"/>
        <v>0.32246292098059326</v>
      </c>
    </row>
    <row r="147" spans="1:16" x14ac:dyDescent="0.25">
      <c r="A147">
        <v>145</v>
      </c>
      <c r="B147" s="1">
        <v>36671</v>
      </c>
      <c r="C147">
        <v>3337.7805176000002</v>
      </c>
      <c r="D147">
        <v>3791.9162597999998</v>
      </c>
      <c r="E147">
        <v>7311.9487305000002</v>
      </c>
      <c r="F147">
        <v>3126.2531737999998</v>
      </c>
      <c r="G147">
        <v>3340.0002441000001</v>
      </c>
      <c r="H147">
        <v>5235.4926758000001</v>
      </c>
      <c r="J147" s="5">
        <f t="shared" si="14"/>
        <v>145</v>
      </c>
      <c r="K147" s="4">
        <f t="shared" si="15"/>
        <v>0.48439356580404336</v>
      </c>
      <c r="L147" s="4">
        <f t="shared" si="16"/>
        <v>0.43945587152815868</v>
      </c>
      <c r="M147" s="4">
        <f t="shared" si="17"/>
        <v>5.4481289008588396E-2</v>
      </c>
      <c r="N147" s="4">
        <f t="shared" si="18"/>
        <v>0.48405067169835836</v>
      </c>
      <c r="O147" s="4">
        <f>1-F147/F$2</f>
        <v>0.53785823825590562</v>
      </c>
      <c r="P147" s="4">
        <f t="shared" si="19"/>
        <v>0.32299083750702284</v>
      </c>
    </row>
    <row r="148" spans="1:16" x14ac:dyDescent="0.25">
      <c r="A148">
        <v>146</v>
      </c>
      <c r="B148" s="1">
        <v>36672</v>
      </c>
      <c r="C148">
        <v>3337.7690429999998</v>
      </c>
      <c r="D148">
        <v>3791.2709961</v>
      </c>
      <c r="E148">
        <v>7311.9487305000002</v>
      </c>
      <c r="F148">
        <v>3119.2089844000002</v>
      </c>
      <c r="G148">
        <v>3339.9802245999999</v>
      </c>
      <c r="H148">
        <v>5231.4580077999999</v>
      </c>
      <c r="J148" s="5">
        <f t="shared" si="14"/>
        <v>146</v>
      </c>
      <c r="K148" s="4">
        <f t="shared" si="15"/>
        <v>0.48439533835246551</v>
      </c>
      <c r="L148" s="4">
        <f t="shared" si="16"/>
        <v>0.43955125833355446</v>
      </c>
      <c r="M148" s="4">
        <f t="shared" si="17"/>
        <v>5.4481289008588396E-2</v>
      </c>
      <c r="N148" s="4">
        <f t="shared" si="18"/>
        <v>0.48405376422734736</v>
      </c>
      <c r="O148" s="4">
        <f>1-F148/F$2</f>
        <v>0.53889955318415828</v>
      </c>
      <c r="P148" s="4">
        <f t="shared" si="19"/>
        <v>0.32351256628648295</v>
      </c>
    </row>
    <row r="149" spans="1:16" x14ac:dyDescent="0.25">
      <c r="A149">
        <v>147</v>
      </c>
      <c r="B149" s="1">
        <v>36673</v>
      </c>
      <c r="C149">
        <v>3337.7575683999999</v>
      </c>
      <c r="D149">
        <v>3790.6613769999999</v>
      </c>
      <c r="E149">
        <v>7311.9492188000004</v>
      </c>
      <c r="F149">
        <v>3112.2346191000001</v>
      </c>
      <c r="G149">
        <v>3339.9604491999999</v>
      </c>
      <c r="H149">
        <v>5227.4707030999998</v>
      </c>
      <c r="J149" s="5">
        <f t="shared" si="14"/>
        <v>147</v>
      </c>
      <c r="K149" s="4">
        <f t="shared" si="15"/>
        <v>0.48439711090088766</v>
      </c>
      <c r="L149" s="4">
        <f t="shared" si="16"/>
        <v>0.43964137593734554</v>
      </c>
      <c r="M149" s="4">
        <f t="shared" si="17"/>
        <v>5.4481225865806171E-2</v>
      </c>
      <c r="N149" s="4">
        <f t="shared" si="18"/>
        <v>0.48405681904878484</v>
      </c>
      <c r="O149" s="4">
        <f>1-F149/F$2</f>
        <v>0.53993054628919557</v>
      </c>
      <c r="P149" s="4">
        <f t="shared" si="19"/>
        <v>0.32402817044882459</v>
      </c>
    </row>
    <row r="150" spans="1:16" x14ac:dyDescent="0.25">
      <c r="A150">
        <v>148</v>
      </c>
      <c r="B150" s="1">
        <v>36674</v>
      </c>
      <c r="C150">
        <v>3337.7463379000001</v>
      </c>
      <c r="D150">
        <v>3790.0852051000002</v>
      </c>
      <c r="E150">
        <v>7311.9492188000004</v>
      </c>
      <c r="F150">
        <v>3105.3295898000001</v>
      </c>
      <c r="G150">
        <v>3339.9406737999998</v>
      </c>
      <c r="H150">
        <v>5223.5292969000002</v>
      </c>
      <c r="J150" s="5">
        <f t="shared" si="14"/>
        <v>148</v>
      </c>
      <c r="K150" s="4">
        <f t="shared" si="15"/>
        <v>0.48439884574175829</v>
      </c>
      <c r="L150" s="4">
        <f t="shared" si="16"/>
        <v>0.43972654917256682</v>
      </c>
      <c r="M150" s="4">
        <f t="shared" si="17"/>
        <v>5.4481225865806171E-2</v>
      </c>
      <c r="N150" s="4">
        <f t="shared" si="18"/>
        <v>0.48405987387022231</v>
      </c>
      <c r="O150" s="4">
        <f>1-F150/F$2</f>
        <v>0.5409512897249289</v>
      </c>
      <c r="P150" s="4">
        <f t="shared" si="19"/>
        <v>0.32453783940946324</v>
      </c>
    </row>
    <row r="151" spans="1:16" x14ac:dyDescent="0.25">
      <c r="A151">
        <v>149</v>
      </c>
      <c r="B151" s="1">
        <v>36675</v>
      </c>
      <c r="C151">
        <v>3337.7353515999998</v>
      </c>
      <c r="D151">
        <v>3789.5412597999998</v>
      </c>
      <c r="E151">
        <v>7311.9492188000004</v>
      </c>
      <c r="F151">
        <v>3098.4936523000001</v>
      </c>
      <c r="G151">
        <v>3339.9213866999999</v>
      </c>
      <c r="H151">
        <v>5219.6333008000001</v>
      </c>
      <c r="J151" s="5">
        <f t="shared" si="14"/>
        <v>149</v>
      </c>
      <c r="K151" s="4">
        <f t="shared" si="15"/>
        <v>0.48440054285962997</v>
      </c>
      <c r="L151" s="4">
        <f t="shared" si="16"/>
        <v>0.43980695847573559</v>
      </c>
      <c r="M151" s="4">
        <f t="shared" si="17"/>
        <v>5.4481225865806171E-2</v>
      </c>
      <c r="N151" s="4">
        <f t="shared" si="18"/>
        <v>0.48406285326110932</v>
      </c>
      <c r="O151" s="4">
        <f>1-F151/F$2</f>
        <v>0.5419618195904875</v>
      </c>
      <c r="P151" s="4">
        <f t="shared" si="19"/>
        <v>0.32504163632411254</v>
      </c>
    </row>
    <row r="152" spans="1:16" x14ac:dyDescent="0.25">
      <c r="A152">
        <v>150</v>
      </c>
      <c r="B152" s="1">
        <v>36676</v>
      </c>
      <c r="C152">
        <v>3337.7246094000002</v>
      </c>
      <c r="D152">
        <v>3789.0280762000002</v>
      </c>
      <c r="E152">
        <v>7311.9492188000004</v>
      </c>
      <c r="F152">
        <v>3091.7263183999999</v>
      </c>
      <c r="G152">
        <v>3339.9023437999999</v>
      </c>
      <c r="H152">
        <v>5215.7822266000003</v>
      </c>
      <c r="J152" s="5">
        <f t="shared" si="14"/>
        <v>150</v>
      </c>
      <c r="K152" s="4">
        <f t="shared" si="15"/>
        <v>0.48440220226995012</v>
      </c>
      <c r="L152" s="4">
        <f t="shared" si="16"/>
        <v>0.4398828203972811</v>
      </c>
      <c r="M152" s="4">
        <f t="shared" si="17"/>
        <v>5.4481225865806171E-2</v>
      </c>
      <c r="N152" s="4">
        <f t="shared" si="18"/>
        <v>0.48406579492899737</v>
      </c>
      <c r="O152" s="4">
        <f>1-F152/F$2</f>
        <v>0.54296220805456552</v>
      </c>
      <c r="P152" s="4">
        <f t="shared" si="19"/>
        <v>0.3255396243226234</v>
      </c>
    </row>
    <row r="153" spans="1:16" x14ac:dyDescent="0.25">
      <c r="A153">
        <v>151</v>
      </c>
      <c r="B153" s="1">
        <v>36677</v>
      </c>
      <c r="C153">
        <v>3337.7138672000001</v>
      </c>
      <c r="D153">
        <v>3788.5434570000002</v>
      </c>
      <c r="E153">
        <v>7311.9492188000004</v>
      </c>
      <c r="F153">
        <v>3085.0268554999998</v>
      </c>
      <c r="G153">
        <v>3339.8833008000001</v>
      </c>
      <c r="H153">
        <v>5211.9755858999997</v>
      </c>
      <c r="J153" s="5">
        <f t="shared" si="14"/>
        <v>151</v>
      </c>
      <c r="K153" s="4">
        <f t="shared" si="15"/>
        <v>0.48440386168027028</v>
      </c>
      <c r="L153" s="4">
        <f t="shared" si="16"/>
        <v>0.43995445975545588</v>
      </c>
      <c r="M153" s="4">
        <f t="shared" si="17"/>
        <v>5.4481225865806171E-2</v>
      </c>
      <c r="N153" s="4">
        <f t="shared" si="18"/>
        <v>0.48406873661233285</v>
      </c>
      <c r="O153" s="4">
        <f>1-F153/F$2</f>
        <v>0.54395256341455123</v>
      </c>
      <c r="P153" s="4">
        <f t="shared" si="19"/>
        <v>0.32603186656070948</v>
      </c>
    </row>
    <row r="154" spans="1:16" x14ac:dyDescent="0.25">
      <c r="A154">
        <v>152</v>
      </c>
      <c r="B154" s="1">
        <v>36678</v>
      </c>
      <c r="C154">
        <v>3337.7033691000001</v>
      </c>
      <c r="D154">
        <v>3788.0864258000001</v>
      </c>
      <c r="E154">
        <v>7311.9492188000004</v>
      </c>
      <c r="F154">
        <v>3078.3950195000002</v>
      </c>
      <c r="G154">
        <v>3339.8647461</v>
      </c>
      <c r="H154">
        <v>5208.2124022999997</v>
      </c>
      <c r="J154" s="5">
        <f t="shared" si="14"/>
        <v>152</v>
      </c>
      <c r="K154" s="4">
        <f t="shared" si="15"/>
        <v>0.48440548338303901</v>
      </c>
      <c r="L154" s="4">
        <f t="shared" si="16"/>
        <v>0.44002202088764764</v>
      </c>
      <c r="M154" s="4">
        <f t="shared" si="17"/>
        <v>5.4481225865806171E-2</v>
      </c>
      <c r="N154" s="4">
        <f t="shared" si="18"/>
        <v>0.48407160286511797</v>
      </c>
      <c r="O154" s="4">
        <f>1-F154/F$2</f>
        <v>0.54493292175479158</v>
      </c>
      <c r="P154" s="4">
        <f t="shared" si="19"/>
        <v>0.32651848929807281</v>
      </c>
    </row>
    <row r="155" spans="1:16" x14ac:dyDescent="0.25">
      <c r="A155">
        <v>153</v>
      </c>
      <c r="B155" s="1">
        <v>36679</v>
      </c>
      <c r="C155">
        <v>3337.6931152000002</v>
      </c>
      <c r="D155">
        <v>3787.6552734000002</v>
      </c>
      <c r="E155">
        <v>7311.9492188000004</v>
      </c>
      <c r="F155">
        <v>3071.8300780999998</v>
      </c>
      <c r="G155">
        <v>3339.8461914</v>
      </c>
      <c r="H155">
        <v>5204.4916991999999</v>
      </c>
      <c r="J155" s="5">
        <f t="shared" si="14"/>
        <v>153</v>
      </c>
      <c r="K155" s="4">
        <f t="shared" si="15"/>
        <v>0.4844070673628087</v>
      </c>
      <c r="L155" s="4">
        <f t="shared" si="16"/>
        <v>0.4400857564581977</v>
      </c>
      <c r="M155" s="4">
        <f t="shared" si="17"/>
        <v>5.4481225865806171E-2</v>
      </c>
      <c r="N155" s="4">
        <f t="shared" si="18"/>
        <v>0.48407446911790308</v>
      </c>
      <c r="O155" s="4">
        <f>1-F155/F$2</f>
        <v>0.54590339132832744</v>
      </c>
      <c r="P155" s="4">
        <f t="shared" si="19"/>
        <v>0.32699961882027795</v>
      </c>
    </row>
    <row r="156" spans="1:16" x14ac:dyDescent="0.25">
      <c r="A156">
        <v>154</v>
      </c>
      <c r="B156" s="1">
        <v>36680</v>
      </c>
      <c r="C156">
        <v>3337.6828612999998</v>
      </c>
      <c r="D156">
        <v>3787.2487793</v>
      </c>
      <c r="E156">
        <v>7311.9492188000004</v>
      </c>
      <c r="F156">
        <v>3065.3315429999998</v>
      </c>
      <c r="G156">
        <v>3339.8278808999999</v>
      </c>
      <c r="H156">
        <v>5200.8134766000003</v>
      </c>
      <c r="J156" s="5">
        <f t="shared" si="14"/>
        <v>154</v>
      </c>
      <c r="K156" s="4">
        <f t="shared" si="15"/>
        <v>0.48440865134257849</v>
      </c>
      <c r="L156" s="4">
        <f t="shared" si="16"/>
        <v>0.44014584688884073</v>
      </c>
      <c r="M156" s="4">
        <f t="shared" si="17"/>
        <v>5.4481225865806171E-2</v>
      </c>
      <c r="N156" s="4">
        <f t="shared" si="18"/>
        <v>0.48407729764768914</v>
      </c>
      <c r="O156" s="4">
        <f>1-F156/F$2</f>
        <v>0.54686404431863511</v>
      </c>
      <c r="P156" s="4">
        <f t="shared" si="19"/>
        <v>0.32747525512732478</v>
      </c>
    </row>
    <row r="157" spans="1:16" x14ac:dyDescent="0.25">
      <c r="A157">
        <v>155</v>
      </c>
      <c r="B157" s="1">
        <v>36681</v>
      </c>
      <c r="C157">
        <v>3337.6728515999998</v>
      </c>
      <c r="D157">
        <v>3786.8657226999999</v>
      </c>
      <c r="E157">
        <v>7311.9492188000004</v>
      </c>
      <c r="F157">
        <v>3058.8991698999998</v>
      </c>
      <c r="G157">
        <v>3339.8098144999999</v>
      </c>
      <c r="H157">
        <v>5197.1762694999998</v>
      </c>
      <c r="J157" s="5">
        <f t="shared" si="14"/>
        <v>155</v>
      </c>
      <c r="K157" s="4">
        <f t="shared" si="15"/>
        <v>0.48441019759934911</v>
      </c>
      <c r="L157" s="4">
        <f t="shared" si="16"/>
        <v>0.44020247264565893</v>
      </c>
      <c r="M157" s="4">
        <f t="shared" si="17"/>
        <v>5.4481225865806171E-2</v>
      </c>
      <c r="N157" s="4">
        <f t="shared" si="18"/>
        <v>0.48408008846992368</v>
      </c>
      <c r="O157" s="4">
        <f>1-F157/F$2</f>
        <v>0.5478149168396268</v>
      </c>
      <c r="P157" s="4">
        <f t="shared" si="19"/>
        <v>0.32794558766049153</v>
      </c>
    </row>
    <row r="158" spans="1:16" x14ac:dyDescent="0.25">
      <c r="A158">
        <v>156</v>
      </c>
      <c r="B158" s="1">
        <v>36682</v>
      </c>
      <c r="C158">
        <v>3337.6628418</v>
      </c>
      <c r="D158">
        <v>3786.5043945000002</v>
      </c>
      <c r="E158">
        <v>7311.9492188000004</v>
      </c>
      <c r="F158">
        <v>3052.5317383000001</v>
      </c>
      <c r="G158">
        <v>3339.7919922000001</v>
      </c>
      <c r="H158">
        <v>5193.5800780999998</v>
      </c>
      <c r="J158" s="5">
        <f t="shared" si="14"/>
        <v>156</v>
      </c>
      <c r="K158" s="4">
        <f t="shared" si="15"/>
        <v>0.48441174387156738</v>
      </c>
      <c r="L158" s="4">
        <f t="shared" si="16"/>
        <v>0.44025588637821111</v>
      </c>
      <c r="M158" s="4">
        <f t="shared" si="17"/>
        <v>5.4481225865806171E-2</v>
      </c>
      <c r="N158" s="4">
        <f t="shared" si="18"/>
        <v>0.4840828415846069</v>
      </c>
      <c r="O158" s="4">
        <f>1-F158/F$2</f>
        <v>0.54875618931303682</v>
      </c>
      <c r="P158" s="4">
        <f t="shared" si="19"/>
        <v>0.32841061639391567</v>
      </c>
    </row>
    <row r="159" spans="1:16" x14ac:dyDescent="0.25">
      <c r="A159">
        <v>157</v>
      </c>
      <c r="B159" s="1">
        <v>36683</v>
      </c>
      <c r="C159">
        <v>3337.6530762000002</v>
      </c>
      <c r="D159">
        <v>3786.1640625</v>
      </c>
      <c r="E159">
        <v>7311.9492188000004</v>
      </c>
      <c r="F159">
        <v>3046.2290039</v>
      </c>
      <c r="G159">
        <v>3339.7744140999998</v>
      </c>
      <c r="H159">
        <v>5190.0234375</v>
      </c>
      <c r="J159" s="5">
        <f t="shared" si="14"/>
        <v>157</v>
      </c>
      <c r="K159" s="4">
        <f t="shared" si="15"/>
        <v>0.48441325242078659</v>
      </c>
      <c r="L159" s="4">
        <f t="shared" si="16"/>
        <v>0.44030619632475543</v>
      </c>
      <c r="M159" s="4">
        <f t="shared" si="17"/>
        <v>5.4481225865806171E-2</v>
      </c>
      <c r="N159" s="4">
        <f t="shared" si="18"/>
        <v>0.48408555697629096</v>
      </c>
      <c r="O159" s="4">
        <f>1-F159/F$2</f>
        <v>0.54968789785277772</v>
      </c>
      <c r="P159" s="4">
        <f t="shared" si="19"/>
        <v>0.32887053075594386</v>
      </c>
    </row>
    <row r="160" spans="1:16" x14ac:dyDescent="0.25">
      <c r="A160">
        <v>158</v>
      </c>
      <c r="B160" s="1">
        <v>36684</v>
      </c>
      <c r="C160">
        <v>3337.6433105000001</v>
      </c>
      <c r="D160">
        <v>3785.8432616999999</v>
      </c>
      <c r="E160">
        <v>7311.9492188000004</v>
      </c>
      <c r="F160">
        <v>3039.9902344000002</v>
      </c>
      <c r="G160">
        <v>3339.7568359000002</v>
      </c>
      <c r="H160">
        <v>5186.5068358999997</v>
      </c>
      <c r="J160" s="5">
        <f t="shared" si="14"/>
        <v>158</v>
      </c>
      <c r="K160" s="4">
        <f t="shared" si="15"/>
        <v>0.48441476098545344</v>
      </c>
      <c r="L160" s="4">
        <f t="shared" si="16"/>
        <v>0.44035361905050374</v>
      </c>
      <c r="M160" s="4">
        <f t="shared" si="17"/>
        <v>5.4481225865806171E-2</v>
      </c>
      <c r="N160" s="4">
        <f t="shared" si="18"/>
        <v>0.48408827238342267</v>
      </c>
      <c r="O160" s="4">
        <f>1-F160/F$2</f>
        <v>0.55061015071188968</v>
      </c>
      <c r="P160" s="4">
        <f t="shared" si="19"/>
        <v>0.32932526761672543</v>
      </c>
    </row>
    <row r="161" spans="1:16" x14ac:dyDescent="0.25">
      <c r="A161">
        <v>159</v>
      </c>
      <c r="B161" s="1">
        <v>36685</v>
      </c>
      <c r="C161">
        <v>3337.6340332</v>
      </c>
      <c r="D161">
        <v>3785.5412597999998</v>
      </c>
      <c r="E161">
        <v>7311.9492188000004</v>
      </c>
      <c r="F161">
        <v>3033.8151855000001</v>
      </c>
      <c r="G161">
        <v>3339.7395019999999</v>
      </c>
      <c r="H161">
        <v>5183.0292969000002</v>
      </c>
      <c r="J161" s="5">
        <f t="shared" si="14"/>
        <v>159</v>
      </c>
      <c r="K161" s="4">
        <f t="shared" si="15"/>
        <v>0.48441619410412218</v>
      </c>
      <c r="L161" s="4">
        <f t="shared" si="16"/>
        <v>0.44039826280849681</v>
      </c>
      <c r="M161" s="4">
        <f t="shared" si="17"/>
        <v>5.4481225865806171E-2</v>
      </c>
      <c r="N161" s="4">
        <f t="shared" si="18"/>
        <v>0.48409095005210778</v>
      </c>
      <c r="O161" s="4">
        <f>1-F161/F$2</f>
        <v>0.55152298400428523</v>
      </c>
      <c r="P161" s="4">
        <f t="shared" si="19"/>
        <v>0.32977495323596207</v>
      </c>
    </row>
    <row r="162" spans="1:16" x14ac:dyDescent="0.25">
      <c r="A162">
        <v>160</v>
      </c>
      <c r="B162" s="1">
        <v>36686</v>
      </c>
      <c r="C162">
        <v>3337.6245116999999</v>
      </c>
      <c r="D162">
        <v>3785.2568359000002</v>
      </c>
      <c r="E162">
        <v>7311.9492188000004</v>
      </c>
      <c r="F162">
        <v>3027.7028808999999</v>
      </c>
      <c r="G162">
        <v>3339.7224120999999</v>
      </c>
      <c r="H162">
        <v>5179.5893555000002</v>
      </c>
      <c r="J162" s="5">
        <f t="shared" si="14"/>
        <v>160</v>
      </c>
      <c r="K162" s="4">
        <f t="shared" si="15"/>
        <v>0.48441766494578997</v>
      </c>
      <c r="L162" s="4">
        <f t="shared" si="16"/>
        <v>0.44044030807959944</v>
      </c>
      <c r="M162" s="4">
        <f t="shared" si="17"/>
        <v>5.4481225865806171E-2</v>
      </c>
      <c r="N162" s="4">
        <f t="shared" si="18"/>
        <v>0.48409359002868901</v>
      </c>
      <c r="O162" s="4">
        <f>1-F162/F$2</f>
        <v>0.55242654205256936</v>
      </c>
      <c r="P162" s="4">
        <f t="shared" si="19"/>
        <v>0.33021977705493211</v>
      </c>
    </row>
    <row r="163" spans="1:16" x14ac:dyDescent="0.25">
      <c r="A163">
        <v>161</v>
      </c>
      <c r="B163" s="1">
        <v>36687</v>
      </c>
      <c r="C163">
        <v>3337.6152344000002</v>
      </c>
      <c r="D163">
        <v>3784.9887695000002</v>
      </c>
      <c r="E163">
        <v>7311.9492188000004</v>
      </c>
      <c r="F163">
        <v>3021.6530762000002</v>
      </c>
      <c r="G163">
        <v>3339.7055664</v>
      </c>
      <c r="H163">
        <v>5176.1875</v>
      </c>
      <c r="J163" s="5">
        <f t="shared" si="14"/>
        <v>161</v>
      </c>
      <c r="K163" s="4">
        <f t="shared" si="15"/>
        <v>0.48441909806445871</v>
      </c>
      <c r="L163" s="4">
        <f t="shared" si="16"/>
        <v>0.44047993528554641</v>
      </c>
      <c r="M163" s="4">
        <f t="shared" si="17"/>
        <v>5.4481225865806171E-2</v>
      </c>
      <c r="N163" s="4">
        <f t="shared" si="18"/>
        <v>0.4840961922822713</v>
      </c>
      <c r="O163" s="4">
        <f>1-F163/F$2</f>
        <v>0.55332086098543654</v>
      </c>
      <c r="P163" s="4">
        <f t="shared" si="19"/>
        <v>0.3306596759308531</v>
      </c>
    </row>
    <row r="164" spans="1:16" x14ac:dyDescent="0.25">
      <c r="A164">
        <v>162</v>
      </c>
      <c r="B164" s="1">
        <v>36688</v>
      </c>
      <c r="C164">
        <v>3337.6062012000002</v>
      </c>
      <c r="D164">
        <v>3784.7363280999998</v>
      </c>
      <c r="E164">
        <v>7311.9497069999998</v>
      </c>
      <c r="F164">
        <v>3015.6647948999998</v>
      </c>
      <c r="G164">
        <v>3339.6889648000001</v>
      </c>
      <c r="H164">
        <v>5172.8227539</v>
      </c>
      <c r="J164" s="5">
        <f t="shared" si="14"/>
        <v>162</v>
      </c>
      <c r="K164" s="4">
        <f t="shared" si="15"/>
        <v>0.48442049347557603</v>
      </c>
      <c r="L164" s="4">
        <f t="shared" si="16"/>
        <v>0.44051725270894349</v>
      </c>
      <c r="M164" s="4">
        <f t="shared" si="17"/>
        <v>5.4481162735955158E-2</v>
      </c>
      <c r="N164" s="4">
        <f t="shared" si="18"/>
        <v>0.48409875682830195</v>
      </c>
      <c r="O164" s="4">
        <f>1-F164/F$2</f>
        <v>0.55420608515505743</v>
      </c>
      <c r="P164" s="4">
        <f t="shared" si="19"/>
        <v>0.33109477613635852</v>
      </c>
    </row>
    <row r="165" spans="1:16" x14ac:dyDescent="0.25">
      <c r="A165">
        <v>163</v>
      </c>
      <c r="B165" s="1">
        <v>36689</v>
      </c>
      <c r="C165">
        <v>3337.5971679999998</v>
      </c>
      <c r="D165">
        <v>3784.4987793</v>
      </c>
      <c r="E165">
        <v>7311.9497069999998</v>
      </c>
      <c r="F165">
        <v>3009.7375487999998</v>
      </c>
      <c r="G165">
        <v>3339.6723633000001</v>
      </c>
      <c r="H165">
        <v>5169.4946289</v>
      </c>
      <c r="J165" s="5">
        <f t="shared" si="14"/>
        <v>163</v>
      </c>
      <c r="K165" s="4">
        <f t="shared" si="15"/>
        <v>0.48442188888669335</v>
      </c>
      <c r="L165" s="4">
        <f t="shared" si="16"/>
        <v>0.44055236861761404</v>
      </c>
      <c r="M165" s="4">
        <f t="shared" si="17"/>
        <v>5.4481162735955158E-2</v>
      </c>
      <c r="N165" s="4">
        <f t="shared" si="18"/>
        <v>0.48410132135888517</v>
      </c>
      <c r="O165" s="4">
        <f>1-F165/F$2</f>
        <v>0.55508228673012527</v>
      </c>
      <c r="P165" s="4">
        <f t="shared" si="19"/>
        <v>0.33152514081423057</v>
      </c>
    </row>
    <row r="166" spans="1:16" x14ac:dyDescent="0.25">
      <c r="A166">
        <v>164</v>
      </c>
      <c r="B166" s="1">
        <v>36690</v>
      </c>
      <c r="C166">
        <v>3337.5881347999998</v>
      </c>
      <c r="D166">
        <v>3784.2746582</v>
      </c>
      <c r="E166">
        <v>7311.9497069999998</v>
      </c>
      <c r="F166">
        <v>3003.8708495999999</v>
      </c>
      <c r="G166">
        <v>3339.6560058999999</v>
      </c>
      <c r="H166">
        <v>5166.2026366999999</v>
      </c>
      <c r="J166" s="5">
        <f t="shared" si="14"/>
        <v>164</v>
      </c>
      <c r="K166" s="4">
        <f t="shared" si="15"/>
        <v>0.48442328429781067</v>
      </c>
      <c r="L166" s="4">
        <f t="shared" si="16"/>
        <v>0.44058549956198734</v>
      </c>
      <c r="M166" s="4">
        <f t="shared" si="17"/>
        <v>5.4481162735955158E-2</v>
      </c>
      <c r="N166" s="4">
        <f t="shared" si="18"/>
        <v>0.48410384818191687</v>
      </c>
      <c r="O166" s="4">
        <f>1-F166/F$2</f>
        <v>0.55594953789411694</v>
      </c>
      <c r="P166" s="4">
        <f t="shared" si="19"/>
        <v>0.33195083310725149</v>
      </c>
    </row>
    <row r="167" spans="1:16" x14ac:dyDescent="0.25">
      <c r="A167">
        <v>165</v>
      </c>
      <c r="B167" s="1">
        <v>36691</v>
      </c>
      <c r="C167">
        <v>3337.5793457</v>
      </c>
      <c r="D167">
        <v>3784.0639648000001</v>
      </c>
      <c r="E167">
        <v>7311.9497069999998</v>
      </c>
      <c r="F167">
        <v>2998.0634765999998</v>
      </c>
      <c r="G167">
        <v>3339.6396484000002</v>
      </c>
      <c r="H167">
        <v>5162.9458008000001</v>
      </c>
      <c r="J167" s="5">
        <f t="shared" si="14"/>
        <v>165</v>
      </c>
      <c r="K167" s="4">
        <f t="shared" si="15"/>
        <v>0.48442464200137647</v>
      </c>
      <c r="L167" s="4">
        <f t="shared" si="16"/>
        <v>0.44061664554206337</v>
      </c>
      <c r="M167" s="4">
        <f t="shared" si="17"/>
        <v>5.4481162735955158E-2</v>
      </c>
      <c r="N167" s="4">
        <f t="shared" si="18"/>
        <v>0.48410637502039622</v>
      </c>
      <c r="O167" s="4">
        <f>1-F167/F$2</f>
        <v>0.556808019098332</v>
      </c>
      <c r="P167" s="4">
        <f t="shared" si="19"/>
        <v>0.33237197928805462</v>
      </c>
    </row>
    <row r="168" spans="1:16" x14ac:dyDescent="0.25">
      <c r="A168">
        <v>166</v>
      </c>
      <c r="B168" s="1">
        <v>36692</v>
      </c>
      <c r="C168">
        <v>3337.5708008000001</v>
      </c>
      <c r="D168">
        <v>3783.8654784999999</v>
      </c>
      <c r="E168">
        <v>7311.9497069999998</v>
      </c>
      <c r="F168">
        <v>2992.3151855000001</v>
      </c>
      <c r="G168">
        <v>3339.6237793</v>
      </c>
      <c r="H168">
        <v>5159.7236327999999</v>
      </c>
      <c r="J168" s="5">
        <f t="shared" si="14"/>
        <v>166</v>
      </c>
      <c r="K168" s="4">
        <f t="shared" si="15"/>
        <v>0.48442596198194332</v>
      </c>
      <c r="L168" s="4">
        <f t="shared" si="16"/>
        <v>0.44064598699435931</v>
      </c>
      <c r="M168" s="4">
        <f t="shared" si="17"/>
        <v>5.4481162735955158E-2</v>
      </c>
      <c r="N168" s="4">
        <f t="shared" si="18"/>
        <v>0.48410882641287745</v>
      </c>
      <c r="O168" s="4">
        <f>1-F168/F$2</f>
        <v>0.55765776645668264</v>
      </c>
      <c r="P168" s="4">
        <f t="shared" si="19"/>
        <v>0.33278864251235341</v>
      </c>
    </row>
    <row r="169" spans="1:16" x14ac:dyDescent="0.25">
      <c r="A169">
        <v>167</v>
      </c>
      <c r="B169" s="1">
        <v>36693</v>
      </c>
      <c r="C169">
        <v>3337.5622558999999</v>
      </c>
      <c r="D169">
        <v>3783.6789551000002</v>
      </c>
      <c r="E169">
        <v>7311.9497069999998</v>
      </c>
      <c r="F169">
        <v>2986.6254883000001</v>
      </c>
      <c r="G169">
        <v>3339.6079101999999</v>
      </c>
      <c r="H169">
        <v>5156.5361327999999</v>
      </c>
      <c r="J169" s="5">
        <f t="shared" si="14"/>
        <v>167</v>
      </c>
      <c r="K169" s="4">
        <f t="shared" si="15"/>
        <v>0.48442728196251017</v>
      </c>
      <c r="L169" s="4">
        <f t="shared" si="16"/>
        <v>0.44067356001800462</v>
      </c>
      <c r="M169" s="4">
        <f t="shared" si="17"/>
        <v>5.4481162735955158E-2</v>
      </c>
      <c r="N169" s="4">
        <f t="shared" si="18"/>
        <v>0.48411127780535868</v>
      </c>
      <c r="O169" s="4">
        <f>1-F169/F$2</f>
        <v>0.55849885210829742</v>
      </c>
      <c r="P169" s="4">
        <f t="shared" si="19"/>
        <v>0.33320082276721674</v>
      </c>
    </row>
    <row r="170" spans="1:16" x14ac:dyDescent="0.25">
      <c r="A170">
        <v>168</v>
      </c>
      <c r="B170" s="1">
        <v>36694</v>
      </c>
      <c r="C170">
        <v>3337.5537109000002</v>
      </c>
      <c r="D170">
        <v>3783.5031737999998</v>
      </c>
      <c r="E170">
        <v>7311.9497069999998</v>
      </c>
      <c r="F170">
        <v>2980.9931640999998</v>
      </c>
      <c r="G170">
        <v>3339.5920409999999</v>
      </c>
      <c r="H170">
        <v>5153.3823241999999</v>
      </c>
      <c r="J170" s="5">
        <f t="shared" si="14"/>
        <v>168</v>
      </c>
      <c r="K170" s="4">
        <f t="shared" si="15"/>
        <v>0.48442860195852455</v>
      </c>
      <c r="L170" s="4">
        <f t="shared" si="16"/>
        <v>0.44069954507908182</v>
      </c>
      <c r="M170" s="4">
        <f t="shared" si="17"/>
        <v>5.4481162735955158E-2</v>
      </c>
      <c r="N170" s="4">
        <f t="shared" si="18"/>
        <v>0.48411372921328755</v>
      </c>
      <c r="O170" s="4">
        <f>1-F170/F$2</f>
        <v>0.55933145653404148</v>
      </c>
      <c r="P170" s="4">
        <f t="shared" si="19"/>
        <v>0.33360864633820908</v>
      </c>
    </row>
    <row r="171" spans="1:16" x14ac:dyDescent="0.25">
      <c r="A171">
        <v>169</v>
      </c>
      <c r="B171" s="1">
        <v>36695</v>
      </c>
      <c r="C171">
        <v>3337.5454101999999</v>
      </c>
      <c r="D171">
        <v>3783.3378905999998</v>
      </c>
      <c r="E171">
        <v>7311.9497069999998</v>
      </c>
      <c r="F171">
        <v>2975.4182129000001</v>
      </c>
      <c r="G171">
        <v>3339.5766601999999</v>
      </c>
      <c r="H171">
        <v>5150.2617188000004</v>
      </c>
      <c r="J171" s="5">
        <f t="shared" si="14"/>
        <v>169</v>
      </c>
      <c r="K171" s="4">
        <f t="shared" si="15"/>
        <v>0.48442988421609234</v>
      </c>
      <c r="L171" s="4">
        <f t="shared" si="16"/>
        <v>0.44072397824715492</v>
      </c>
      <c r="M171" s="4">
        <f t="shared" si="17"/>
        <v>5.4481162735955158E-2</v>
      </c>
      <c r="N171" s="4">
        <f t="shared" si="18"/>
        <v>0.4841161051752183</v>
      </c>
      <c r="O171" s="4">
        <f>1-F171/F$2</f>
        <v>0.5601555797339145</v>
      </c>
      <c r="P171" s="4">
        <f t="shared" si="19"/>
        <v>0.33401217635518154</v>
      </c>
    </row>
    <row r="172" spans="1:16" x14ac:dyDescent="0.25">
      <c r="A172">
        <v>170</v>
      </c>
      <c r="B172" s="1">
        <v>36696</v>
      </c>
      <c r="C172">
        <v>3337.5371094000002</v>
      </c>
      <c r="D172">
        <v>3783.1826172000001</v>
      </c>
      <c r="E172">
        <v>7311.9497069999998</v>
      </c>
      <c r="F172">
        <v>2969.8996582</v>
      </c>
      <c r="G172">
        <v>3339.5612793</v>
      </c>
      <c r="H172">
        <v>5147.1738280999998</v>
      </c>
      <c r="J172" s="5">
        <f t="shared" si="14"/>
        <v>170</v>
      </c>
      <c r="K172" s="4">
        <f t="shared" si="15"/>
        <v>0.48443116648910767</v>
      </c>
      <c r="L172" s="4">
        <f t="shared" si="16"/>
        <v>0.44074693170570056</v>
      </c>
      <c r="M172" s="4">
        <f t="shared" si="17"/>
        <v>5.4481162735955158E-2</v>
      </c>
      <c r="N172" s="4">
        <f t="shared" si="18"/>
        <v>0.4841184811525967</v>
      </c>
      <c r="O172" s="4">
        <f>1-F172/F$2</f>
        <v>0.56097136606008691</v>
      </c>
      <c r="P172" s="4">
        <f t="shared" si="19"/>
        <v>0.33441147598677889</v>
      </c>
    </row>
    <row r="173" spans="1:16" x14ac:dyDescent="0.25">
      <c r="A173">
        <v>171</v>
      </c>
      <c r="B173" s="1">
        <v>36697</v>
      </c>
      <c r="C173">
        <v>3337.5288086</v>
      </c>
      <c r="D173">
        <v>3783.0363769999999</v>
      </c>
      <c r="E173">
        <v>7311.9497069999998</v>
      </c>
      <c r="F173">
        <v>2964.4367676000002</v>
      </c>
      <c r="G173">
        <v>3339.5458984000002</v>
      </c>
      <c r="H173">
        <v>5144.1181641000003</v>
      </c>
      <c r="J173" s="5">
        <f t="shared" si="14"/>
        <v>171</v>
      </c>
      <c r="K173" s="4">
        <f t="shared" si="15"/>
        <v>0.4844324487621231</v>
      </c>
      <c r="L173" s="4">
        <f t="shared" si="16"/>
        <v>0.44076854982167157</v>
      </c>
      <c r="M173" s="4">
        <f t="shared" si="17"/>
        <v>5.4481162735955158E-2</v>
      </c>
      <c r="N173" s="4">
        <f t="shared" si="18"/>
        <v>0.48412085712997499</v>
      </c>
      <c r="O173" s="4">
        <f>1-F173/F$2</f>
        <v>0.56177892378038197</v>
      </c>
      <c r="P173" s="4">
        <f t="shared" si="19"/>
        <v>0.3348066083369895</v>
      </c>
    </row>
    <row r="174" spans="1:16" x14ac:dyDescent="0.25">
      <c r="A174">
        <v>172</v>
      </c>
      <c r="B174" s="1">
        <v>36698</v>
      </c>
      <c r="C174">
        <v>3337.5207519999999</v>
      </c>
      <c r="D174">
        <v>3782.8989258000001</v>
      </c>
      <c r="E174">
        <v>7311.9497069999998</v>
      </c>
      <c r="F174">
        <v>2959.0292969000002</v>
      </c>
      <c r="G174">
        <v>3339.5307616999999</v>
      </c>
      <c r="H174">
        <v>5141.0942383000001</v>
      </c>
      <c r="J174" s="5">
        <f t="shared" si="14"/>
        <v>172</v>
      </c>
      <c r="K174" s="4">
        <f t="shared" si="15"/>
        <v>0.48443369331213948</v>
      </c>
      <c r="L174" s="4">
        <f t="shared" si="16"/>
        <v>0.44078886869419731</v>
      </c>
      <c r="M174" s="4">
        <f t="shared" si="17"/>
        <v>5.4481162735955158E-2</v>
      </c>
      <c r="N174" s="4">
        <f t="shared" si="18"/>
        <v>0.48412319538435433</v>
      </c>
      <c r="O174" s="4">
        <f>1-F174/F$2</f>
        <v>0.56257828899392925</v>
      </c>
      <c r="P174" s="4">
        <f t="shared" si="19"/>
        <v>0.33519763657445834</v>
      </c>
    </row>
    <row r="175" spans="1:16" x14ac:dyDescent="0.25">
      <c r="A175">
        <v>173</v>
      </c>
      <c r="B175" s="1">
        <v>36699</v>
      </c>
      <c r="C175">
        <v>3337.5126952999999</v>
      </c>
      <c r="D175">
        <v>3782.7695312000001</v>
      </c>
      <c r="E175">
        <v>7311.9497069999998</v>
      </c>
      <c r="F175">
        <v>2953.6762695000002</v>
      </c>
      <c r="G175">
        <v>3339.5158691000001</v>
      </c>
      <c r="H175">
        <v>5138.1010741999999</v>
      </c>
      <c r="J175" s="5">
        <f t="shared" si="14"/>
        <v>173</v>
      </c>
      <c r="K175" s="4">
        <f t="shared" si="15"/>
        <v>0.48443493787760339</v>
      </c>
      <c r="L175" s="4">
        <f t="shared" si="16"/>
        <v>0.44080799659110126</v>
      </c>
      <c r="M175" s="4">
        <f t="shared" si="17"/>
        <v>5.4481162735955158E-2</v>
      </c>
      <c r="N175" s="4">
        <f t="shared" si="18"/>
        <v>0.48412549593118215</v>
      </c>
      <c r="O175" s="4">
        <f>1-F175/F$2</f>
        <v>0.56336960606768161</v>
      </c>
      <c r="P175" s="4">
        <f t="shared" si="19"/>
        <v>0.33558468697181865</v>
      </c>
    </row>
    <row r="176" spans="1:16" x14ac:dyDescent="0.25">
      <c r="A176">
        <v>174</v>
      </c>
      <c r="B176" s="1">
        <v>36700</v>
      </c>
      <c r="C176">
        <v>3337.5048827999999</v>
      </c>
      <c r="D176">
        <v>3782.6479491999999</v>
      </c>
      <c r="E176">
        <v>7311.9497069999998</v>
      </c>
      <c r="F176">
        <v>2948.3769530999998</v>
      </c>
      <c r="G176">
        <v>3339.5012207</v>
      </c>
      <c r="H176">
        <v>5135.1391602000003</v>
      </c>
      <c r="J176" s="5">
        <f t="shared" si="14"/>
        <v>174</v>
      </c>
      <c r="K176" s="4">
        <f t="shared" si="15"/>
        <v>0.48443614472006824</v>
      </c>
      <c r="L176" s="4">
        <f t="shared" si="16"/>
        <v>0.44082596958194775</v>
      </c>
      <c r="M176" s="4">
        <f t="shared" si="17"/>
        <v>5.4481162735955158E-2</v>
      </c>
      <c r="N176" s="4">
        <f t="shared" si="18"/>
        <v>0.48412775875501102</v>
      </c>
      <c r="O176" s="4">
        <f>1-F176/F$2</f>
        <v>0.56415298325467989</v>
      </c>
      <c r="P176" s="4">
        <f t="shared" si="19"/>
        <v>0.33596769637335688</v>
      </c>
    </row>
    <row r="177" spans="1:16" x14ac:dyDescent="0.25">
      <c r="A177">
        <v>175</v>
      </c>
      <c r="B177" s="1">
        <v>36701</v>
      </c>
      <c r="C177">
        <v>3337.4970702999999</v>
      </c>
      <c r="D177">
        <v>3782.5336914</v>
      </c>
      <c r="E177">
        <v>7311.9497069999998</v>
      </c>
      <c r="F177">
        <v>2943.1308594000002</v>
      </c>
      <c r="G177">
        <v>3339.4865722999998</v>
      </c>
      <c r="H177">
        <v>5132.2075194999998</v>
      </c>
      <c r="J177" s="5">
        <f t="shared" si="14"/>
        <v>175</v>
      </c>
      <c r="K177" s="4">
        <f t="shared" si="15"/>
        <v>0.4844373515625332</v>
      </c>
      <c r="L177" s="4">
        <f t="shared" si="16"/>
        <v>0.44084285986499572</v>
      </c>
      <c r="M177" s="4">
        <f t="shared" si="17"/>
        <v>5.4481162735955158E-2</v>
      </c>
      <c r="N177" s="4">
        <f t="shared" si="18"/>
        <v>0.48413002157883989</v>
      </c>
      <c r="O177" s="4">
        <f>1-F177/F$2</f>
        <v>0.56492849273840007</v>
      </c>
      <c r="P177" s="4">
        <f t="shared" si="19"/>
        <v>0.33634679109050003</v>
      </c>
    </row>
    <row r="178" spans="1:16" x14ac:dyDescent="0.25">
      <c r="A178">
        <v>176</v>
      </c>
      <c r="B178" s="1">
        <v>36702</v>
      </c>
      <c r="C178">
        <v>3337.4892577999999</v>
      </c>
      <c r="D178">
        <v>3782.4262695000002</v>
      </c>
      <c r="E178">
        <v>7311.9497069999998</v>
      </c>
      <c r="F178">
        <v>2937.9372558999999</v>
      </c>
      <c r="G178">
        <v>3339.4719237999998</v>
      </c>
      <c r="H178">
        <v>5129.3056641000003</v>
      </c>
      <c r="J178" s="5">
        <f t="shared" si="14"/>
        <v>176</v>
      </c>
      <c r="K178" s="4">
        <f t="shared" si="15"/>
        <v>0.48443855840499805</v>
      </c>
      <c r="L178" s="4">
        <f t="shared" si="16"/>
        <v>0.44085873962372157</v>
      </c>
      <c r="M178" s="4">
        <f t="shared" si="17"/>
        <v>5.4481162735955158E-2</v>
      </c>
      <c r="N178" s="4">
        <f t="shared" si="18"/>
        <v>0.4841322844181164</v>
      </c>
      <c r="O178" s="4">
        <f>1-F178/F$2</f>
        <v>0.56569624280144848</v>
      </c>
      <c r="P178" s="4">
        <f t="shared" si="19"/>
        <v>0.33672203422723679</v>
      </c>
    </row>
    <row r="179" spans="1:16" x14ac:dyDescent="0.25">
      <c r="A179">
        <v>177</v>
      </c>
      <c r="B179" s="1">
        <v>36703</v>
      </c>
      <c r="C179">
        <v>3337.4816894999999</v>
      </c>
      <c r="D179">
        <v>3782.3254394999999</v>
      </c>
      <c r="E179">
        <v>7311.9497069999998</v>
      </c>
      <c r="F179">
        <v>2932.7956543</v>
      </c>
      <c r="G179">
        <v>3339.4575195000002</v>
      </c>
      <c r="H179">
        <v>5126.4335938000004</v>
      </c>
      <c r="J179" s="5">
        <f t="shared" si="14"/>
        <v>177</v>
      </c>
      <c r="K179" s="4">
        <f t="shared" si="15"/>
        <v>0.48443972752446396</v>
      </c>
      <c r="L179" s="4">
        <f t="shared" si="16"/>
        <v>0.44087364492768966</v>
      </c>
      <c r="M179" s="4">
        <f t="shared" si="17"/>
        <v>5.4481162735955158E-2</v>
      </c>
      <c r="N179" s="4">
        <f t="shared" si="18"/>
        <v>0.48413450953439363</v>
      </c>
      <c r="O179" s="4">
        <f>1-F179/F$2</f>
        <v>0.56645630562730154</v>
      </c>
      <c r="P179" s="4">
        <f t="shared" si="19"/>
        <v>0.33709342580942958</v>
      </c>
    </row>
    <row r="180" spans="1:16" x14ac:dyDescent="0.25">
      <c r="A180">
        <v>178</v>
      </c>
      <c r="B180" s="1">
        <v>36704</v>
      </c>
      <c r="C180">
        <v>3337.4741211</v>
      </c>
      <c r="D180">
        <v>3782.2304687999999</v>
      </c>
      <c r="E180">
        <v>7311.9497069999998</v>
      </c>
      <c r="F180">
        <v>2927.7050780999998</v>
      </c>
      <c r="G180">
        <v>3339.4433594000002</v>
      </c>
      <c r="H180">
        <v>5123.5903319999998</v>
      </c>
      <c r="J180" s="5">
        <f t="shared" si="14"/>
        <v>178</v>
      </c>
      <c r="K180" s="4">
        <f t="shared" si="15"/>
        <v>0.4844408966593774</v>
      </c>
      <c r="L180" s="4">
        <f t="shared" si="16"/>
        <v>0.44088768407428847</v>
      </c>
      <c r="M180" s="4">
        <f t="shared" si="17"/>
        <v>5.4481162735955158E-2</v>
      </c>
      <c r="N180" s="4">
        <f t="shared" si="18"/>
        <v>0.48413669692767203</v>
      </c>
      <c r="O180" s="4">
        <f>1-F180/F$2</f>
        <v>0.56720882556812935</v>
      </c>
      <c r="P180" s="4">
        <f t="shared" si="19"/>
        <v>0.33746109212264286</v>
      </c>
    </row>
    <row r="181" spans="1:16" x14ac:dyDescent="0.25">
      <c r="A181">
        <v>179</v>
      </c>
      <c r="B181" s="1">
        <v>36705</v>
      </c>
      <c r="C181">
        <v>3337.4665527000002</v>
      </c>
      <c r="D181">
        <v>3782.1413573999998</v>
      </c>
      <c r="E181">
        <v>7311.9497069999998</v>
      </c>
      <c r="F181">
        <v>2922.6652832</v>
      </c>
      <c r="G181">
        <v>3339.4291991999999</v>
      </c>
      <c r="H181">
        <v>5120.7763672000001</v>
      </c>
      <c r="J181" s="5">
        <f t="shared" si="14"/>
        <v>179</v>
      </c>
      <c r="K181" s="4">
        <f t="shared" si="15"/>
        <v>0.48444206579429083</v>
      </c>
      <c r="L181" s="4">
        <f t="shared" si="16"/>
        <v>0.44090085706351811</v>
      </c>
      <c r="M181" s="4">
        <f t="shared" si="17"/>
        <v>5.4481162735955158E-2</v>
      </c>
      <c r="N181" s="4">
        <f t="shared" si="18"/>
        <v>0.48413888433639807</v>
      </c>
      <c r="O181" s="4">
        <f>1-F181/F$2</f>
        <v>0.56795383870827876</v>
      </c>
      <c r="P181" s="4">
        <f t="shared" si="19"/>
        <v>0.33782496999823197</v>
      </c>
    </row>
    <row r="182" spans="1:16" x14ac:dyDescent="0.25">
      <c r="A182">
        <v>180</v>
      </c>
      <c r="B182" s="1">
        <v>36706</v>
      </c>
      <c r="C182">
        <v>3337.4592284999999</v>
      </c>
      <c r="D182">
        <v>3782.0576172000001</v>
      </c>
      <c r="E182">
        <v>7311.9497069999998</v>
      </c>
      <c r="F182">
        <v>2917.6752929999998</v>
      </c>
      <c r="G182">
        <v>3339.4152832</v>
      </c>
      <c r="H182">
        <v>5117.9907227000003</v>
      </c>
      <c r="J182" s="5">
        <f t="shared" si="14"/>
        <v>180</v>
      </c>
      <c r="K182" s="4">
        <f t="shared" si="15"/>
        <v>0.48444319720620532</v>
      </c>
      <c r="L182" s="4">
        <f t="shared" si="16"/>
        <v>0.44091323604928967</v>
      </c>
      <c r="M182" s="4">
        <f t="shared" si="17"/>
        <v>5.4481162735955158E-2</v>
      </c>
      <c r="N182" s="4">
        <f t="shared" si="18"/>
        <v>0.48414103402212494</v>
      </c>
      <c r="O182" s="4">
        <f>1-F182/F$2</f>
        <v>0.56869148941470271</v>
      </c>
      <c r="P182" s="4">
        <f t="shared" si="19"/>
        <v>0.33818518573469269</v>
      </c>
    </row>
    <row r="183" spans="1:16" x14ac:dyDescent="0.25">
      <c r="A183">
        <v>181</v>
      </c>
      <c r="B183" s="1">
        <v>36707</v>
      </c>
      <c r="C183">
        <v>3337.4519043</v>
      </c>
      <c r="D183">
        <v>3781.9787597999998</v>
      </c>
      <c r="E183">
        <v>7311.9497069999998</v>
      </c>
      <c r="F183">
        <v>2912.7346191000001</v>
      </c>
      <c r="G183">
        <v>3339.4016112999998</v>
      </c>
      <c r="H183">
        <v>5115.2333983999997</v>
      </c>
      <c r="J183" s="5">
        <f t="shared" si="14"/>
        <v>181</v>
      </c>
      <c r="K183" s="4">
        <f t="shared" si="15"/>
        <v>0.4844443286181197</v>
      </c>
      <c r="L183" s="4">
        <f t="shared" si="16"/>
        <v>0.44092489322986228</v>
      </c>
      <c r="M183" s="4">
        <f t="shared" si="17"/>
        <v>5.4481162735955158E-2</v>
      </c>
      <c r="N183" s="4">
        <f t="shared" si="18"/>
        <v>0.48414314600030051</v>
      </c>
      <c r="O183" s="4">
        <f>1-F183/F$2</f>
        <v>0.56942184988566025</v>
      </c>
      <c r="P183" s="4">
        <f t="shared" si="19"/>
        <v>0.33854173934495624</v>
      </c>
    </row>
    <row r="184" spans="1:16" x14ac:dyDescent="0.25">
      <c r="A184">
        <v>182</v>
      </c>
      <c r="B184" s="1">
        <v>36708</v>
      </c>
      <c r="C184">
        <v>3337.4448241999999</v>
      </c>
      <c r="D184">
        <v>3781.9050293</v>
      </c>
      <c r="E184">
        <v>7311.9497069999998</v>
      </c>
      <c r="F184">
        <v>2907.8430176000002</v>
      </c>
      <c r="G184">
        <v>3339.3879394999999</v>
      </c>
      <c r="H184">
        <v>5112.5039061999996</v>
      </c>
      <c r="J184" s="5">
        <f t="shared" si="14"/>
        <v>182</v>
      </c>
      <c r="K184" s="4">
        <f t="shared" si="15"/>
        <v>0.48444542232248267</v>
      </c>
      <c r="L184" s="4">
        <f t="shared" si="16"/>
        <v>0.44093579252088888</v>
      </c>
      <c r="M184" s="4">
        <f t="shared" si="17"/>
        <v>5.4481162735955158E-2</v>
      </c>
      <c r="N184" s="4">
        <f t="shared" si="18"/>
        <v>0.48414525796302832</v>
      </c>
      <c r="O184" s="4">
        <f>1-F184/F$2</f>
        <v>0.57014495617593297</v>
      </c>
      <c r="P184" s="4">
        <f t="shared" si="19"/>
        <v>0.33889469394594252</v>
      </c>
    </row>
    <row r="185" spans="1:16" x14ac:dyDescent="0.25">
      <c r="A185">
        <v>183</v>
      </c>
      <c r="B185" s="1">
        <v>36709</v>
      </c>
      <c r="C185">
        <v>3337.4375</v>
      </c>
      <c r="D185">
        <v>3781.8354491999999</v>
      </c>
      <c r="E185">
        <v>7311.9501952999999</v>
      </c>
      <c r="F185">
        <v>2902.9992676000002</v>
      </c>
      <c r="G185">
        <v>3339.3742676000002</v>
      </c>
      <c r="H185">
        <v>5109.8017577999999</v>
      </c>
      <c r="J185" s="5">
        <f t="shared" si="14"/>
        <v>183</v>
      </c>
      <c r="K185" s="4">
        <f t="shared" si="15"/>
        <v>0.48444655373439705</v>
      </c>
      <c r="L185" s="4">
        <f t="shared" si="16"/>
        <v>0.44094607827453991</v>
      </c>
      <c r="M185" s="4">
        <f t="shared" si="17"/>
        <v>5.4481099593172821E-2</v>
      </c>
      <c r="N185" s="4">
        <f t="shared" si="18"/>
        <v>0.48414736994120378</v>
      </c>
      <c r="O185" s="4">
        <f>1-F185/F$2</f>
        <v>0.57086098876638602</v>
      </c>
      <c r="P185" s="4">
        <f t="shared" si="19"/>
        <v>0.33924411268043353</v>
      </c>
    </row>
    <row r="186" spans="1:16" x14ac:dyDescent="0.25">
      <c r="A186">
        <v>184</v>
      </c>
      <c r="B186" s="1">
        <v>36710</v>
      </c>
      <c r="C186">
        <v>3337.4304198999998</v>
      </c>
      <c r="D186">
        <v>3781.7702637000002</v>
      </c>
      <c r="E186">
        <v>7311.9501952999999</v>
      </c>
      <c r="F186">
        <v>2898.2033691000001</v>
      </c>
      <c r="G186">
        <v>3339.3608398000001</v>
      </c>
      <c r="H186">
        <v>5107.1259766000003</v>
      </c>
      <c r="J186" s="5">
        <f t="shared" si="14"/>
        <v>184</v>
      </c>
      <c r="K186" s="4">
        <f t="shared" si="15"/>
        <v>0.48444764743876012</v>
      </c>
      <c r="L186" s="4">
        <f t="shared" si="16"/>
        <v>0.44095571439168568</v>
      </c>
      <c r="M186" s="4">
        <f t="shared" si="17"/>
        <v>5.4481099593172821E-2</v>
      </c>
      <c r="N186" s="4">
        <f t="shared" si="18"/>
        <v>0.48414944421182782</v>
      </c>
      <c r="O186" s="4">
        <f>1-F186/F$2</f>
        <v>0.57156994765701918</v>
      </c>
      <c r="P186" s="4">
        <f t="shared" si="19"/>
        <v>0.33959012183399417</v>
      </c>
    </row>
    <row r="187" spans="1:16" x14ac:dyDescent="0.25">
      <c r="A187">
        <v>185</v>
      </c>
      <c r="B187" s="1">
        <v>36711</v>
      </c>
      <c r="C187">
        <v>3337.4233398000001</v>
      </c>
      <c r="D187">
        <v>3781.7089844000002</v>
      </c>
      <c r="E187">
        <v>7311.9501952999999</v>
      </c>
      <c r="F187">
        <v>2893.4541015999998</v>
      </c>
      <c r="G187">
        <v>3339.3476562000001</v>
      </c>
      <c r="H187">
        <v>5104.4775391000003</v>
      </c>
      <c r="J187" s="5">
        <f t="shared" si="14"/>
        <v>185</v>
      </c>
      <c r="K187" s="4">
        <f t="shared" si="15"/>
        <v>0.48444874114312297</v>
      </c>
      <c r="L187" s="4">
        <f t="shared" si="16"/>
        <v>0.44096477307058535</v>
      </c>
      <c r="M187" s="4">
        <f t="shared" si="17"/>
        <v>5.4481099593172821E-2</v>
      </c>
      <c r="N187" s="4">
        <f t="shared" si="18"/>
        <v>0.4841514807594528</v>
      </c>
      <c r="O187" s="4">
        <f>1-F187/F$2</f>
        <v>0.57227201326956723</v>
      </c>
      <c r="P187" s="4">
        <f t="shared" si="19"/>
        <v>0.33993259513399088</v>
      </c>
    </row>
    <row r="188" spans="1:16" x14ac:dyDescent="0.25">
      <c r="A188">
        <v>186</v>
      </c>
      <c r="B188" s="1">
        <v>36712</v>
      </c>
      <c r="C188">
        <v>3337.4165039</v>
      </c>
      <c r="D188">
        <v>3781.6513672000001</v>
      </c>
      <c r="E188">
        <v>7311.9501952999999</v>
      </c>
      <c r="F188">
        <v>2888.7509765999998</v>
      </c>
      <c r="G188">
        <v>3339.3342284999999</v>
      </c>
      <c r="H188">
        <v>5101.8544922000001</v>
      </c>
      <c r="J188" s="5">
        <f t="shared" si="14"/>
        <v>186</v>
      </c>
      <c r="K188" s="4">
        <f t="shared" si="15"/>
        <v>0.48444979712448699</v>
      </c>
      <c r="L188" s="4">
        <f t="shared" si="16"/>
        <v>0.44097329039558575</v>
      </c>
      <c r="M188" s="4">
        <f t="shared" si="17"/>
        <v>5.4481099593172821E-2</v>
      </c>
      <c r="N188" s="4">
        <f t="shared" si="18"/>
        <v>0.4841535550146292</v>
      </c>
      <c r="O188" s="4">
        <f>1-F188/F$2</f>
        <v>0.57296725781707158</v>
      </c>
      <c r="P188" s="4">
        <f t="shared" si="19"/>
        <v>0.34027178513862166</v>
      </c>
    </row>
    <row r="189" spans="1:16" x14ac:dyDescent="0.25">
      <c r="A189">
        <v>187</v>
      </c>
      <c r="B189" s="1">
        <v>36713</v>
      </c>
      <c r="C189">
        <v>3337.4096679999998</v>
      </c>
      <c r="D189">
        <v>3781.5971679999998</v>
      </c>
      <c r="E189">
        <v>7311.9501952999999</v>
      </c>
      <c r="F189">
        <v>2884.09375</v>
      </c>
      <c r="G189">
        <v>3339.3212890999998</v>
      </c>
      <c r="H189">
        <v>5099.2578125</v>
      </c>
      <c r="J189" s="5">
        <f t="shared" si="14"/>
        <v>187</v>
      </c>
      <c r="K189" s="4">
        <f t="shared" si="15"/>
        <v>0.4844508531058509</v>
      </c>
      <c r="L189" s="4">
        <f t="shared" si="16"/>
        <v>0.44098130245103384</v>
      </c>
      <c r="M189" s="4">
        <f t="shared" si="17"/>
        <v>5.4481099593172821E-2</v>
      </c>
      <c r="N189" s="4">
        <f t="shared" si="18"/>
        <v>0.48415555383925524</v>
      </c>
      <c r="O189" s="4">
        <f>1-F189/F$2</f>
        <v>0.57365571738387922</v>
      </c>
      <c r="P189" s="4">
        <f t="shared" si="19"/>
        <v>0.34060756556232186</v>
      </c>
    </row>
    <row r="190" spans="1:16" x14ac:dyDescent="0.25">
      <c r="A190">
        <v>188</v>
      </c>
      <c r="B190" s="1">
        <v>36714</v>
      </c>
      <c r="C190">
        <v>3337.4028320000002</v>
      </c>
      <c r="D190">
        <v>3781.5463866999999</v>
      </c>
      <c r="E190">
        <v>7311.9501952999999</v>
      </c>
      <c r="F190">
        <v>2879.4814452999999</v>
      </c>
      <c r="G190">
        <v>3339.3083495999999</v>
      </c>
      <c r="H190">
        <v>5096.6860352000003</v>
      </c>
      <c r="J190" s="5">
        <f t="shared" si="14"/>
        <v>188</v>
      </c>
      <c r="K190" s="4">
        <f t="shared" si="15"/>
        <v>0.48445190910266245</v>
      </c>
      <c r="L190" s="4">
        <f t="shared" si="16"/>
        <v>0.44098880925171213</v>
      </c>
      <c r="M190" s="4">
        <f t="shared" si="17"/>
        <v>5.4481099593172821E-2</v>
      </c>
      <c r="N190" s="4">
        <f t="shared" si="18"/>
        <v>0.48415755267932881</v>
      </c>
      <c r="O190" s="4">
        <f>1-F190/F$2</f>
        <v>0.57433753632216056</v>
      </c>
      <c r="P190" s="4">
        <f t="shared" si="19"/>
        <v>0.34094012582050714</v>
      </c>
    </row>
    <row r="191" spans="1:16" x14ac:dyDescent="0.25">
      <c r="A191">
        <v>189</v>
      </c>
      <c r="B191" s="1">
        <v>36715</v>
      </c>
      <c r="C191">
        <v>3337.3959961</v>
      </c>
      <c r="D191">
        <v>3781.4987793</v>
      </c>
      <c r="E191">
        <v>7311.9501952999999</v>
      </c>
      <c r="F191">
        <v>2874.9138183999999</v>
      </c>
      <c r="G191">
        <v>3339.2954101999999</v>
      </c>
      <c r="H191">
        <v>5094.1396483999997</v>
      </c>
      <c r="J191" s="5">
        <f t="shared" si="14"/>
        <v>189</v>
      </c>
      <c r="K191" s="4">
        <f t="shared" si="15"/>
        <v>0.48445296508402635</v>
      </c>
      <c r="L191" s="4">
        <f t="shared" si="16"/>
        <v>0.44099584686718496</v>
      </c>
      <c r="M191" s="4">
        <f t="shared" si="17"/>
        <v>5.4481099593172821E-2</v>
      </c>
      <c r="N191" s="4">
        <f t="shared" si="18"/>
        <v>0.48415955150395473</v>
      </c>
      <c r="O191" s="4">
        <f>1-F191/F$2</f>
        <v>0.57501275071626212</v>
      </c>
      <c r="P191" s="4">
        <f t="shared" si="19"/>
        <v>0.34126940279625773</v>
      </c>
    </row>
    <row r="192" spans="1:16" x14ac:dyDescent="0.25">
      <c r="A192">
        <v>190</v>
      </c>
      <c r="B192" s="1">
        <v>36716</v>
      </c>
      <c r="C192">
        <v>3337.3894043</v>
      </c>
      <c r="D192">
        <v>3781.4538573999998</v>
      </c>
      <c r="E192">
        <v>7311.9501952999999</v>
      </c>
      <c r="F192">
        <v>2870.3901366999999</v>
      </c>
      <c r="G192">
        <v>3339.2827148000001</v>
      </c>
      <c r="H192">
        <v>5091.6176758000001</v>
      </c>
      <c r="J192" s="5">
        <f t="shared" si="14"/>
        <v>190</v>
      </c>
      <c r="K192" s="4">
        <f t="shared" si="15"/>
        <v>0.48445398335783885</v>
      </c>
      <c r="L192" s="4">
        <f t="shared" si="16"/>
        <v>0.44100248749571147</v>
      </c>
      <c r="M192" s="4">
        <f t="shared" si="17"/>
        <v>5.4481099593172821E-2</v>
      </c>
      <c r="N192" s="4">
        <f t="shared" si="18"/>
        <v>0.48416151263647678</v>
      </c>
      <c r="O192" s="4">
        <f>1-F192/F$2</f>
        <v>0.57568146886357274</v>
      </c>
      <c r="P192" s="4">
        <f t="shared" si="19"/>
        <v>0.34159552273634441</v>
      </c>
    </row>
    <row r="193" spans="1:16" x14ac:dyDescent="0.25">
      <c r="A193">
        <v>191</v>
      </c>
      <c r="B193" s="1">
        <v>36717</v>
      </c>
      <c r="C193">
        <v>3337.3828125</v>
      </c>
      <c r="D193">
        <v>3781.4118652000002</v>
      </c>
      <c r="E193">
        <v>7311.9501952999999</v>
      </c>
      <c r="F193">
        <v>2865.9099120999999</v>
      </c>
      <c r="G193">
        <v>3339.2702637000002</v>
      </c>
      <c r="H193">
        <v>5089.1201172000001</v>
      </c>
      <c r="J193" s="5">
        <f t="shared" si="14"/>
        <v>191</v>
      </c>
      <c r="K193" s="4">
        <f t="shared" si="15"/>
        <v>0.48445500163165134</v>
      </c>
      <c r="L193" s="4">
        <f t="shared" si="16"/>
        <v>0.44100869503816198</v>
      </c>
      <c r="M193" s="4">
        <f t="shared" si="17"/>
        <v>5.4481099593172821E-2</v>
      </c>
      <c r="N193" s="4">
        <f t="shared" si="18"/>
        <v>0.48416343603055223</v>
      </c>
      <c r="O193" s="4">
        <f>1-F193/F$2</f>
        <v>0.5763437629180036</v>
      </c>
      <c r="P193" s="4">
        <f t="shared" si="19"/>
        <v>0.34191848566662963</v>
      </c>
    </row>
    <row r="194" spans="1:16" x14ac:dyDescent="0.25">
      <c r="A194">
        <v>192</v>
      </c>
      <c r="B194" s="1">
        <v>36718</v>
      </c>
      <c r="C194">
        <v>3337.3762207</v>
      </c>
      <c r="D194">
        <v>3781.3723144999999</v>
      </c>
      <c r="E194">
        <v>7311.9501952999999</v>
      </c>
      <c r="F194">
        <v>2861.4724120999999</v>
      </c>
      <c r="G194">
        <v>3339.2578125</v>
      </c>
      <c r="H194">
        <v>5086.6464844000002</v>
      </c>
      <c r="J194" s="5">
        <f t="shared" si="14"/>
        <v>192</v>
      </c>
      <c r="K194" s="4">
        <f t="shared" si="15"/>
        <v>0.48445601990546383</v>
      </c>
      <c r="L194" s="4">
        <f t="shared" si="16"/>
        <v>0.4410145416632304</v>
      </c>
      <c r="M194" s="4">
        <f t="shared" si="17"/>
        <v>5.4481099593172821E-2</v>
      </c>
      <c r="N194" s="4">
        <f t="shared" si="18"/>
        <v>0.48416535944007533</v>
      </c>
      <c r="O194" s="4">
        <f>1-F194/F$2</f>
        <v>0.57699974116216057</v>
      </c>
      <c r="P194" s="4">
        <f t="shared" si="19"/>
        <v>0.3422383547169644</v>
      </c>
    </row>
    <row r="195" spans="1:16" x14ac:dyDescent="0.25">
      <c r="A195">
        <v>193</v>
      </c>
      <c r="B195" s="1">
        <v>36719</v>
      </c>
      <c r="C195">
        <v>3337.3696289</v>
      </c>
      <c r="D195">
        <v>3781.3352051000002</v>
      </c>
      <c r="E195">
        <v>7311.9501952999999</v>
      </c>
      <c r="F195">
        <v>2857.0771484000002</v>
      </c>
      <c r="G195">
        <v>3339.2453612999998</v>
      </c>
      <c r="H195">
        <v>5084.1962891000003</v>
      </c>
      <c r="J195" s="5">
        <f t="shared" ref="J195:J258" si="20">A195</f>
        <v>193</v>
      </c>
      <c r="K195" s="4">
        <f t="shared" ref="K195:K258" si="21">1-C195/C$2</f>
        <v>0.48445703817927643</v>
      </c>
      <c r="L195" s="4">
        <f t="shared" ref="L195:L258" si="22">1-D195/D$2</f>
        <v>0.44102002740048196</v>
      </c>
      <c r="M195" s="4">
        <f t="shared" ref="M195:M258" si="23">1-E195/E$2</f>
        <v>5.4481099593172821E-2</v>
      </c>
      <c r="N195" s="4">
        <f t="shared" ref="N195:N258" si="24">1-G195/G$2</f>
        <v>0.48416728284959842</v>
      </c>
      <c r="O195" s="4">
        <f>1-F195/F$2</f>
        <v>0.57764947577951997</v>
      </c>
      <c r="P195" s="4">
        <f t="shared" ref="P195:P258" si="25">1-H195/H$2</f>
        <v>0.34255519303013116</v>
      </c>
    </row>
    <row r="196" spans="1:16" x14ac:dyDescent="0.25">
      <c r="A196">
        <v>194</v>
      </c>
      <c r="B196" s="1">
        <v>36720</v>
      </c>
      <c r="C196">
        <v>3337.3632812000001</v>
      </c>
      <c r="D196">
        <v>3781.3002929999998</v>
      </c>
      <c r="E196">
        <v>7311.9501952999999</v>
      </c>
      <c r="F196">
        <v>2852.7236327999999</v>
      </c>
      <c r="G196">
        <v>3339.2331543</v>
      </c>
      <c r="H196">
        <v>5081.7695311999996</v>
      </c>
      <c r="J196" s="5">
        <f t="shared" si="20"/>
        <v>194</v>
      </c>
      <c r="K196" s="4">
        <f t="shared" si="21"/>
        <v>0.4844580187455374</v>
      </c>
      <c r="L196" s="4">
        <f t="shared" si="22"/>
        <v>0.4410251883194809</v>
      </c>
      <c r="M196" s="4">
        <f t="shared" si="23"/>
        <v>5.4481099593172821E-2</v>
      </c>
      <c r="N196" s="4">
        <f t="shared" si="24"/>
        <v>0.48416916853612246</v>
      </c>
      <c r="O196" s="4">
        <f>1-F196/F$2</f>
        <v>0.57829303893877593</v>
      </c>
      <c r="P196" s="4">
        <f t="shared" si="25"/>
        <v>0.342869000619061</v>
      </c>
    </row>
    <row r="197" spans="1:16" x14ac:dyDescent="0.25">
      <c r="A197">
        <v>195</v>
      </c>
      <c r="B197" s="1">
        <v>36721</v>
      </c>
      <c r="C197">
        <v>3337.3569336</v>
      </c>
      <c r="D197">
        <v>3781.2675780999998</v>
      </c>
      <c r="E197">
        <v>7311.9501952999999</v>
      </c>
      <c r="F197">
        <v>2848.4113769999999</v>
      </c>
      <c r="G197">
        <v>3339.2209472999998</v>
      </c>
      <c r="H197">
        <v>5079.3662108999997</v>
      </c>
      <c r="J197" s="5">
        <f t="shared" si="20"/>
        <v>195</v>
      </c>
      <c r="K197" s="4">
        <f t="shared" si="21"/>
        <v>0.48445899929635083</v>
      </c>
      <c r="L197" s="4">
        <f t="shared" si="22"/>
        <v>0.44103002443500983</v>
      </c>
      <c r="M197" s="4">
        <f t="shared" si="23"/>
        <v>5.4481099593172821E-2</v>
      </c>
      <c r="N197" s="4">
        <f t="shared" si="24"/>
        <v>0.4841710542226465</v>
      </c>
      <c r="O197" s="4">
        <f>1-F197/F$2</f>
        <v>0.57893050282340452</v>
      </c>
      <c r="P197" s="4">
        <f t="shared" si="25"/>
        <v>0.34317977745789152</v>
      </c>
    </row>
    <row r="198" spans="1:16" x14ac:dyDescent="0.25">
      <c r="A198">
        <v>196</v>
      </c>
      <c r="B198" s="1">
        <v>36722</v>
      </c>
      <c r="C198">
        <v>3337.3505859000002</v>
      </c>
      <c r="D198">
        <v>3781.2368164</v>
      </c>
      <c r="E198">
        <v>7311.9501952999999</v>
      </c>
      <c r="F198">
        <v>2844.1398926000002</v>
      </c>
      <c r="G198">
        <v>3339.2089844000002</v>
      </c>
      <c r="H198">
        <v>5076.9853516000003</v>
      </c>
      <c r="J198" s="5">
        <f t="shared" si="20"/>
        <v>196</v>
      </c>
      <c r="K198" s="4">
        <f t="shared" si="21"/>
        <v>0.48445997986261191</v>
      </c>
      <c r="L198" s="4">
        <f t="shared" si="22"/>
        <v>0.44103457181663308</v>
      </c>
      <c r="M198" s="4">
        <f t="shared" si="23"/>
        <v>5.4481099593172821E-2</v>
      </c>
      <c r="N198" s="4">
        <f t="shared" si="24"/>
        <v>0.48417290220161902</v>
      </c>
      <c r="O198" s="4">
        <f>1-F198/F$2</f>
        <v>0.57956193963166491</v>
      </c>
      <c r="P198" s="4">
        <f t="shared" si="25"/>
        <v>0.34348764983218716</v>
      </c>
    </row>
    <row r="199" spans="1:16" x14ac:dyDescent="0.25">
      <c r="A199">
        <v>197</v>
      </c>
      <c r="B199" s="1">
        <v>36723</v>
      </c>
      <c r="C199">
        <v>3337.3444823999998</v>
      </c>
      <c r="D199">
        <v>3781.2080077999999</v>
      </c>
      <c r="E199">
        <v>7311.9501952999999</v>
      </c>
      <c r="F199">
        <v>2839.9084472999998</v>
      </c>
      <c r="G199">
        <v>3339.1970215000001</v>
      </c>
      <c r="H199">
        <v>5074.6269530999998</v>
      </c>
      <c r="J199" s="5">
        <f t="shared" si="20"/>
        <v>197</v>
      </c>
      <c r="K199" s="4">
        <f t="shared" si="21"/>
        <v>0.48446092270587393</v>
      </c>
      <c r="L199" s="4">
        <f t="shared" si="22"/>
        <v>0.44103883047913328</v>
      </c>
      <c r="M199" s="4">
        <f t="shared" si="23"/>
        <v>5.4481099593172821E-2</v>
      </c>
      <c r="N199" s="4">
        <f t="shared" si="24"/>
        <v>0.48417475018059164</v>
      </c>
      <c r="O199" s="4">
        <f>1-F199/F$2</f>
        <v>0.58018745761659796</v>
      </c>
      <c r="P199" s="4">
        <f t="shared" si="25"/>
        <v>0.34379261776781056</v>
      </c>
    </row>
    <row r="200" spans="1:16" x14ac:dyDescent="0.25">
      <c r="A200">
        <v>198</v>
      </c>
      <c r="B200" s="1">
        <v>36724</v>
      </c>
      <c r="C200">
        <v>3337.3381347999998</v>
      </c>
      <c r="D200">
        <v>3781.1811523000001</v>
      </c>
      <c r="E200">
        <v>7311.9501952999999</v>
      </c>
      <c r="F200">
        <v>2835.7165527000002</v>
      </c>
      <c r="G200">
        <v>3339.1850586</v>
      </c>
      <c r="H200">
        <v>5072.2910155999998</v>
      </c>
      <c r="J200" s="5">
        <f t="shared" si="20"/>
        <v>198</v>
      </c>
      <c r="K200" s="4">
        <f t="shared" si="21"/>
        <v>0.48446190325668748</v>
      </c>
      <c r="L200" s="4">
        <f t="shared" si="22"/>
        <v>0.44104280042251043</v>
      </c>
      <c r="M200" s="4">
        <f t="shared" si="23"/>
        <v>5.4481099593172821E-2</v>
      </c>
      <c r="N200" s="4">
        <f t="shared" si="24"/>
        <v>0.48417659815956426</v>
      </c>
      <c r="O200" s="4">
        <f>1-F200/F$2</f>
        <v>0.58080712897646247</v>
      </c>
      <c r="P200" s="4">
        <f t="shared" si="25"/>
        <v>0.34409468123889908</v>
      </c>
    </row>
    <row r="201" spans="1:16" x14ac:dyDescent="0.25">
      <c r="A201">
        <v>199</v>
      </c>
      <c r="B201" s="1">
        <v>36725</v>
      </c>
      <c r="C201">
        <v>3337.3320312000001</v>
      </c>
      <c r="D201">
        <v>3781.1555176000002</v>
      </c>
      <c r="E201">
        <v>7311.9501952999999</v>
      </c>
      <c r="F201">
        <v>2831.5637207</v>
      </c>
      <c r="G201">
        <v>3339.1733398000001</v>
      </c>
      <c r="H201">
        <v>5069.9765625</v>
      </c>
      <c r="J201" s="5">
        <f t="shared" si="20"/>
        <v>199</v>
      </c>
      <c r="K201" s="4">
        <f t="shared" si="21"/>
        <v>0.48446284611539703</v>
      </c>
      <c r="L201" s="4">
        <f t="shared" si="22"/>
        <v>0.44104658989980516</v>
      </c>
      <c r="M201" s="4">
        <f t="shared" si="23"/>
        <v>5.4481099593172821E-2</v>
      </c>
      <c r="N201" s="4">
        <f t="shared" si="24"/>
        <v>0.48417840843098536</v>
      </c>
      <c r="O201" s="4">
        <f>1-F201/F$2</f>
        <v>0.58142102586516997</v>
      </c>
      <c r="P201" s="4">
        <f t="shared" si="25"/>
        <v>0.34439396653101739</v>
      </c>
    </row>
    <row r="202" spans="1:16" x14ac:dyDescent="0.25">
      <c r="A202">
        <v>200</v>
      </c>
      <c r="B202" s="1">
        <v>36726</v>
      </c>
      <c r="C202">
        <v>3337.3259277000002</v>
      </c>
      <c r="D202">
        <v>3781.1318359000002</v>
      </c>
      <c r="E202">
        <v>7311.9501952999999</v>
      </c>
      <c r="F202">
        <v>2827.4492187999999</v>
      </c>
      <c r="G202">
        <v>3339.1616211</v>
      </c>
      <c r="H202">
        <v>5067.6845702999999</v>
      </c>
      <c r="J202" s="5">
        <f t="shared" si="20"/>
        <v>200</v>
      </c>
      <c r="K202" s="4">
        <f t="shared" si="21"/>
        <v>0.48446378895865905</v>
      </c>
      <c r="L202" s="4">
        <f t="shared" si="22"/>
        <v>0.44105009067275946</v>
      </c>
      <c r="M202" s="4">
        <f t="shared" si="23"/>
        <v>5.4481099593172821E-2</v>
      </c>
      <c r="N202" s="4">
        <f t="shared" si="24"/>
        <v>0.48418021868695893</v>
      </c>
      <c r="O202" s="4">
        <f>1-F202/F$2</f>
        <v>0.582029256565326</v>
      </c>
      <c r="P202" s="4">
        <f t="shared" si="25"/>
        <v>0.34469034737153215</v>
      </c>
    </row>
    <row r="203" spans="1:16" x14ac:dyDescent="0.25">
      <c r="A203">
        <v>201</v>
      </c>
      <c r="B203" s="1">
        <v>36727</v>
      </c>
      <c r="C203">
        <v>3337.3200683999999</v>
      </c>
      <c r="D203">
        <v>3781.109375</v>
      </c>
      <c r="E203">
        <v>7311.9501952999999</v>
      </c>
      <c r="F203">
        <v>2823.3725586</v>
      </c>
      <c r="G203">
        <v>3339.1501465000001</v>
      </c>
      <c r="H203">
        <v>5065.4135741999999</v>
      </c>
      <c r="J203" s="5">
        <f t="shared" si="20"/>
        <v>201</v>
      </c>
      <c r="K203" s="4">
        <f t="shared" si="21"/>
        <v>0.48446469407892201</v>
      </c>
      <c r="L203" s="4">
        <f t="shared" si="22"/>
        <v>0.44105341097963136</v>
      </c>
      <c r="M203" s="4">
        <f t="shared" si="23"/>
        <v>5.4481099593172821E-2</v>
      </c>
      <c r="N203" s="4">
        <f t="shared" si="24"/>
        <v>0.48418199123538108</v>
      </c>
      <c r="O203" s="4">
        <f>1-F203/F$2</f>
        <v>0.58263189327518972</v>
      </c>
      <c r="P203" s="4">
        <f t="shared" si="25"/>
        <v>0.34498401317585903</v>
      </c>
    </row>
    <row r="204" spans="1:16" x14ac:dyDescent="0.25">
      <c r="A204">
        <v>202</v>
      </c>
      <c r="B204" s="1">
        <v>36728</v>
      </c>
      <c r="C204">
        <v>3337.3139648000001</v>
      </c>
      <c r="D204">
        <v>3781.0881347999998</v>
      </c>
      <c r="E204">
        <v>7311.9501952999999</v>
      </c>
      <c r="F204">
        <v>2819.3332519999999</v>
      </c>
      <c r="G204">
        <v>3339.1386719000002</v>
      </c>
      <c r="H204">
        <v>5063.1635741999999</v>
      </c>
      <c r="J204" s="5">
        <f t="shared" si="20"/>
        <v>202</v>
      </c>
      <c r="K204" s="4">
        <f t="shared" si="21"/>
        <v>0.48446563693763156</v>
      </c>
      <c r="L204" s="4">
        <f t="shared" si="22"/>
        <v>0.44105655083520356</v>
      </c>
      <c r="M204" s="4">
        <f t="shared" si="23"/>
        <v>5.4481099593172821E-2</v>
      </c>
      <c r="N204" s="4">
        <f t="shared" si="24"/>
        <v>0.48418376378380312</v>
      </c>
      <c r="O204" s="4">
        <f>1-F204/F$2</f>
        <v>0.5832290081486724</v>
      </c>
      <c r="P204" s="4">
        <f t="shared" si="25"/>
        <v>0.34527496394399781</v>
      </c>
    </row>
    <row r="205" spans="1:16" x14ac:dyDescent="0.25">
      <c r="A205">
        <v>203</v>
      </c>
      <c r="B205" s="1">
        <v>36729</v>
      </c>
      <c r="C205">
        <v>3337.3081054999998</v>
      </c>
      <c r="D205">
        <v>3781.0686034999999</v>
      </c>
      <c r="E205">
        <v>7311.9501952999999</v>
      </c>
      <c r="F205">
        <v>2815.3308105000001</v>
      </c>
      <c r="G205">
        <v>3339.1274414</v>
      </c>
      <c r="H205">
        <v>5060.9345702999999</v>
      </c>
      <c r="J205" s="5">
        <f t="shared" si="20"/>
        <v>203</v>
      </c>
      <c r="K205" s="4">
        <f t="shared" si="21"/>
        <v>0.48446654205789463</v>
      </c>
      <c r="L205" s="4">
        <f t="shared" si="22"/>
        <v>0.44105943807078218</v>
      </c>
      <c r="M205" s="4">
        <f t="shared" si="23"/>
        <v>5.4481099593172821E-2</v>
      </c>
      <c r="N205" s="4">
        <f t="shared" si="24"/>
        <v>0.48418549862467386</v>
      </c>
      <c r="O205" s="4">
        <f>1-F205/F$2</f>
        <v>0.58382067339881571</v>
      </c>
      <c r="P205" s="4">
        <f t="shared" si="25"/>
        <v>0.34556319967594862</v>
      </c>
    </row>
    <row r="206" spans="1:16" x14ac:dyDescent="0.25">
      <c r="A206">
        <v>204</v>
      </c>
      <c r="B206" s="1">
        <v>36730</v>
      </c>
      <c r="C206">
        <v>3337.3022461</v>
      </c>
      <c r="D206">
        <v>3781.0500487999998</v>
      </c>
      <c r="E206">
        <v>7311.9501952999999</v>
      </c>
      <c r="F206">
        <v>2811.3645019999999</v>
      </c>
      <c r="G206">
        <v>3339.1162109000002</v>
      </c>
      <c r="H206">
        <v>5058.7265625</v>
      </c>
      <c r="J206" s="5">
        <f t="shared" si="20"/>
        <v>204</v>
      </c>
      <c r="K206" s="4">
        <f t="shared" si="21"/>
        <v>0.48446744719360513</v>
      </c>
      <c r="L206" s="4">
        <f t="shared" si="22"/>
        <v>0.44106218093940797</v>
      </c>
      <c r="M206" s="4">
        <f t="shared" si="23"/>
        <v>5.4481099593172821E-2</v>
      </c>
      <c r="N206" s="4">
        <f t="shared" si="24"/>
        <v>0.48418723346554449</v>
      </c>
      <c r="O206" s="4">
        <f>1-F206/F$2</f>
        <v>0.58440699724909506</v>
      </c>
      <c r="P206" s="4">
        <f t="shared" si="25"/>
        <v>0.34584872037171155</v>
      </c>
    </row>
    <row r="207" spans="1:16" x14ac:dyDescent="0.25">
      <c r="A207">
        <v>205</v>
      </c>
      <c r="B207" s="1">
        <v>36731</v>
      </c>
      <c r="C207">
        <v>3337.2963866999999</v>
      </c>
      <c r="D207">
        <v>3781.0327148000001</v>
      </c>
      <c r="E207">
        <v>7311.9501952999999</v>
      </c>
      <c r="F207">
        <v>2807.4340820000002</v>
      </c>
      <c r="G207">
        <v>3339.1049804999998</v>
      </c>
      <c r="H207">
        <v>5056.5385741999999</v>
      </c>
      <c r="J207" s="5">
        <f t="shared" si="20"/>
        <v>205</v>
      </c>
      <c r="K207" s="4">
        <f t="shared" si="21"/>
        <v>0.48446835232931573</v>
      </c>
      <c r="L207" s="4">
        <f t="shared" si="22"/>
        <v>0.44106474335673396</v>
      </c>
      <c r="M207" s="4">
        <f t="shared" si="23"/>
        <v>5.4481099593172821E-2</v>
      </c>
      <c r="N207" s="4">
        <f t="shared" si="24"/>
        <v>0.48418896829096758</v>
      </c>
      <c r="O207" s="4">
        <f>1-F207/F$2</f>
        <v>0.58498801584298787</v>
      </c>
      <c r="P207" s="4">
        <f t="shared" si="25"/>
        <v>0.34613165231685106</v>
      </c>
    </row>
    <row r="208" spans="1:16" x14ac:dyDescent="0.25">
      <c r="A208">
        <v>206</v>
      </c>
      <c r="B208" s="1">
        <v>36732</v>
      </c>
      <c r="C208">
        <v>3337.2907715000001</v>
      </c>
      <c r="D208">
        <v>3781.0163573999998</v>
      </c>
      <c r="E208">
        <v>7311.9501952999999</v>
      </c>
      <c r="F208">
        <v>2803.5390625</v>
      </c>
      <c r="G208">
        <v>3339.0939941000001</v>
      </c>
      <c r="H208">
        <v>5054.3706055000002</v>
      </c>
      <c r="J208" s="5">
        <f t="shared" si="20"/>
        <v>206</v>
      </c>
      <c r="K208" s="4">
        <f t="shared" si="21"/>
        <v>0.48446921974202728</v>
      </c>
      <c r="L208" s="4">
        <f t="shared" si="22"/>
        <v>0.44106716140710722</v>
      </c>
      <c r="M208" s="4">
        <f t="shared" si="23"/>
        <v>5.4481099593172821E-2</v>
      </c>
      <c r="N208" s="4">
        <f t="shared" si="24"/>
        <v>0.48419066542428679</v>
      </c>
      <c r="O208" s="4">
        <f>1-F208/F$2</f>
        <v>0.58556380131962271</v>
      </c>
      <c r="P208" s="4">
        <f t="shared" si="25"/>
        <v>0.34641199549843582</v>
      </c>
    </row>
    <row r="209" spans="1:16" x14ac:dyDescent="0.25">
      <c r="A209">
        <v>207</v>
      </c>
      <c r="B209" s="1">
        <v>36733</v>
      </c>
      <c r="C209">
        <v>3337.2849120999999</v>
      </c>
      <c r="D209">
        <v>3781.0012207</v>
      </c>
      <c r="E209">
        <v>7311.9501952999999</v>
      </c>
      <c r="F209">
        <v>2799.6787109000002</v>
      </c>
      <c r="G209">
        <v>3339.0830077999999</v>
      </c>
      <c r="H209">
        <v>5052.2226561999996</v>
      </c>
      <c r="J209" s="5">
        <f t="shared" si="20"/>
        <v>207</v>
      </c>
      <c r="K209" s="4">
        <f t="shared" si="21"/>
        <v>0.48447012487773788</v>
      </c>
      <c r="L209" s="4">
        <f t="shared" si="22"/>
        <v>0.44106939900618058</v>
      </c>
      <c r="M209" s="4">
        <f t="shared" si="23"/>
        <v>5.4481099593172821E-2</v>
      </c>
      <c r="N209" s="4">
        <f t="shared" si="24"/>
        <v>0.48419236254215847</v>
      </c>
      <c r="O209" s="4">
        <f>1-F209/F$2</f>
        <v>0.58613446197638819</v>
      </c>
      <c r="P209" s="4">
        <f t="shared" si="25"/>
        <v>0.34668974994232848</v>
      </c>
    </row>
    <row r="210" spans="1:16" x14ac:dyDescent="0.25">
      <c r="A210">
        <v>208</v>
      </c>
      <c r="B210" s="1">
        <v>36734</v>
      </c>
      <c r="C210">
        <v>3337.2792969000002</v>
      </c>
      <c r="D210">
        <v>3780.9865722999998</v>
      </c>
      <c r="E210">
        <v>7311.9506836</v>
      </c>
      <c r="F210">
        <v>2795.8527832</v>
      </c>
      <c r="G210">
        <v>3339.0720215000001</v>
      </c>
      <c r="H210">
        <v>5050.09375</v>
      </c>
      <c r="J210" s="5">
        <f t="shared" si="20"/>
        <v>208</v>
      </c>
      <c r="K210" s="4">
        <f t="shared" si="21"/>
        <v>0.48447099229044943</v>
      </c>
      <c r="L210" s="4">
        <f t="shared" si="22"/>
        <v>0.44107156442177764</v>
      </c>
      <c r="M210" s="4">
        <f t="shared" si="23"/>
        <v>5.4481036450390596E-2</v>
      </c>
      <c r="N210" s="4">
        <f t="shared" si="24"/>
        <v>0.48419405966003004</v>
      </c>
      <c r="O210" s="4">
        <f>1-F210/F$2</f>
        <v>0.58670003388284853</v>
      </c>
      <c r="P210" s="4">
        <f t="shared" si="25"/>
        <v>0.34696504189529975</v>
      </c>
    </row>
    <row r="211" spans="1:16" x14ac:dyDescent="0.25">
      <c r="A211">
        <v>209</v>
      </c>
      <c r="B211" s="1">
        <v>36735</v>
      </c>
      <c r="C211">
        <v>3337.2736816000001</v>
      </c>
      <c r="D211">
        <v>3780.9731445000002</v>
      </c>
      <c r="E211">
        <v>7311.9506836</v>
      </c>
      <c r="F211">
        <v>2792.0607909999999</v>
      </c>
      <c r="G211">
        <v>3339.0612793</v>
      </c>
      <c r="H211">
        <v>5047.984375</v>
      </c>
      <c r="J211" s="5">
        <f t="shared" si="20"/>
        <v>209</v>
      </c>
      <c r="K211" s="4">
        <f t="shared" si="21"/>
        <v>0.48447185971860851</v>
      </c>
      <c r="L211" s="4">
        <f t="shared" si="22"/>
        <v>0.44107354940085741</v>
      </c>
      <c r="M211" s="4">
        <f t="shared" si="23"/>
        <v>5.4481036450390596E-2</v>
      </c>
      <c r="N211" s="4">
        <f t="shared" si="24"/>
        <v>0.48419571907035031</v>
      </c>
      <c r="O211" s="4">
        <f>1-F211/F$2</f>
        <v>0.58726058923726265</v>
      </c>
      <c r="P211" s="4">
        <f t="shared" si="25"/>
        <v>0.34723780824042993</v>
      </c>
    </row>
    <row r="212" spans="1:16" x14ac:dyDescent="0.25">
      <c r="A212">
        <v>210</v>
      </c>
      <c r="B212" s="1">
        <v>36736</v>
      </c>
      <c r="C212">
        <v>3337.2683105000001</v>
      </c>
      <c r="D212">
        <v>3780.9606933999999</v>
      </c>
      <c r="E212">
        <v>7311.9506836</v>
      </c>
      <c r="F212">
        <v>2788.3027344000002</v>
      </c>
      <c r="G212">
        <v>3339.0505370999999</v>
      </c>
      <c r="H212">
        <v>5045.8940430000002</v>
      </c>
      <c r="J212" s="5">
        <f t="shared" si="20"/>
        <v>210</v>
      </c>
      <c r="K212" s="4">
        <f t="shared" si="21"/>
        <v>0.48447268942376864</v>
      </c>
      <c r="L212" s="4">
        <f t="shared" si="22"/>
        <v>0.44107538999820195</v>
      </c>
      <c r="M212" s="4">
        <f t="shared" si="23"/>
        <v>5.4481036450390596E-2</v>
      </c>
      <c r="N212" s="4">
        <f t="shared" si="24"/>
        <v>0.48419737848067046</v>
      </c>
      <c r="O212" s="4">
        <f>1-F212/F$2</f>
        <v>0.58781612802484806</v>
      </c>
      <c r="P212" s="4">
        <f t="shared" si="25"/>
        <v>0.34750811210756993</v>
      </c>
    </row>
    <row r="213" spans="1:16" x14ac:dyDescent="0.25">
      <c r="A213">
        <v>211</v>
      </c>
      <c r="B213" s="1">
        <v>36737</v>
      </c>
      <c r="C213">
        <v>3337.2626952999999</v>
      </c>
      <c r="D213">
        <v>3780.9487304999998</v>
      </c>
      <c r="E213">
        <v>7311.9506836</v>
      </c>
      <c r="F213">
        <v>2784.5778808999999</v>
      </c>
      <c r="G213">
        <v>3339.0400390999998</v>
      </c>
      <c r="H213">
        <v>5043.8227539</v>
      </c>
      <c r="J213" s="5">
        <f t="shared" si="20"/>
        <v>211</v>
      </c>
      <c r="K213" s="4">
        <f t="shared" si="21"/>
        <v>0.48447355683648019</v>
      </c>
      <c r="L213" s="4">
        <f t="shared" si="22"/>
        <v>0.44107715842685247</v>
      </c>
      <c r="M213" s="4">
        <f t="shared" si="23"/>
        <v>5.4481036450390596E-2</v>
      </c>
      <c r="N213" s="4">
        <f t="shared" si="24"/>
        <v>0.48419900016799167</v>
      </c>
      <c r="O213" s="4">
        <f>1-F213/F$2</f>
        <v>0.58836675852821074</v>
      </c>
      <c r="P213" s="4">
        <f t="shared" si="25"/>
        <v>0.34777595350965107</v>
      </c>
    </row>
    <row r="214" spans="1:16" x14ac:dyDescent="0.25">
      <c r="A214">
        <v>212</v>
      </c>
      <c r="B214" s="1">
        <v>36738</v>
      </c>
      <c r="C214">
        <v>3337.2573241999999</v>
      </c>
      <c r="D214">
        <v>3780.9377441000001</v>
      </c>
      <c r="E214">
        <v>7311.9506836</v>
      </c>
      <c r="F214">
        <v>2780.8859862999998</v>
      </c>
      <c r="G214">
        <v>3339.0295409999999</v>
      </c>
      <c r="H214">
        <v>5041.7695311999996</v>
      </c>
      <c r="J214" s="5">
        <f t="shared" si="20"/>
        <v>212</v>
      </c>
      <c r="K214" s="4">
        <f t="shared" si="21"/>
        <v>0.48447438654164032</v>
      </c>
      <c r="L214" s="4">
        <f t="shared" si="22"/>
        <v>0.44107878250333277</v>
      </c>
      <c r="M214" s="4">
        <f t="shared" si="23"/>
        <v>5.4481036450390596E-2</v>
      </c>
      <c r="N214" s="4">
        <f t="shared" si="24"/>
        <v>0.48420062187076041</v>
      </c>
      <c r="O214" s="4">
        <f>1-F214/F$2</f>
        <v>0.58891251684648016</v>
      </c>
      <c r="P214" s="4">
        <f t="shared" si="25"/>
        <v>0.34804145871930681</v>
      </c>
    </row>
    <row r="215" spans="1:16" x14ac:dyDescent="0.25">
      <c r="A215">
        <v>213</v>
      </c>
      <c r="B215" s="1">
        <v>36739</v>
      </c>
      <c r="C215">
        <v>3337.2517090000001</v>
      </c>
      <c r="D215">
        <v>3780.9272461</v>
      </c>
      <c r="E215">
        <v>7311.9506836</v>
      </c>
      <c r="F215">
        <v>2777.2265625</v>
      </c>
      <c r="G215">
        <v>3339.0190429999998</v>
      </c>
      <c r="H215">
        <v>5039.7348633000001</v>
      </c>
      <c r="J215" s="5">
        <f t="shared" si="20"/>
        <v>213</v>
      </c>
      <c r="K215" s="4">
        <f t="shared" si="21"/>
        <v>0.48447525395435176</v>
      </c>
      <c r="L215" s="4">
        <f t="shared" si="22"/>
        <v>0.44108033438155414</v>
      </c>
      <c r="M215" s="4">
        <f t="shared" si="23"/>
        <v>5.4481036450390596E-2</v>
      </c>
      <c r="N215" s="4">
        <f t="shared" si="24"/>
        <v>0.4842022435580815</v>
      </c>
      <c r="O215" s="4">
        <f>1-F215/F$2</f>
        <v>0.58945347513356749</v>
      </c>
      <c r="P215" s="4">
        <f t="shared" si="25"/>
        <v>0.34830456458082326</v>
      </c>
    </row>
    <row r="216" spans="1:16" x14ac:dyDescent="0.25">
      <c r="A216">
        <v>214</v>
      </c>
      <c r="B216" s="1">
        <v>36740</v>
      </c>
      <c r="C216">
        <v>3337.2465820000002</v>
      </c>
      <c r="D216">
        <v>3780.9172362999998</v>
      </c>
      <c r="E216">
        <v>7311.9506836</v>
      </c>
      <c r="F216">
        <v>2773.5991211</v>
      </c>
      <c r="G216">
        <v>3339.0087890999998</v>
      </c>
      <c r="H216">
        <v>5037.7182616999999</v>
      </c>
      <c r="J216" s="5">
        <f t="shared" si="20"/>
        <v>214</v>
      </c>
      <c r="K216" s="4">
        <f t="shared" si="21"/>
        <v>0.48447604595196037</v>
      </c>
      <c r="L216" s="4">
        <f t="shared" si="22"/>
        <v>0.44108181409108171</v>
      </c>
      <c r="M216" s="4">
        <f t="shared" si="23"/>
        <v>5.4481036450390596E-2</v>
      </c>
      <c r="N216" s="4">
        <f t="shared" si="24"/>
        <v>0.48420382753785118</v>
      </c>
      <c r="O216" s="4">
        <f>1-F216/F$2</f>
        <v>0.58998970558773189</v>
      </c>
      <c r="P216" s="4">
        <f t="shared" si="25"/>
        <v>0.34856533426284553</v>
      </c>
    </row>
    <row r="217" spans="1:16" x14ac:dyDescent="0.25">
      <c r="A217">
        <v>215</v>
      </c>
      <c r="B217" s="1">
        <v>36741</v>
      </c>
      <c r="C217">
        <v>3337.2412109000002</v>
      </c>
      <c r="D217">
        <v>3780.9079590000001</v>
      </c>
      <c r="E217">
        <v>7311.9506836</v>
      </c>
      <c r="F217">
        <v>2770.0034179999998</v>
      </c>
      <c r="G217">
        <v>3338.9985351999999</v>
      </c>
      <c r="H217">
        <v>5035.7192383000001</v>
      </c>
      <c r="J217" s="5">
        <f t="shared" si="20"/>
        <v>215</v>
      </c>
      <c r="K217" s="4">
        <f t="shared" si="21"/>
        <v>0.4844768756571205</v>
      </c>
      <c r="L217" s="4">
        <f t="shared" si="22"/>
        <v>0.4410831855180033</v>
      </c>
      <c r="M217" s="4">
        <f t="shared" si="23"/>
        <v>5.4481036450390596E-2</v>
      </c>
      <c r="N217" s="4">
        <f t="shared" si="24"/>
        <v>0.48420541151762098</v>
      </c>
      <c r="O217" s="4">
        <f>1-F217/F$2</f>
        <v>0.59052124429332009</v>
      </c>
      <c r="P217" s="4">
        <f t="shared" si="25"/>
        <v>0.3488238308822933</v>
      </c>
    </row>
    <row r="218" spans="1:16" x14ac:dyDescent="0.25">
      <c r="A218">
        <v>216</v>
      </c>
      <c r="B218" s="1">
        <v>36742</v>
      </c>
      <c r="C218">
        <v>3337.2358398000001</v>
      </c>
      <c r="D218">
        <v>3780.8991698999998</v>
      </c>
      <c r="E218">
        <v>7311.9506836</v>
      </c>
      <c r="F218">
        <v>2766.4389648000001</v>
      </c>
      <c r="G218">
        <v>3338.9882812000001</v>
      </c>
      <c r="H218">
        <v>5033.7382811999996</v>
      </c>
      <c r="J218" s="5">
        <f t="shared" si="20"/>
        <v>216</v>
      </c>
      <c r="K218" s="4">
        <f t="shared" si="21"/>
        <v>0.48447770536228063</v>
      </c>
      <c r="L218" s="4">
        <f t="shared" si="22"/>
        <v>0.44108448477623108</v>
      </c>
      <c r="M218" s="4">
        <f t="shared" si="23"/>
        <v>5.4481036450390596E-2</v>
      </c>
      <c r="N218" s="4">
        <f t="shared" si="24"/>
        <v>0.48420699551283819</v>
      </c>
      <c r="O218" s="4">
        <f>1-F218/F$2</f>
        <v>0.59104816344859112</v>
      </c>
      <c r="P218" s="4">
        <f t="shared" si="25"/>
        <v>0.34907999132224676</v>
      </c>
    </row>
    <row r="219" spans="1:16" x14ac:dyDescent="0.25">
      <c r="A219">
        <v>217</v>
      </c>
      <c r="B219" s="1">
        <v>36743</v>
      </c>
      <c r="C219">
        <v>3337.2307129000001</v>
      </c>
      <c r="D219">
        <v>3780.8911133000001</v>
      </c>
      <c r="E219">
        <v>7311.9506836</v>
      </c>
      <c r="F219">
        <v>2762.9050293</v>
      </c>
      <c r="G219">
        <v>3338.9782715000001</v>
      </c>
      <c r="H219">
        <v>5031.7744141000003</v>
      </c>
      <c r="J219" s="5">
        <f t="shared" si="20"/>
        <v>217</v>
      </c>
      <c r="K219" s="4">
        <f t="shared" si="21"/>
        <v>0.48447849734444171</v>
      </c>
      <c r="L219" s="4">
        <f t="shared" si="22"/>
        <v>0.44108567575185287</v>
      </c>
      <c r="M219" s="4">
        <f t="shared" si="23"/>
        <v>5.4481036450390596E-2</v>
      </c>
      <c r="N219" s="4">
        <f t="shared" si="24"/>
        <v>0.48420854176960881</v>
      </c>
      <c r="O219" s="4">
        <f>1-F219/F$2</f>
        <v>0.59157057129180335</v>
      </c>
      <c r="P219" s="4">
        <f t="shared" si="25"/>
        <v>0.34933394182947664</v>
      </c>
    </row>
    <row r="220" spans="1:16" x14ac:dyDescent="0.25">
      <c r="A220">
        <v>218</v>
      </c>
      <c r="B220" s="1">
        <v>36744</v>
      </c>
      <c r="C220">
        <v>3337.2253418</v>
      </c>
      <c r="D220">
        <v>3780.8835448999998</v>
      </c>
      <c r="E220">
        <v>7311.9506836</v>
      </c>
      <c r="F220">
        <v>2759.4013672000001</v>
      </c>
      <c r="G220">
        <v>3338.9682616999999</v>
      </c>
      <c r="H220">
        <v>5029.828125</v>
      </c>
      <c r="J220" s="5">
        <f t="shared" si="20"/>
        <v>218</v>
      </c>
      <c r="K220" s="4">
        <f t="shared" si="21"/>
        <v>0.48447932704960173</v>
      </c>
      <c r="L220" s="4">
        <f t="shared" si="22"/>
        <v>0.44108679455878086</v>
      </c>
      <c r="M220" s="4">
        <f t="shared" si="23"/>
        <v>5.4481036450390596E-2</v>
      </c>
      <c r="N220" s="4">
        <f t="shared" si="24"/>
        <v>0.48421008804182719</v>
      </c>
      <c r="O220" s="4">
        <f>1-F220/F$2</f>
        <v>0.59208850393686863</v>
      </c>
      <c r="P220" s="4">
        <f t="shared" si="25"/>
        <v>0.34958561929999454</v>
      </c>
    </row>
    <row r="221" spans="1:16" x14ac:dyDescent="0.25">
      <c r="A221">
        <v>219</v>
      </c>
      <c r="B221" s="1">
        <v>36745</v>
      </c>
      <c r="C221">
        <v>3337.2202148000001</v>
      </c>
      <c r="D221">
        <v>3780.8764648000001</v>
      </c>
      <c r="E221">
        <v>7311.9506836</v>
      </c>
      <c r="F221">
        <v>2755.9279784999999</v>
      </c>
      <c r="G221">
        <v>3338.9582519999999</v>
      </c>
      <c r="H221">
        <v>5027.8989258000001</v>
      </c>
      <c r="J221" s="5">
        <f t="shared" si="20"/>
        <v>219</v>
      </c>
      <c r="K221" s="4">
        <f t="shared" si="21"/>
        <v>0.48448011904721044</v>
      </c>
      <c r="L221" s="4">
        <f t="shared" si="22"/>
        <v>0.44108784118223243</v>
      </c>
      <c r="M221" s="4">
        <f t="shared" si="23"/>
        <v>5.4481036450390596E-2</v>
      </c>
      <c r="N221" s="4">
        <f t="shared" si="24"/>
        <v>0.48421163429859782</v>
      </c>
      <c r="O221" s="4">
        <f>1-F221/F$2</f>
        <v>0.59260196138378718</v>
      </c>
      <c r="P221" s="4">
        <f t="shared" si="25"/>
        <v>0.34983508685072029</v>
      </c>
    </row>
    <row r="222" spans="1:16" x14ac:dyDescent="0.25">
      <c r="A222">
        <v>220</v>
      </c>
      <c r="B222" s="1">
        <v>36746</v>
      </c>
      <c r="C222">
        <v>3337.2150879000001</v>
      </c>
      <c r="D222">
        <v>3780.8691405999998</v>
      </c>
      <c r="E222">
        <v>7311.9506836</v>
      </c>
      <c r="F222">
        <v>2752.4836426000002</v>
      </c>
      <c r="G222">
        <v>3338.9482422000001</v>
      </c>
      <c r="H222">
        <v>5025.9863280999998</v>
      </c>
      <c r="J222" s="5">
        <f t="shared" si="20"/>
        <v>220</v>
      </c>
      <c r="K222" s="4">
        <f t="shared" si="21"/>
        <v>0.48448091102937152</v>
      </c>
      <c r="L222" s="4">
        <f t="shared" si="22"/>
        <v>0.44108892389003096</v>
      </c>
      <c r="M222" s="4">
        <f t="shared" si="23"/>
        <v>5.4481036450390596E-2</v>
      </c>
      <c r="N222" s="4">
        <f t="shared" si="24"/>
        <v>0.48421318057081608</v>
      </c>
      <c r="O222" s="4">
        <f>1-F222/F$2</f>
        <v>0.59311112406907585</v>
      </c>
      <c r="P222" s="4">
        <f t="shared" si="25"/>
        <v>0.3500824076373672</v>
      </c>
    </row>
    <row r="223" spans="1:16" x14ac:dyDescent="0.25">
      <c r="A223">
        <v>221</v>
      </c>
      <c r="B223" s="1">
        <v>36747</v>
      </c>
      <c r="C223">
        <v>3337.2102051000002</v>
      </c>
      <c r="D223">
        <v>3780.8627929999998</v>
      </c>
      <c r="E223">
        <v>7311.9506836</v>
      </c>
      <c r="F223">
        <v>2749.0686034999999</v>
      </c>
      <c r="G223">
        <v>3338.9384765999998</v>
      </c>
      <c r="H223">
        <v>5024.0903319999998</v>
      </c>
      <c r="J223" s="5">
        <f t="shared" si="20"/>
        <v>221</v>
      </c>
      <c r="K223" s="4">
        <f t="shared" si="21"/>
        <v>0.48448166530398107</v>
      </c>
      <c r="L223" s="4">
        <f t="shared" si="22"/>
        <v>0.44108986223087665</v>
      </c>
      <c r="M223" s="4">
        <f t="shared" si="23"/>
        <v>5.4481036450390596E-2</v>
      </c>
      <c r="N223" s="4">
        <f t="shared" si="24"/>
        <v>0.48421468912003529</v>
      </c>
      <c r="O223" s="4">
        <f>1-F223/F$2</f>
        <v>0.59361595592317062</v>
      </c>
      <c r="P223" s="4">
        <f t="shared" si="25"/>
        <v>0.35032758164700417</v>
      </c>
    </row>
    <row r="224" spans="1:16" x14ac:dyDescent="0.25">
      <c r="A224">
        <v>222</v>
      </c>
      <c r="B224" s="1">
        <v>36748</v>
      </c>
      <c r="C224">
        <v>3337.2050780999998</v>
      </c>
      <c r="D224">
        <v>3780.8569336</v>
      </c>
      <c r="E224">
        <v>7311.9506836</v>
      </c>
      <c r="F224">
        <v>2745.6823730000001</v>
      </c>
      <c r="G224">
        <v>3338.9289551000002</v>
      </c>
      <c r="H224">
        <v>5022.2109375</v>
      </c>
      <c r="J224" s="5">
        <f t="shared" si="20"/>
        <v>222</v>
      </c>
      <c r="K224" s="4">
        <f t="shared" si="21"/>
        <v>0.48448245730158979</v>
      </c>
      <c r="L224" s="4">
        <f t="shared" si="22"/>
        <v>0.44109072840302843</v>
      </c>
      <c r="M224" s="4">
        <f t="shared" si="23"/>
        <v>5.4481036450390596E-2</v>
      </c>
      <c r="N224" s="4">
        <f t="shared" si="24"/>
        <v>0.48421615996170309</v>
      </c>
      <c r="O224" s="4">
        <f>1-F224/F$2</f>
        <v>0.59411652911476498</v>
      </c>
      <c r="P224" s="4">
        <f t="shared" si="25"/>
        <v>0.35057060887963121</v>
      </c>
    </row>
    <row r="225" spans="1:16" x14ac:dyDescent="0.25">
      <c r="A225">
        <v>223</v>
      </c>
      <c r="B225" s="1">
        <v>36749</v>
      </c>
      <c r="C225">
        <v>3337.2001952999999</v>
      </c>
      <c r="D225">
        <v>3780.8515625</v>
      </c>
      <c r="E225">
        <v>7311.9506836</v>
      </c>
      <c r="F225">
        <v>2742.3239745999999</v>
      </c>
      <c r="G225">
        <v>3338.9191894999999</v>
      </c>
      <c r="H225">
        <v>5020.3471680000002</v>
      </c>
      <c r="J225" s="5">
        <f t="shared" si="20"/>
        <v>223</v>
      </c>
      <c r="K225" s="4">
        <f t="shared" si="21"/>
        <v>0.48448321157619934</v>
      </c>
      <c r="L225" s="4">
        <f t="shared" si="22"/>
        <v>0.44109152239170391</v>
      </c>
      <c r="M225" s="4">
        <f t="shared" si="23"/>
        <v>5.4481036450390596E-2</v>
      </c>
      <c r="N225" s="4">
        <f t="shared" si="24"/>
        <v>0.48421766851092229</v>
      </c>
      <c r="O225" s="4">
        <f>1-F225/F$2</f>
        <v>0.59461298799602957</v>
      </c>
      <c r="P225" s="4">
        <f t="shared" si="25"/>
        <v>0.35081161562081287</v>
      </c>
    </row>
    <row r="226" spans="1:16" x14ac:dyDescent="0.25">
      <c r="A226">
        <v>224</v>
      </c>
      <c r="B226" s="1">
        <v>36750</v>
      </c>
      <c r="C226">
        <v>3337.1950683999999</v>
      </c>
      <c r="D226">
        <v>3780.8461914</v>
      </c>
      <c r="E226">
        <v>7311.9506836</v>
      </c>
      <c r="F226">
        <v>2738.9936523000001</v>
      </c>
      <c r="G226">
        <v>3338.9096679999998</v>
      </c>
      <c r="H226">
        <v>5018.5</v>
      </c>
      <c r="J226" s="5">
        <f t="shared" si="20"/>
        <v>224</v>
      </c>
      <c r="K226" s="4">
        <f t="shared" si="21"/>
        <v>0.48448400355836041</v>
      </c>
      <c r="L226" s="4">
        <f t="shared" si="22"/>
        <v>0.44109231638037938</v>
      </c>
      <c r="M226" s="4">
        <f t="shared" si="23"/>
        <v>5.4481036450390596E-2</v>
      </c>
      <c r="N226" s="4">
        <f t="shared" si="24"/>
        <v>0.48421913935259009</v>
      </c>
      <c r="O226" s="4">
        <f>1-F226/F$2</f>
        <v>0.59510529649739996</v>
      </c>
      <c r="P226" s="4">
        <f t="shared" si="25"/>
        <v>0.35105047559791569</v>
      </c>
    </row>
    <row r="227" spans="1:16" x14ac:dyDescent="0.25">
      <c r="A227">
        <v>225</v>
      </c>
      <c r="B227" s="1">
        <v>36751</v>
      </c>
      <c r="C227">
        <v>3337.1901855000001</v>
      </c>
      <c r="D227">
        <v>3780.8410644999999</v>
      </c>
      <c r="E227">
        <v>7311.9506836</v>
      </c>
      <c r="F227">
        <v>2735.6906737999998</v>
      </c>
      <c r="G227">
        <v>3338.9001465000001</v>
      </c>
      <c r="H227">
        <v>5016.6684569999998</v>
      </c>
      <c r="J227" s="5">
        <f t="shared" si="20"/>
        <v>225</v>
      </c>
      <c r="K227" s="4">
        <f t="shared" si="21"/>
        <v>0.4844847578484176</v>
      </c>
      <c r="L227" s="4">
        <f t="shared" si="22"/>
        <v>0.44109307426992528</v>
      </c>
      <c r="M227" s="4">
        <f t="shared" si="23"/>
        <v>5.4481036450390596E-2</v>
      </c>
      <c r="N227" s="4">
        <f t="shared" si="24"/>
        <v>0.48422061019425788</v>
      </c>
      <c r="O227" s="4">
        <f>1-F227/F$2</f>
        <v>0.59559356287191667</v>
      </c>
      <c r="P227" s="4">
        <f t="shared" si="25"/>
        <v>0.35128731508357325</v>
      </c>
    </row>
    <row r="228" spans="1:16" x14ac:dyDescent="0.25">
      <c r="A228">
        <v>226</v>
      </c>
      <c r="B228" s="1">
        <v>36752</v>
      </c>
      <c r="C228">
        <v>3337.1853027000002</v>
      </c>
      <c r="D228">
        <v>3780.8361816000001</v>
      </c>
      <c r="E228">
        <v>7311.9506836</v>
      </c>
      <c r="F228">
        <v>2732.4147948999998</v>
      </c>
      <c r="G228">
        <v>3338.8908691000001</v>
      </c>
      <c r="H228">
        <v>5014.8525391000003</v>
      </c>
      <c r="J228" s="5">
        <f t="shared" si="20"/>
        <v>226</v>
      </c>
      <c r="K228" s="4">
        <f t="shared" si="21"/>
        <v>0.48448551212302726</v>
      </c>
      <c r="L228" s="4">
        <f t="shared" si="22"/>
        <v>0.44109379608990684</v>
      </c>
      <c r="M228" s="4">
        <f t="shared" si="23"/>
        <v>5.4481036450390596E-2</v>
      </c>
      <c r="N228" s="4">
        <f t="shared" si="24"/>
        <v>0.48422204332837415</v>
      </c>
      <c r="O228" s="4">
        <f>1-F228/F$2</f>
        <v>0.59607782321870939</v>
      </c>
      <c r="P228" s="4">
        <f t="shared" si="25"/>
        <v>0.35152213406485411</v>
      </c>
    </row>
    <row r="229" spans="1:16" x14ac:dyDescent="0.25">
      <c r="A229">
        <v>227</v>
      </c>
      <c r="B229" s="1">
        <v>36753</v>
      </c>
      <c r="C229">
        <v>3337.1806640999998</v>
      </c>
      <c r="D229">
        <v>3780.8315429999998</v>
      </c>
      <c r="E229">
        <v>7311.9506836</v>
      </c>
      <c r="F229">
        <v>2729.1657715000001</v>
      </c>
      <c r="G229">
        <v>3338.8813476999999</v>
      </c>
      <c r="H229">
        <v>5013.0522461</v>
      </c>
      <c r="J229" s="5">
        <f t="shared" si="20"/>
        <v>227</v>
      </c>
      <c r="K229" s="4">
        <f t="shared" si="21"/>
        <v>0.48448622867463786</v>
      </c>
      <c r="L229" s="4">
        <f t="shared" si="22"/>
        <v>0.44109448179597632</v>
      </c>
      <c r="M229" s="4">
        <f t="shared" si="23"/>
        <v>5.4481036450390596E-2</v>
      </c>
      <c r="N229" s="4">
        <f t="shared" si="24"/>
        <v>0.48422351415459441</v>
      </c>
      <c r="O229" s="4">
        <f>1-F229/F$2</f>
        <v>0.59655811362212507</v>
      </c>
      <c r="P229" s="4">
        <f t="shared" si="25"/>
        <v>0.35175493256762069</v>
      </c>
    </row>
    <row r="230" spans="1:16" x14ac:dyDescent="0.25">
      <c r="A230">
        <v>228</v>
      </c>
      <c r="B230" s="1">
        <v>36754</v>
      </c>
      <c r="C230">
        <v>3337.1757812000001</v>
      </c>
      <c r="D230">
        <v>3780.8273926000002</v>
      </c>
      <c r="E230">
        <v>7311.9506836</v>
      </c>
      <c r="F230">
        <v>2725.9426269999999</v>
      </c>
      <c r="G230">
        <v>3338.8720702999999</v>
      </c>
      <c r="H230">
        <v>5011.2670897999997</v>
      </c>
      <c r="J230" s="5">
        <f t="shared" si="20"/>
        <v>228</v>
      </c>
      <c r="K230" s="4">
        <f t="shared" si="21"/>
        <v>0.48448698296469506</v>
      </c>
      <c r="L230" s="4">
        <f t="shared" si="22"/>
        <v>0.44109509533335201</v>
      </c>
      <c r="M230" s="4">
        <f t="shared" si="23"/>
        <v>5.4481036450390596E-2</v>
      </c>
      <c r="N230" s="4">
        <f t="shared" si="24"/>
        <v>0.48422494728871079</v>
      </c>
      <c r="O230" s="4">
        <f>1-F230/F$2</f>
        <v>0.59703457844911645</v>
      </c>
      <c r="P230" s="4">
        <f t="shared" si="25"/>
        <v>0.35198577372172424</v>
      </c>
    </row>
    <row r="231" spans="1:16" x14ac:dyDescent="0.25">
      <c r="A231">
        <v>229</v>
      </c>
      <c r="B231" s="1">
        <v>36755</v>
      </c>
      <c r="C231">
        <v>3337.1711426000002</v>
      </c>
      <c r="D231">
        <v>3780.8234862999998</v>
      </c>
      <c r="E231">
        <v>7311.9506836</v>
      </c>
      <c r="F231">
        <v>2722.7456054999998</v>
      </c>
      <c r="G231">
        <v>3338.8630370999999</v>
      </c>
      <c r="H231">
        <v>5009.4965819999998</v>
      </c>
      <c r="J231" s="5">
        <f t="shared" si="20"/>
        <v>229</v>
      </c>
      <c r="K231" s="4">
        <f t="shared" si="21"/>
        <v>0.48448769951630555</v>
      </c>
      <c r="L231" s="4">
        <f t="shared" si="22"/>
        <v>0.44109567278638084</v>
      </c>
      <c r="M231" s="4">
        <f t="shared" si="23"/>
        <v>5.4481036450390596E-2</v>
      </c>
      <c r="N231" s="4">
        <f t="shared" si="24"/>
        <v>0.48422634269982812</v>
      </c>
      <c r="O231" s="4">
        <f>1-F231/F$2</f>
        <v>0.59750718161533656</v>
      </c>
      <c r="P231" s="4">
        <f t="shared" si="25"/>
        <v>0.35221472065701576</v>
      </c>
    </row>
    <row r="232" spans="1:16" x14ac:dyDescent="0.25">
      <c r="A232">
        <v>230</v>
      </c>
      <c r="B232" s="1">
        <v>36756</v>
      </c>
      <c r="C232">
        <v>3337.1665039</v>
      </c>
      <c r="D232">
        <v>3780.8195801000002</v>
      </c>
      <c r="E232">
        <v>7311.9506836</v>
      </c>
      <c r="F232">
        <v>2719.5737304999998</v>
      </c>
      <c r="G232">
        <v>3338.8537597999998</v>
      </c>
      <c r="H232">
        <v>5007.7412108999997</v>
      </c>
      <c r="J232" s="5">
        <f t="shared" si="20"/>
        <v>230</v>
      </c>
      <c r="K232" s="4">
        <f t="shared" si="21"/>
        <v>0.48448841608336379</v>
      </c>
      <c r="L232" s="4">
        <f t="shared" si="22"/>
        <v>0.44109625022462695</v>
      </c>
      <c r="M232" s="4">
        <f t="shared" si="23"/>
        <v>5.4481036450390596E-2</v>
      </c>
      <c r="N232" s="4">
        <f t="shared" si="24"/>
        <v>0.48422777581849685</v>
      </c>
      <c r="O232" s="4">
        <f>1-F232/F$2</f>
        <v>0.59797606747295584</v>
      </c>
      <c r="P232" s="4">
        <f t="shared" si="25"/>
        <v>0.35244171024364401</v>
      </c>
    </row>
    <row r="233" spans="1:16" x14ac:dyDescent="0.25">
      <c r="A233">
        <v>231</v>
      </c>
      <c r="B233" s="1">
        <v>36757</v>
      </c>
      <c r="C233">
        <v>3337.1618652000002</v>
      </c>
      <c r="D233">
        <v>3780.8161620999999</v>
      </c>
      <c r="E233">
        <v>7311.9506836</v>
      </c>
      <c r="F233">
        <v>2716.4272461</v>
      </c>
      <c r="G233">
        <v>3338.8447265999998</v>
      </c>
      <c r="H233">
        <v>5006.0004883000001</v>
      </c>
      <c r="J233" s="5">
        <f t="shared" si="20"/>
        <v>231</v>
      </c>
      <c r="K233" s="4">
        <f t="shared" si="21"/>
        <v>0.48448913265042193</v>
      </c>
      <c r="L233" s="4">
        <f t="shared" si="22"/>
        <v>0.44109675549417926</v>
      </c>
      <c r="M233" s="4">
        <f t="shared" si="23"/>
        <v>5.4481036450390596E-2</v>
      </c>
      <c r="N233" s="4">
        <f t="shared" si="24"/>
        <v>0.48422917122961417</v>
      </c>
      <c r="O233" s="4">
        <f>1-F233/F$2</f>
        <v>0.59844119993762712</v>
      </c>
      <c r="P233" s="4">
        <f t="shared" si="25"/>
        <v>0.35266680561146024</v>
      </c>
    </row>
    <row r="234" spans="1:16" x14ac:dyDescent="0.25">
      <c r="A234">
        <v>232</v>
      </c>
      <c r="B234" s="1">
        <v>36758</v>
      </c>
      <c r="C234">
        <v>3337.1572265999998</v>
      </c>
      <c r="D234">
        <v>3780.8129883000001</v>
      </c>
      <c r="E234">
        <v>7311.9511719000002</v>
      </c>
      <c r="F234">
        <v>2713.3059082</v>
      </c>
      <c r="G234">
        <v>3338.8359375</v>
      </c>
      <c r="H234">
        <v>5004.2744141000003</v>
      </c>
      <c r="J234" s="5">
        <f t="shared" si="20"/>
        <v>232</v>
      </c>
      <c r="K234" s="4">
        <f t="shared" si="21"/>
        <v>0.48448984920203253</v>
      </c>
      <c r="L234" s="4">
        <f t="shared" si="22"/>
        <v>0.44109722466460211</v>
      </c>
      <c r="M234" s="4">
        <f t="shared" si="23"/>
        <v>5.448097330760826E-2</v>
      </c>
      <c r="N234" s="4">
        <f t="shared" si="24"/>
        <v>0.48423052893317997</v>
      </c>
      <c r="O234" s="4">
        <f>1-F234/F$2</f>
        <v>0.59890261509369758</v>
      </c>
      <c r="P234" s="4">
        <f t="shared" si="25"/>
        <v>0.35289000677339566</v>
      </c>
    </row>
    <row r="235" spans="1:16" x14ac:dyDescent="0.25">
      <c r="A235">
        <v>233</v>
      </c>
      <c r="B235" s="1">
        <v>36759</v>
      </c>
      <c r="C235">
        <v>3337.1525879000001</v>
      </c>
      <c r="D235">
        <v>3780.8098144999999</v>
      </c>
      <c r="E235">
        <v>7311.9511719000002</v>
      </c>
      <c r="F235">
        <v>2710.2089844000002</v>
      </c>
      <c r="G235">
        <v>3338.8269043</v>
      </c>
      <c r="H235">
        <v>5002.5620116999999</v>
      </c>
      <c r="J235" s="5">
        <f t="shared" si="20"/>
        <v>233</v>
      </c>
      <c r="K235" s="4">
        <f t="shared" si="21"/>
        <v>0.48449056576909066</v>
      </c>
      <c r="L235" s="4">
        <f t="shared" si="22"/>
        <v>0.44109769383502495</v>
      </c>
      <c r="M235" s="4">
        <f t="shared" si="23"/>
        <v>5.448097330760826E-2</v>
      </c>
      <c r="N235" s="4">
        <f t="shared" si="24"/>
        <v>0.48423192434429729</v>
      </c>
      <c r="O235" s="4">
        <f>1-F235/F$2</f>
        <v>0.59936042120899047</v>
      </c>
      <c r="P235" s="4">
        <f t="shared" si="25"/>
        <v>0.35311144001501471</v>
      </c>
    </row>
    <row r="236" spans="1:16" x14ac:dyDescent="0.25">
      <c r="A236">
        <v>234</v>
      </c>
      <c r="B236" s="1">
        <v>36760</v>
      </c>
      <c r="C236">
        <v>3337.1479491999999</v>
      </c>
      <c r="D236">
        <v>3780.8066405999998</v>
      </c>
      <c r="E236">
        <v>7311.9511719000002</v>
      </c>
      <c r="F236">
        <v>2707.1364745999999</v>
      </c>
      <c r="G236">
        <v>3338.8181152000002</v>
      </c>
      <c r="H236">
        <v>5000.8642577999999</v>
      </c>
      <c r="J236" s="5">
        <f t="shared" si="20"/>
        <v>234</v>
      </c>
      <c r="K236" s="4">
        <f t="shared" si="21"/>
        <v>0.48449128233614891</v>
      </c>
      <c r="L236" s="4">
        <f t="shared" si="22"/>
        <v>0.44109816302023042</v>
      </c>
      <c r="M236" s="4">
        <f t="shared" si="23"/>
        <v>5.448097330760826E-2</v>
      </c>
      <c r="N236" s="4">
        <f t="shared" si="24"/>
        <v>0.48423328204786309</v>
      </c>
      <c r="O236" s="4">
        <f>1-F236/F$2</f>
        <v>0.59981461829828819</v>
      </c>
      <c r="P236" s="4">
        <f t="shared" si="25"/>
        <v>0.35333097903782162</v>
      </c>
    </row>
    <row r="237" spans="1:16" x14ac:dyDescent="0.25">
      <c r="A237">
        <v>235</v>
      </c>
      <c r="B237" s="1">
        <v>36761</v>
      </c>
      <c r="C237">
        <v>3337.1433105000001</v>
      </c>
      <c r="D237">
        <v>3780.8039551000002</v>
      </c>
      <c r="E237">
        <v>7311.9511719000002</v>
      </c>
      <c r="F237">
        <v>2704.0878905999998</v>
      </c>
      <c r="G237">
        <v>3338.8093262000002</v>
      </c>
      <c r="H237">
        <v>4999.1801758000001</v>
      </c>
      <c r="J237" s="5">
        <f t="shared" si="20"/>
        <v>235</v>
      </c>
      <c r="K237" s="4">
        <f t="shared" si="21"/>
        <v>0.48449199890320704</v>
      </c>
      <c r="L237" s="4">
        <f t="shared" si="22"/>
        <v>0.44109856000717673</v>
      </c>
      <c r="M237" s="4">
        <f t="shared" si="23"/>
        <v>5.448097330760826E-2</v>
      </c>
      <c r="N237" s="4">
        <f t="shared" si="24"/>
        <v>0.48423463973598135</v>
      </c>
      <c r="O237" s="4">
        <f>1-F237/F$2</f>
        <v>0.60026527853028488</v>
      </c>
      <c r="P237" s="4">
        <f t="shared" si="25"/>
        <v>0.35354875012738107</v>
      </c>
    </row>
    <row r="238" spans="1:16" x14ac:dyDescent="0.25">
      <c r="A238">
        <v>236</v>
      </c>
      <c r="B238" s="1">
        <v>36762</v>
      </c>
      <c r="C238">
        <v>3337.1391601999999</v>
      </c>
      <c r="D238">
        <v>3780.8012695000002</v>
      </c>
      <c r="E238">
        <v>7311.9511719000002</v>
      </c>
      <c r="F238">
        <v>2701.0634765999998</v>
      </c>
      <c r="G238">
        <v>3338.8005370999999</v>
      </c>
      <c r="H238">
        <v>4997.5102539</v>
      </c>
      <c r="J238" s="5">
        <f t="shared" si="20"/>
        <v>236</v>
      </c>
      <c r="K238" s="4">
        <f t="shared" si="21"/>
        <v>0.48449264002426717</v>
      </c>
      <c r="L238" s="4">
        <f t="shared" si="22"/>
        <v>0.44109895700890578</v>
      </c>
      <c r="M238" s="4">
        <f t="shared" si="23"/>
        <v>5.448097330760826E-2</v>
      </c>
      <c r="N238" s="4">
        <f t="shared" si="24"/>
        <v>0.48423599743954726</v>
      </c>
      <c r="O238" s="4">
        <f>1-F238/F$2</f>
        <v>0.60071236580585086</v>
      </c>
      <c r="P238" s="4">
        <f t="shared" si="25"/>
        <v>0.35376469015384193</v>
      </c>
    </row>
    <row r="239" spans="1:16" x14ac:dyDescent="0.25">
      <c r="A239">
        <v>237</v>
      </c>
      <c r="B239" s="1">
        <v>36763</v>
      </c>
      <c r="C239">
        <v>3337.1362304999998</v>
      </c>
      <c r="D239">
        <v>3780.7988280999998</v>
      </c>
      <c r="E239">
        <v>7311.9511719000002</v>
      </c>
      <c r="F239">
        <v>2698.0622558999999</v>
      </c>
      <c r="G239">
        <v>3338.7917480000001</v>
      </c>
      <c r="H239">
        <v>4995.8535155999998</v>
      </c>
      <c r="J239" s="5">
        <f t="shared" si="20"/>
        <v>237</v>
      </c>
      <c r="K239" s="4">
        <f t="shared" si="21"/>
        <v>0.48449309259212248</v>
      </c>
      <c r="L239" s="4">
        <f t="shared" si="22"/>
        <v>0.44109931791150536</v>
      </c>
      <c r="M239" s="4">
        <f t="shared" si="23"/>
        <v>5.448097330760826E-2</v>
      </c>
      <c r="N239" s="4">
        <f t="shared" si="24"/>
        <v>0.48423735514311306</v>
      </c>
      <c r="O239" s="4">
        <f>1-F239/F$2</f>
        <v>0.60115602450672145</v>
      </c>
      <c r="P239" s="4">
        <f t="shared" si="25"/>
        <v>0.35397892538983755</v>
      </c>
    </row>
    <row r="240" spans="1:16" x14ac:dyDescent="0.25">
      <c r="A240">
        <v>238</v>
      </c>
      <c r="B240" s="1">
        <v>36764</v>
      </c>
      <c r="C240">
        <v>3337.1318359000002</v>
      </c>
      <c r="D240">
        <v>3780.7963866999999</v>
      </c>
      <c r="E240">
        <v>7311.9511719000002</v>
      </c>
      <c r="F240">
        <v>2695.0844726999999</v>
      </c>
      <c r="G240">
        <v>3338.7832030999998</v>
      </c>
      <c r="H240">
        <v>4994.2099608999997</v>
      </c>
      <c r="J240" s="5">
        <f t="shared" si="20"/>
        <v>238</v>
      </c>
      <c r="K240" s="4">
        <f t="shared" si="21"/>
        <v>0.48449377145162908</v>
      </c>
      <c r="L240" s="4">
        <f t="shared" si="22"/>
        <v>0.44109967881410483</v>
      </c>
      <c r="M240" s="4">
        <f t="shared" si="23"/>
        <v>5.448097330760826E-2</v>
      </c>
      <c r="N240" s="4">
        <f t="shared" si="24"/>
        <v>0.48423867512367991</v>
      </c>
      <c r="O240" s="4">
        <f>1-F240/F$2</f>
        <v>0.60159621853376732</v>
      </c>
      <c r="P240" s="4">
        <f t="shared" si="25"/>
        <v>0.35419145583536782</v>
      </c>
    </row>
    <row r="241" spans="1:16" x14ac:dyDescent="0.25">
      <c r="A241">
        <v>239</v>
      </c>
      <c r="B241" s="1">
        <v>36765</v>
      </c>
      <c r="C241">
        <v>3337.1274414</v>
      </c>
      <c r="D241">
        <v>3780.7941894999999</v>
      </c>
      <c r="E241">
        <v>7311.9511719000002</v>
      </c>
      <c r="F241">
        <v>2692.1293945000002</v>
      </c>
      <c r="G241">
        <v>3338.7746582</v>
      </c>
      <c r="H241">
        <v>4992.5800780999998</v>
      </c>
      <c r="J241" s="5">
        <f t="shared" si="20"/>
        <v>239</v>
      </c>
      <c r="K241" s="4">
        <f t="shared" si="21"/>
        <v>0.48449445029568827</v>
      </c>
      <c r="L241" s="4">
        <f t="shared" si="22"/>
        <v>0.44110000361757484</v>
      </c>
      <c r="M241" s="4">
        <f t="shared" si="23"/>
        <v>5.448097330760826E-2</v>
      </c>
      <c r="N241" s="4">
        <f t="shared" si="24"/>
        <v>0.48423999510424676</v>
      </c>
      <c r="O241" s="4">
        <f>1-F241/F$2</f>
        <v>0.60203305616959435</v>
      </c>
      <c r="P241" s="4">
        <f t="shared" si="25"/>
        <v>0.35440221834765062</v>
      </c>
    </row>
    <row r="242" spans="1:16" x14ac:dyDescent="0.25">
      <c r="A242">
        <v>240</v>
      </c>
      <c r="B242" s="1">
        <v>36766</v>
      </c>
      <c r="C242">
        <v>3337.1230469000002</v>
      </c>
      <c r="D242">
        <v>3780.7919922000001</v>
      </c>
      <c r="E242">
        <v>7311.9511719000002</v>
      </c>
      <c r="F242">
        <v>2689.1972655999998</v>
      </c>
      <c r="G242">
        <v>3338.7663573999998</v>
      </c>
      <c r="H242">
        <v>4990.9628905999998</v>
      </c>
      <c r="J242" s="5">
        <f t="shared" si="20"/>
        <v>240</v>
      </c>
      <c r="K242" s="4">
        <f t="shared" si="21"/>
        <v>0.48449512913974735</v>
      </c>
      <c r="L242" s="4">
        <f t="shared" si="22"/>
        <v>0.44110032843582736</v>
      </c>
      <c r="M242" s="4">
        <f t="shared" si="23"/>
        <v>5.448097330760826E-2</v>
      </c>
      <c r="N242" s="4">
        <f t="shared" si="24"/>
        <v>0.48424127737726219</v>
      </c>
      <c r="O242" s="4">
        <f>1-F242/F$2</f>
        <v>0.60246650130029045</v>
      </c>
      <c r="P242" s="4">
        <f t="shared" si="25"/>
        <v>0.35461133921225041</v>
      </c>
    </row>
    <row r="243" spans="1:16" x14ac:dyDescent="0.25">
      <c r="A243">
        <v>241</v>
      </c>
      <c r="B243" s="1">
        <v>36767</v>
      </c>
      <c r="C243">
        <v>3337.1188965000001</v>
      </c>
      <c r="D243">
        <v>3780.7900390999998</v>
      </c>
      <c r="E243">
        <v>7311.9511719000002</v>
      </c>
      <c r="F243">
        <v>2686.2873534999999</v>
      </c>
      <c r="G243">
        <v>3338.7578125</v>
      </c>
      <c r="H243">
        <v>4989.3583983999997</v>
      </c>
      <c r="J243" s="5">
        <f t="shared" si="20"/>
        <v>241</v>
      </c>
      <c r="K243" s="4">
        <f t="shared" si="21"/>
        <v>0.48449577027625512</v>
      </c>
      <c r="L243" s="4">
        <f t="shared" si="22"/>
        <v>0.44110061715495053</v>
      </c>
      <c r="M243" s="4">
        <f t="shared" si="23"/>
        <v>5.448097330760826E-2</v>
      </c>
      <c r="N243" s="4">
        <f t="shared" si="24"/>
        <v>0.48424259735782893</v>
      </c>
      <c r="O243" s="4">
        <f>1-F243/F$2</f>
        <v>0.6028966622084615</v>
      </c>
      <c r="P243" s="4">
        <f t="shared" si="25"/>
        <v>0.35481881842916718</v>
      </c>
    </row>
    <row r="244" spans="1:16" x14ac:dyDescent="0.25">
      <c r="A244">
        <v>242</v>
      </c>
      <c r="B244" s="1">
        <v>36768</v>
      </c>
      <c r="C244">
        <v>3337.1145019999999</v>
      </c>
      <c r="D244">
        <v>3780.7880859000002</v>
      </c>
      <c r="E244">
        <v>7311.9511719000002</v>
      </c>
      <c r="F244">
        <v>2683.3996582</v>
      </c>
      <c r="G244">
        <v>3338.7495116999999</v>
      </c>
      <c r="H244">
        <v>4987.7670897999997</v>
      </c>
      <c r="J244" s="5">
        <f t="shared" si="20"/>
        <v>242</v>
      </c>
      <c r="K244" s="4">
        <f t="shared" si="21"/>
        <v>0.4844964491203142</v>
      </c>
      <c r="L244" s="4">
        <f t="shared" si="22"/>
        <v>0.44110090588885609</v>
      </c>
      <c r="M244" s="4">
        <f t="shared" si="23"/>
        <v>5.448097330760826E-2</v>
      </c>
      <c r="N244" s="4">
        <f t="shared" si="24"/>
        <v>0.48424387963084436</v>
      </c>
      <c r="O244" s="4">
        <f>1-F244/F$2</f>
        <v>0.6033235388941075</v>
      </c>
      <c r="P244" s="4">
        <f t="shared" si="25"/>
        <v>0.35502459285561871</v>
      </c>
    </row>
    <row r="245" spans="1:16" x14ac:dyDescent="0.25">
      <c r="A245">
        <v>243</v>
      </c>
      <c r="B245" s="1">
        <v>36769</v>
      </c>
      <c r="C245">
        <v>3337.1103515999998</v>
      </c>
      <c r="D245">
        <v>3780.7863769999999</v>
      </c>
      <c r="E245">
        <v>7311.9511719000002</v>
      </c>
      <c r="F245">
        <v>2680.5341797000001</v>
      </c>
      <c r="G245">
        <v>3338.7412109000002</v>
      </c>
      <c r="H245">
        <v>4986.1879883000001</v>
      </c>
      <c r="J245" s="5">
        <f t="shared" si="20"/>
        <v>243</v>
      </c>
      <c r="K245" s="4">
        <f t="shared" si="21"/>
        <v>0.48449709025682197</v>
      </c>
      <c r="L245" s="4">
        <f t="shared" si="22"/>
        <v>0.44110115850884968</v>
      </c>
      <c r="M245" s="4">
        <f t="shared" si="23"/>
        <v>5.448097330760826E-2</v>
      </c>
      <c r="N245" s="4">
        <f t="shared" si="24"/>
        <v>0.48424516190385969</v>
      </c>
      <c r="O245" s="4">
        <f>1-F245/F$2</f>
        <v>0.60374713135722846</v>
      </c>
      <c r="P245" s="4">
        <f t="shared" si="25"/>
        <v>0.35522878876423825</v>
      </c>
    </row>
    <row r="246" spans="1:16" x14ac:dyDescent="0.25">
      <c r="A246">
        <v>244</v>
      </c>
      <c r="B246" s="1">
        <v>36770</v>
      </c>
      <c r="C246">
        <v>3337.1059570000002</v>
      </c>
      <c r="D246">
        <v>3780.7846679999998</v>
      </c>
      <c r="E246">
        <v>7311.9511719000002</v>
      </c>
      <c r="F246">
        <v>2677.6901855000001</v>
      </c>
      <c r="G246">
        <v>3338.7329101999999</v>
      </c>
      <c r="H246">
        <v>4984.6210938000004</v>
      </c>
      <c r="J246" s="5">
        <f t="shared" si="20"/>
        <v>244</v>
      </c>
      <c r="K246" s="4">
        <f t="shared" si="21"/>
        <v>0.48449776911632858</v>
      </c>
      <c r="L246" s="4">
        <f t="shared" si="22"/>
        <v>0.44110141114362589</v>
      </c>
      <c r="M246" s="4">
        <f t="shared" si="23"/>
        <v>5.448097330760826E-2</v>
      </c>
      <c r="N246" s="4">
        <f t="shared" si="24"/>
        <v>0.48424644416142748</v>
      </c>
      <c r="O246" s="4">
        <f>1-F246/F$2</f>
        <v>0.60416754788043048</v>
      </c>
      <c r="P246" s="4">
        <f t="shared" si="25"/>
        <v>0.3554314061679571</v>
      </c>
    </row>
    <row r="247" spans="1:16" x14ac:dyDescent="0.25">
      <c r="A247">
        <v>245</v>
      </c>
      <c r="B247" s="1">
        <v>36771</v>
      </c>
      <c r="C247">
        <v>3337.1018066000001</v>
      </c>
      <c r="D247">
        <v>3780.7832030999998</v>
      </c>
      <c r="E247">
        <v>7311.9511719000002</v>
      </c>
      <c r="F247">
        <v>2674.8676758000001</v>
      </c>
      <c r="G247">
        <v>3338.7248534999999</v>
      </c>
      <c r="H247">
        <v>4983.0668944999998</v>
      </c>
      <c r="J247" s="5">
        <f t="shared" si="20"/>
        <v>245</v>
      </c>
      <c r="K247" s="4">
        <f t="shared" si="21"/>
        <v>0.48449841025283635</v>
      </c>
      <c r="L247" s="4">
        <f t="shared" si="22"/>
        <v>0.44110162769405514</v>
      </c>
      <c r="M247" s="4">
        <f t="shared" si="23"/>
        <v>5.448097330760826E-2</v>
      </c>
      <c r="N247" s="4">
        <f t="shared" si="24"/>
        <v>0.4842476887268915</v>
      </c>
      <c r="O247" s="4">
        <f>1-F247/F$2</f>
        <v>0.60458478843414798</v>
      </c>
      <c r="P247" s="4">
        <f t="shared" si="25"/>
        <v>0.35563238193692426</v>
      </c>
    </row>
    <row r="248" spans="1:16" x14ac:dyDescent="0.25">
      <c r="A248">
        <v>246</v>
      </c>
      <c r="B248" s="1">
        <v>36772</v>
      </c>
      <c r="C248">
        <v>3337.0976562000001</v>
      </c>
      <c r="D248">
        <v>3780.7817383000001</v>
      </c>
      <c r="E248">
        <v>7311.9511719000002</v>
      </c>
      <c r="F248">
        <v>2672.0666504000001</v>
      </c>
      <c r="G248">
        <v>3338.7167969000002</v>
      </c>
      <c r="H248">
        <v>4981.5244141000003</v>
      </c>
      <c r="J248" s="5">
        <f t="shared" si="20"/>
        <v>246</v>
      </c>
      <c r="K248" s="4">
        <f t="shared" si="21"/>
        <v>0.48449905138934402</v>
      </c>
      <c r="L248" s="4">
        <f t="shared" si="22"/>
        <v>0.44110184422970178</v>
      </c>
      <c r="M248" s="4">
        <f t="shared" si="23"/>
        <v>5.448097330760826E-2</v>
      </c>
      <c r="N248" s="4">
        <f t="shared" si="24"/>
        <v>0.48424893327690777</v>
      </c>
      <c r="O248" s="4">
        <f>1-F248/F$2</f>
        <v>0.60499885304794665</v>
      </c>
      <c r="P248" s="4">
        <f t="shared" si="25"/>
        <v>0.35583184231791043</v>
      </c>
    </row>
    <row r="249" spans="1:16" x14ac:dyDescent="0.25">
      <c r="A249">
        <v>247</v>
      </c>
      <c r="B249" s="1">
        <v>36773</v>
      </c>
      <c r="C249">
        <v>3337.0935058999999</v>
      </c>
      <c r="D249">
        <v>3780.7805176000002</v>
      </c>
      <c r="E249">
        <v>7311.9511719000002</v>
      </c>
      <c r="F249">
        <v>2669.2863769999999</v>
      </c>
      <c r="G249">
        <v>3338.7087402000002</v>
      </c>
      <c r="H249">
        <v>4979.9936522999997</v>
      </c>
      <c r="J249" s="5">
        <f t="shared" si="20"/>
        <v>247</v>
      </c>
      <c r="K249" s="4">
        <f t="shared" si="21"/>
        <v>0.48449969251040415</v>
      </c>
      <c r="L249" s="4">
        <f t="shared" si="22"/>
        <v>0.44110202468100157</v>
      </c>
      <c r="M249" s="4">
        <f t="shared" si="23"/>
        <v>5.448097330760826E-2</v>
      </c>
      <c r="N249" s="4">
        <f t="shared" si="24"/>
        <v>0.48425017784237168</v>
      </c>
      <c r="O249" s="4">
        <f>1-F249/F$2</f>
        <v>0.6054098499748668</v>
      </c>
      <c r="P249" s="4">
        <f t="shared" si="25"/>
        <v>0.35602978734970936</v>
      </c>
    </row>
    <row r="250" spans="1:16" x14ac:dyDescent="0.25">
      <c r="A250">
        <v>248</v>
      </c>
      <c r="B250" s="1">
        <v>36774</v>
      </c>
      <c r="C250">
        <v>3337.0893554999998</v>
      </c>
      <c r="D250">
        <v>3780.7790527000002</v>
      </c>
      <c r="E250">
        <v>7311.9511719000002</v>
      </c>
      <c r="F250">
        <v>2666.5270995999999</v>
      </c>
      <c r="G250">
        <v>3338.7006836</v>
      </c>
      <c r="H250">
        <v>4978.4750977000003</v>
      </c>
      <c r="J250" s="5">
        <f t="shared" si="20"/>
        <v>248</v>
      </c>
      <c r="K250" s="4">
        <f t="shared" si="21"/>
        <v>0.48450033364691181</v>
      </c>
      <c r="L250" s="4">
        <f t="shared" si="22"/>
        <v>0.44110224123143082</v>
      </c>
      <c r="M250" s="4">
        <f t="shared" si="23"/>
        <v>5.448097330760826E-2</v>
      </c>
      <c r="N250" s="4">
        <f t="shared" si="24"/>
        <v>0.48425142239238805</v>
      </c>
      <c r="O250" s="4">
        <f>1-F250/F$2</f>
        <v>0.60581774314534431</v>
      </c>
      <c r="P250" s="4">
        <f t="shared" si="25"/>
        <v>0.35622615385074519</v>
      </c>
    </row>
    <row r="251" spans="1:16" x14ac:dyDescent="0.25">
      <c r="A251">
        <v>249</v>
      </c>
      <c r="B251" s="1">
        <v>36775</v>
      </c>
      <c r="C251">
        <v>3337.0854491999999</v>
      </c>
      <c r="D251">
        <v>3780.7778320000002</v>
      </c>
      <c r="E251">
        <v>7311.9511719000002</v>
      </c>
      <c r="F251">
        <v>2663.7880859000002</v>
      </c>
      <c r="G251">
        <v>3338.6926269999999</v>
      </c>
      <c r="H251">
        <v>4976.9682616999999</v>
      </c>
      <c r="J251" s="5">
        <f t="shared" si="20"/>
        <v>249</v>
      </c>
      <c r="K251" s="4">
        <f t="shared" si="21"/>
        <v>0.48450093707586805</v>
      </c>
      <c r="L251" s="4">
        <f t="shared" si="22"/>
        <v>0.44110242168273051</v>
      </c>
      <c r="M251" s="4">
        <f t="shared" si="23"/>
        <v>5.448097330760826E-2</v>
      </c>
      <c r="N251" s="4">
        <f t="shared" si="24"/>
        <v>0.48425266694240443</v>
      </c>
      <c r="O251" s="4">
        <f>1-F251/F$2</f>
        <v>0.60622264081241983</v>
      </c>
      <c r="P251" s="4">
        <f t="shared" si="25"/>
        <v>0.35642100500259377</v>
      </c>
    </row>
    <row r="252" spans="1:16" x14ac:dyDescent="0.25">
      <c r="A252">
        <v>250</v>
      </c>
      <c r="B252" s="1">
        <v>36776</v>
      </c>
      <c r="C252">
        <v>3337.0812987999998</v>
      </c>
      <c r="D252">
        <v>3780.7766112999998</v>
      </c>
      <c r="E252">
        <v>7311.9511719000002</v>
      </c>
      <c r="F252">
        <v>2661.0698241999999</v>
      </c>
      <c r="G252">
        <v>3338.6848144999999</v>
      </c>
      <c r="H252">
        <v>4975.4731444999998</v>
      </c>
      <c r="J252" s="5">
        <f t="shared" si="20"/>
        <v>250</v>
      </c>
      <c r="K252" s="4">
        <f t="shared" si="21"/>
        <v>0.48450157821237583</v>
      </c>
      <c r="L252" s="4">
        <f t="shared" si="22"/>
        <v>0.4411026021340303</v>
      </c>
      <c r="M252" s="4">
        <f t="shared" si="23"/>
        <v>5.448097330760826E-2</v>
      </c>
      <c r="N252" s="4">
        <f t="shared" si="24"/>
        <v>0.48425387378486928</v>
      </c>
      <c r="O252" s="4">
        <f>1-F252/F$2</f>
        <v>0.60662447079261717</v>
      </c>
      <c r="P252" s="4">
        <f t="shared" si="25"/>
        <v>0.3566143407793928</v>
      </c>
    </row>
    <row r="253" spans="1:16" x14ac:dyDescent="0.25">
      <c r="A253">
        <v>251</v>
      </c>
      <c r="B253" s="1">
        <v>36777</v>
      </c>
      <c r="C253">
        <v>3337.0771484000002</v>
      </c>
      <c r="D253">
        <v>3780.7753905999998</v>
      </c>
      <c r="E253">
        <v>7311.9511719000002</v>
      </c>
      <c r="F253">
        <v>2658.3713379000001</v>
      </c>
      <c r="G253">
        <v>3338.6770019999999</v>
      </c>
      <c r="H253">
        <v>4973.9892577999999</v>
      </c>
      <c r="J253" s="5">
        <f t="shared" si="20"/>
        <v>251</v>
      </c>
      <c r="K253" s="4">
        <f t="shared" si="21"/>
        <v>0.48450221934888338</v>
      </c>
      <c r="L253" s="4">
        <f t="shared" si="22"/>
        <v>0.44110278258533009</v>
      </c>
      <c r="M253" s="4">
        <f t="shared" si="23"/>
        <v>5.448097330760826E-2</v>
      </c>
      <c r="N253" s="4">
        <f t="shared" si="24"/>
        <v>0.48425508062733424</v>
      </c>
      <c r="O253" s="4">
        <f>1-F253/F$2</f>
        <v>0.60702337745288881</v>
      </c>
      <c r="P253" s="4">
        <f t="shared" si="25"/>
        <v>0.35680622432392428</v>
      </c>
    </row>
    <row r="254" spans="1:16" x14ac:dyDescent="0.25">
      <c r="A254">
        <v>252</v>
      </c>
      <c r="B254" s="1">
        <v>36778</v>
      </c>
      <c r="C254">
        <v>3337.0732422000001</v>
      </c>
      <c r="D254">
        <v>3780.7744140999998</v>
      </c>
      <c r="E254">
        <v>7311.9511719000002</v>
      </c>
      <c r="F254">
        <v>2655.6928711</v>
      </c>
      <c r="G254">
        <v>3338.6691894999999</v>
      </c>
      <c r="H254">
        <v>4972.5166016000003</v>
      </c>
      <c r="J254" s="5">
        <f t="shared" si="20"/>
        <v>252</v>
      </c>
      <c r="K254" s="4">
        <f t="shared" si="21"/>
        <v>0.48450282276239209</v>
      </c>
      <c r="L254" s="4">
        <f t="shared" si="22"/>
        <v>0.44110292693750031</v>
      </c>
      <c r="M254" s="4">
        <f t="shared" si="23"/>
        <v>5.448097330760826E-2</v>
      </c>
      <c r="N254" s="4">
        <f t="shared" si="24"/>
        <v>0.4842562874697991</v>
      </c>
      <c r="O254" s="4">
        <f>1-F254/F$2</f>
        <v>0.60741932470888793</v>
      </c>
      <c r="P254" s="4">
        <f t="shared" si="25"/>
        <v>0.35699665563618843</v>
      </c>
    </row>
    <row r="255" spans="1:16" x14ac:dyDescent="0.25">
      <c r="A255">
        <v>253</v>
      </c>
      <c r="B255" s="1">
        <v>36779</v>
      </c>
      <c r="C255">
        <v>3337.0693359000002</v>
      </c>
      <c r="D255">
        <v>3780.7731933999999</v>
      </c>
      <c r="E255">
        <v>7311.9511719000002</v>
      </c>
      <c r="F255">
        <v>2653.0339355000001</v>
      </c>
      <c r="G255">
        <v>3338.6613769999999</v>
      </c>
      <c r="H255">
        <v>4971.0551758000001</v>
      </c>
      <c r="J255" s="5">
        <f t="shared" si="20"/>
        <v>253</v>
      </c>
      <c r="K255" s="4">
        <f t="shared" si="21"/>
        <v>0.48450342619134834</v>
      </c>
      <c r="L255" s="4">
        <f t="shared" si="22"/>
        <v>0.4411031073888001</v>
      </c>
      <c r="M255" s="4">
        <f t="shared" si="23"/>
        <v>5.448097330760826E-2</v>
      </c>
      <c r="N255" s="4">
        <f t="shared" si="24"/>
        <v>0.48425749431226406</v>
      </c>
      <c r="O255" s="4">
        <f>1-F255/F$2</f>
        <v>0.60781238474409127</v>
      </c>
      <c r="P255" s="4">
        <f t="shared" si="25"/>
        <v>0.35718563472911635</v>
      </c>
    </row>
    <row r="256" spans="1:16" x14ac:dyDescent="0.25">
      <c r="A256">
        <v>254</v>
      </c>
      <c r="B256" s="1">
        <v>36780</v>
      </c>
      <c r="C256">
        <v>3337.0651855000001</v>
      </c>
      <c r="D256">
        <v>3780.7724609000002</v>
      </c>
      <c r="E256">
        <v>7311.9511719000002</v>
      </c>
      <c r="F256">
        <v>2650.3942870999999</v>
      </c>
      <c r="G256">
        <v>3338.6538086</v>
      </c>
      <c r="H256">
        <v>4969.6049805000002</v>
      </c>
      <c r="J256" s="5">
        <f t="shared" si="20"/>
        <v>254</v>
      </c>
      <c r="K256" s="4">
        <f t="shared" si="21"/>
        <v>0.484504067327856</v>
      </c>
      <c r="L256" s="4">
        <f t="shared" si="22"/>
        <v>0.44110321567140598</v>
      </c>
      <c r="M256" s="4">
        <f t="shared" si="23"/>
        <v>5.448097330760826E-2</v>
      </c>
      <c r="N256" s="4">
        <f t="shared" si="24"/>
        <v>0.4842586634471775</v>
      </c>
      <c r="O256" s="4">
        <f>1-F256/F$2</f>
        <v>0.60820259362806284</v>
      </c>
      <c r="P256" s="4">
        <f t="shared" si="25"/>
        <v>0.35737316158977694</v>
      </c>
    </row>
    <row r="257" spans="1:16" x14ac:dyDescent="0.25">
      <c r="A257">
        <v>255</v>
      </c>
      <c r="B257" s="1">
        <v>36781</v>
      </c>
      <c r="C257">
        <v>3337.0615234000002</v>
      </c>
      <c r="D257">
        <v>3780.7714844000002</v>
      </c>
      <c r="E257">
        <v>7311.9511719000002</v>
      </c>
      <c r="F257">
        <v>2647.7739258000001</v>
      </c>
      <c r="G257">
        <v>3338.6462402000002</v>
      </c>
      <c r="H257">
        <v>4968.1660155999998</v>
      </c>
      <c r="J257" s="5">
        <f t="shared" si="20"/>
        <v>255</v>
      </c>
      <c r="K257" s="4">
        <f t="shared" si="21"/>
        <v>0.48450463303381319</v>
      </c>
      <c r="L257" s="4">
        <f t="shared" si="22"/>
        <v>0.4411033600235762</v>
      </c>
      <c r="M257" s="4">
        <f t="shared" si="23"/>
        <v>5.448097330760826E-2</v>
      </c>
      <c r="N257" s="4">
        <f t="shared" si="24"/>
        <v>0.48425983258209093</v>
      </c>
      <c r="O257" s="4">
        <f>1-F257/F$2</f>
        <v>0.60858995137558525</v>
      </c>
      <c r="P257" s="4">
        <f t="shared" si="25"/>
        <v>0.35755923623110142</v>
      </c>
    </row>
    <row r="258" spans="1:16" x14ac:dyDescent="0.25">
      <c r="A258">
        <v>256</v>
      </c>
      <c r="B258" s="1">
        <v>36782</v>
      </c>
      <c r="C258">
        <v>3337.0576172000001</v>
      </c>
      <c r="D258">
        <v>3780.7705077999999</v>
      </c>
      <c r="E258">
        <v>7311.9511719000002</v>
      </c>
      <c r="F258">
        <v>2645.1723633000001</v>
      </c>
      <c r="G258">
        <v>3338.6386719000002</v>
      </c>
      <c r="H258">
        <v>4966.7373047000001</v>
      </c>
      <c r="J258" s="5">
        <f t="shared" si="20"/>
        <v>256</v>
      </c>
      <c r="K258" s="4">
        <f t="shared" si="21"/>
        <v>0.48450523644732191</v>
      </c>
      <c r="L258" s="4">
        <f t="shared" si="22"/>
        <v>0.44110350439052903</v>
      </c>
      <c r="M258" s="4">
        <f t="shared" si="23"/>
        <v>5.448097330760826E-2</v>
      </c>
      <c r="N258" s="4">
        <f t="shared" si="24"/>
        <v>0.48426100170155673</v>
      </c>
      <c r="O258" s="4">
        <f>1-F258/F$2</f>
        <v>0.60897453017013503</v>
      </c>
      <c r="P258" s="4">
        <f t="shared" si="25"/>
        <v>0.35774398491279169</v>
      </c>
    </row>
    <row r="259" spans="1:16" x14ac:dyDescent="0.25">
      <c r="A259">
        <v>257</v>
      </c>
      <c r="B259" s="1">
        <v>36783</v>
      </c>
      <c r="C259">
        <v>3337.0537109000002</v>
      </c>
      <c r="D259">
        <v>3780.7697754000001</v>
      </c>
      <c r="E259">
        <v>7311.9511719000002</v>
      </c>
      <c r="F259">
        <v>2642.5891112999998</v>
      </c>
      <c r="G259">
        <v>3338.6311034999999</v>
      </c>
      <c r="H259">
        <v>4965.3198241999999</v>
      </c>
      <c r="J259" s="5">
        <f t="shared" ref="J259:J322" si="26">A259</f>
        <v>257</v>
      </c>
      <c r="K259" s="4">
        <f t="shared" ref="K259:K322" si="27">1-C259/C$2</f>
        <v>0.48450583987627815</v>
      </c>
      <c r="L259" s="4">
        <f t="shared" ref="L259:L322" si="28">1-D259/D$2</f>
        <v>0.44110361265835241</v>
      </c>
      <c r="M259" s="4">
        <f t="shared" ref="M259:M322" si="29">1-E259/E$2</f>
        <v>5.448097330760826E-2</v>
      </c>
      <c r="N259" s="4">
        <f t="shared" ref="N259:N322" si="30">1-G259/G$2</f>
        <v>0.48426217083647027</v>
      </c>
      <c r="O259" s="4">
        <f>1-F259/F$2</f>
        <v>0.6093564021951885</v>
      </c>
      <c r="P259" s="4">
        <f t="shared" ref="P259:P322" si="31">1-H259/H$2</f>
        <v>0.35792728137514584</v>
      </c>
    </row>
    <row r="260" spans="1:16" x14ac:dyDescent="0.25">
      <c r="A260">
        <v>258</v>
      </c>
      <c r="B260" s="1">
        <v>36784</v>
      </c>
      <c r="C260">
        <v>3337.0498047000001</v>
      </c>
      <c r="D260">
        <v>3780.7690429999998</v>
      </c>
      <c r="E260">
        <v>7311.9516602000003</v>
      </c>
      <c r="F260">
        <v>2640.0244140999998</v>
      </c>
      <c r="G260">
        <v>3338.6237793</v>
      </c>
      <c r="H260">
        <v>4963.9130858999997</v>
      </c>
      <c r="J260" s="5">
        <f t="shared" si="26"/>
        <v>258</v>
      </c>
      <c r="K260" s="4">
        <f t="shared" si="27"/>
        <v>0.48450644328978676</v>
      </c>
      <c r="L260" s="4">
        <f t="shared" si="28"/>
        <v>0.44110372092617578</v>
      </c>
      <c r="M260" s="4">
        <f t="shared" si="29"/>
        <v>5.4480910164826035E-2</v>
      </c>
      <c r="N260" s="4">
        <f t="shared" si="30"/>
        <v>0.48426330224838465</v>
      </c>
      <c r="O260" s="4">
        <f>1-F260/F$2</f>
        <v>0.60973553133683367</v>
      </c>
      <c r="P260" s="4">
        <f t="shared" si="31"/>
        <v>0.35810918874801489</v>
      </c>
    </row>
    <row r="261" spans="1:16" x14ac:dyDescent="0.25">
      <c r="A261">
        <v>259</v>
      </c>
      <c r="B261" s="1">
        <v>36785</v>
      </c>
      <c r="C261">
        <v>3337.0461426000002</v>
      </c>
      <c r="D261">
        <v>3780.7683105000001</v>
      </c>
      <c r="E261">
        <v>7311.9516602000003</v>
      </c>
      <c r="F261">
        <v>2637.4777832</v>
      </c>
      <c r="G261">
        <v>3338.6162109000002</v>
      </c>
      <c r="H261">
        <v>4962.5170897999997</v>
      </c>
      <c r="J261" s="5">
        <f t="shared" si="26"/>
        <v>259</v>
      </c>
      <c r="K261" s="4">
        <f t="shared" si="27"/>
        <v>0.48450700899574395</v>
      </c>
      <c r="L261" s="4">
        <f t="shared" si="28"/>
        <v>0.44110382920878166</v>
      </c>
      <c r="M261" s="4">
        <f t="shared" si="29"/>
        <v>5.4480910164826035E-2</v>
      </c>
      <c r="N261" s="4">
        <f t="shared" si="30"/>
        <v>0.48426447138329809</v>
      </c>
      <c r="O261" s="4">
        <f>1-F261/F$2</f>
        <v>0.61011198980811199</v>
      </c>
      <c r="P261" s="4">
        <f t="shared" si="31"/>
        <v>0.35828970703139884</v>
      </c>
    </row>
    <row r="262" spans="1:16" x14ac:dyDescent="0.25">
      <c r="A262">
        <v>260</v>
      </c>
      <c r="B262" s="1">
        <v>36786</v>
      </c>
      <c r="C262">
        <v>3337.0424804999998</v>
      </c>
      <c r="D262">
        <v>3780.7675780999998</v>
      </c>
      <c r="E262">
        <v>7311.9516602000003</v>
      </c>
      <c r="F262">
        <v>2634.9492187999999</v>
      </c>
      <c r="G262">
        <v>3338.6088866999999</v>
      </c>
      <c r="H262">
        <v>4961.1308594000002</v>
      </c>
      <c r="J262" s="5">
        <f t="shared" si="26"/>
        <v>260</v>
      </c>
      <c r="K262" s="4">
        <f t="shared" si="27"/>
        <v>0.48450757470170125</v>
      </c>
      <c r="L262" s="4">
        <f t="shared" si="28"/>
        <v>0.44110393747660503</v>
      </c>
      <c r="M262" s="4">
        <f t="shared" si="29"/>
        <v>5.4480910164826035E-2</v>
      </c>
      <c r="N262" s="4">
        <f t="shared" si="30"/>
        <v>0.48426560279521258</v>
      </c>
      <c r="O262" s="4">
        <f>1-F262/F$2</f>
        <v>0.61048577757945843</v>
      </c>
      <c r="P262" s="4">
        <f t="shared" si="31"/>
        <v>0.35846896249793092</v>
      </c>
    </row>
    <row r="263" spans="1:16" x14ac:dyDescent="0.25">
      <c r="A263">
        <v>261</v>
      </c>
      <c r="B263" s="1">
        <v>36787</v>
      </c>
      <c r="C263">
        <v>3337.0385741999999</v>
      </c>
      <c r="D263">
        <v>3780.7670898000001</v>
      </c>
      <c r="E263">
        <v>7311.9516602000003</v>
      </c>
      <c r="F263">
        <v>2632.4382323999998</v>
      </c>
      <c r="G263">
        <v>3338.6015625</v>
      </c>
      <c r="H263">
        <v>4959.7558594000002</v>
      </c>
      <c r="J263" s="5">
        <f t="shared" si="26"/>
        <v>261</v>
      </c>
      <c r="K263" s="4">
        <f t="shared" si="27"/>
        <v>0.4845081781306575</v>
      </c>
      <c r="L263" s="4">
        <f t="shared" si="28"/>
        <v>0.44110400966008145</v>
      </c>
      <c r="M263" s="4">
        <f t="shared" si="29"/>
        <v>5.4480910164826035E-2</v>
      </c>
      <c r="N263" s="4">
        <f t="shared" si="30"/>
        <v>0.48426673420712696</v>
      </c>
      <c r="O263" s="4">
        <f>1-F263/F$2</f>
        <v>0.61085696686391455</v>
      </c>
      <c r="P263" s="4">
        <f t="shared" si="31"/>
        <v>0.35864676574512688</v>
      </c>
    </row>
    <row r="264" spans="1:16" x14ac:dyDescent="0.25">
      <c r="A264">
        <v>262</v>
      </c>
      <c r="B264" s="1">
        <v>36788</v>
      </c>
      <c r="C264">
        <v>3337.0349120999999</v>
      </c>
      <c r="D264">
        <v>3780.7663573999998</v>
      </c>
      <c r="E264">
        <v>7311.9516602000003</v>
      </c>
      <c r="F264">
        <v>2629.9448241999999</v>
      </c>
      <c r="G264">
        <v>3338.5942383000001</v>
      </c>
      <c r="H264">
        <v>4958.390625</v>
      </c>
      <c r="J264" s="5">
        <f t="shared" si="26"/>
        <v>262</v>
      </c>
      <c r="K264" s="4">
        <f t="shared" si="27"/>
        <v>0.48450874383661469</v>
      </c>
      <c r="L264" s="4">
        <f t="shared" si="28"/>
        <v>0.44110411792790472</v>
      </c>
      <c r="M264" s="4">
        <f t="shared" si="29"/>
        <v>5.4480910164826035E-2</v>
      </c>
      <c r="N264" s="4">
        <f t="shared" si="30"/>
        <v>0.48426786561904134</v>
      </c>
      <c r="O264" s="4">
        <f>1-F264/F$2</f>
        <v>0.61122555763191522</v>
      </c>
      <c r="P264" s="4">
        <f t="shared" si="31"/>
        <v>0.3588233061884023</v>
      </c>
    </row>
    <row r="265" spans="1:16" x14ac:dyDescent="0.25">
      <c r="A265">
        <v>263</v>
      </c>
      <c r="B265" s="1">
        <v>36789</v>
      </c>
      <c r="C265">
        <v>3337.0319823999998</v>
      </c>
      <c r="D265">
        <v>3780.7658691000001</v>
      </c>
      <c r="E265">
        <v>7311.9516602000003</v>
      </c>
      <c r="F265">
        <v>2627.4685058999999</v>
      </c>
      <c r="G265">
        <v>3338.5871582</v>
      </c>
      <c r="H265">
        <v>4957.0356444999998</v>
      </c>
      <c r="J265" s="5">
        <f t="shared" si="26"/>
        <v>263</v>
      </c>
      <c r="K265" s="4">
        <f t="shared" si="27"/>
        <v>0.48450919640446999</v>
      </c>
      <c r="L265" s="4">
        <f t="shared" si="28"/>
        <v>0.44110419011138113</v>
      </c>
      <c r="M265" s="4">
        <f t="shared" si="29"/>
        <v>5.4480910164826035E-2</v>
      </c>
      <c r="N265" s="4">
        <f t="shared" si="30"/>
        <v>0.48426895932340441</v>
      </c>
      <c r="O265" s="4">
        <f>1-F265/F$2</f>
        <v>0.61159162206693662</v>
      </c>
      <c r="P265" s="4">
        <f t="shared" si="31"/>
        <v>0.35899852068497473</v>
      </c>
    </row>
    <row r="266" spans="1:16" x14ac:dyDescent="0.25">
      <c r="A266">
        <v>264</v>
      </c>
      <c r="B266" s="1">
        <v>36790</v>
      </c>
      <c r="C266">
        <v>3337.0283202999999</v>
      </c>
      <c r="D266">
        <v>3780.7653808999999</v>
      </c>
      <c r="E266">
        <v>7311.9516602000003</v>
      </c>
      <c r="F266">
        <v>2625.0095215000001</v>
      </c>
      <c r="G266">
        <v>3338.5798340000001</v>
      </c>
      <c r="H266">
        <v>4955.6909180000002</v>
      </c>
      <c r="J266" s="5">
        <f t="shared" si="26"/>
        <v>264</v>
      </c>
      <c r="K266" s="4">
        <f t="shared" si="27"/>
        <v>0.48450976211042718</v>
      </c>
      <c r="L266" s="4">
        <f t="shared" si="28"/>
        <v>0.44110426228007504</v>
      </c>
      <c r="M266" s="4">
        <f t="shared" si="29"/>
        <v>5.4480910164826035E-2</v>
      </c>
      <c r="N266" s="4">
        <f t="shared" si="30"/>
        <v>0.48427009073531879</v>
      </c>
      <c r="O266" s="4">
        <f>1-F266/F$2</f>
        <v>0.61195512409941455</v>
      </c>
      <c r="P266" s="4">
        <f t="shared" si="31"/>
        <v>0.35917240922191318</v>
      </c>
    </row>
    <row r="267" spans="1:16" x14ac:dyDescent="0.25">
      <c r="A267">
        <v>265</v>
      </c>
      <c r="B267" s="1">
        <v>36791</v>
      </c>
      <c r="C267">
        <v>3337.0246582</v>
      </c>
      <c r="D267">
        <v>3780.7646484000002</v>
      </c>
      <c r="E267">
        <v>7311.9516602000003</v>
      </c>
      <c r="F267">
        <v>2622.5671387000002</v>
      </c>
      <c r="G267">
        <v>3338.5727539</v>
      </c>
      <c r="H267">
        <v>4954.3559569999998</v>
      </c>
      <c r="J267" s="5">
        <f t="shared" si="26"/>
        <v>265</v>
      </c>
      <c r="K267" s="4">
        <f t="shared" si="27"/>
        <v>0.48451032781638437</v>
      </c>
      <c r="L267" s="4">
        <f t="shared" si="28"/>
        <v>0.44110437056268093</v>
      </c>
      <c r="M267" s="4">
        <f t="shared" si="29"/>
        <v>5.4480910164826035E-2</v>
      </c>
      <c r="N267" s="4">
        <f t="shared" si="30"/>
        <v>0.48427118443968176</v>
      </c>
      <c r="O267" s="4">
        <f>1-F267/F$2</f>
        <v>0.61231617198238997</v>
      </c>
      <c r="P267" s="4">
        <f t="shared" si="31"/>
        <v>0.3593450349678623</v>
      </c>
    </row>
    <row r="268" spans="1:16" x14ac:dyDescent="0.25">
      <c r="A268">
        <v>266</v>
      </c>
      <c r="B268" s="1">
        <v>36792</v>
      </c>
      <c r="C268">
        <v>3337.0214844000002</v>
      </c>
      <c r="D268">
        <v>3780.7641601999999</v>
      </c>
      <c r="E268">
        <v>7311.9516602000003</v>
      </c>
      <c r="F268">
        <v>2620.1416015999998</v>
      </c>
      <c r="G268">
        <v>3338.5656737999998</v>
      </c>
      <c r="H268">
        <v>4953.0307616999999</v>
      </c>
      <c r="J268" s="5">
        <f t="shared" si="26"/>
        <v>266</v>
      </c>
      <c r="K268" s="4">
        <f t="shared" si="27"/>
        <v>0.48451081809179108</v>
      </c>
      <c r="L268" s="4">
        <f t="shared" si="28"/>
        <v>0.44110444273137472</v>
      </c>
      <c r="M268" s="4">
        <f t="shared" si="29"/>
        <v>5.4480910164826035E-2</v>
      </c>
      <c r="N268" s="4">
        <f t="shared" si="30"/>
        <v>0.48427227814404472</v>
      </c>
      <c r="O268" s="4">
        <f>1-F268/F$2</f>
        <v>0.61267472963151581</v>
      </c>
      <c r="P268" s="4">
        <f t="shared" si="31"/>
        <v>0.35951639789695966</v>
      </c>
    </row>
    <row r="269" spans="1:16" x14ac:dyDescent="0.25">
      <c r="A269">
        <v>267</v>
      </c>
      <c r="B269" s="1">
        <v>36793</v>
      </c>
      <c r="C269">
        <v>3337.0205077999999</v>
      </c>
      <c r="D269">
        <v>3780.7639159999999</v>
      </c>
      <c r="E269">
        <v>7311.9516602000003</v>
      </c>
      <c r="F269">
        <v>2617.7324219000002</v>
      </c>
      <c r="G269">
        <v>3338.5588379000001</v>
      </c>
      <c r="H269">
        <v>4951.7158202999999</v>
      </c>
      <c r="J269" s="5">
        <f t="shared" si="26"/>
        <v>267</v>
      </c>
      <c r="K269" s="4">
        <f t="shared" si="27"/>
        <v>0.48451096895289203</v>
      </c>
      <c r="L269" s="4">
        <f t="shared" si="28"/>
        <v>0.4411044788305043</v>
      </c>
      <c r="M269" s="4">
        <f t="shared" si="29"/>
        <v>5.4480910164826035E-2</v>
      </c>
      <c r="N269" s="4">
        <f t="shared" si="30"/>
        <v>0.48427333412540863</v>
      </c>
      <c r="O269" s="4">
        <f>1-F269/F$2</f>
        <v>0.61303086923026828</v>
      </c>
      <c r="P269" s="4">
        <f t="shared" si="31"/>
        <v>0.35968643487935414</v>
      </c>
    </row>
    <row r="270" spans="1:16" x14ac:dyDescent="0.25">
      <c r="A270">
        <v>268</v>
      </c>
      <c r="B270" s="1">
        <v>36794</v>
      </c>
      <c r="C270">
        <v>3337.0168457</v>
      </c>
      <c r="D270">
        <v>3780.7634277000002</v>
      </c>
      <c r="E270">
        <v>7311.9516602000003</v>
      </c>
      <c r="F270">
        <v>2615.3398437999999</v>
      </c>
      <c r="G270">
        <v>3338.5517577999999</v>
      </c>
      <c r="H270">
        <v>4950.4101561999996</v>
      </c>
      <c r="J270" s="5">
        <f t="shared" si="26"/>
        <v>268</v>
      </c>
      <c r="K270" s="4">
        <f t="shared" si="27"/>
        <v>0.48451153465884933</v>
      </c>
      <c r="L270" s="4">
        <f t="shared" si="28"/>
        <v>0.44110455101398061</v>
      </c>
      <c r="M270" s="4">
        <f t="shared" si="29"/>
        <v>5.4480910164826035E-2</v>
      </c>
      <c r="N270" s="4">
        <f t="shared" si="30"/>
        <v>0.4842744278297717</v>
      </c>
      <c r="O270" s="4">
        <f>1-F270/F$2</f>
        <v>0.61338455467951825</v>
      </c>
      <c r="P270" s="4">
        <f t="shared" si="31"/>
        <v>0.35985527220061031</v>
      </c>
    </row>
    <row r="271" spans="1:16" x14ac:dyDescent="0.25">
      <c r="A271">
        <v>269</v>
      </c>
      <c r="B271" s="1">
        <v>36795</v>
      </c>
      <c r="C271">
        <v>3337.0131836</v>
      </c>
      <c r="D271">
        <v>3780.7629394999999</v>
      </c>
      <c r="E271">
        <v>7311.9516602000003</v>
      </c>
      <c r="F271">
        <v>2612.9631347999998</v>
      </c>
      <c r="G271">
        <v>3338.5449219000002</v>
      </c>
      <c r="H271">
        <v>4949.1142577999999</v>
      </c>
      <c r="J271" s="5">
        <f t="shared" si="26"/>
        <v>269</v>
      </c>
      <c r="K271" s="4">
        <f t="shared" si="27"/>
        <v>0.48451210036480652</v>
      </c>
      <c r="L271" s="4">
        <f t="shared" si="28"/>
        <v>0.44110462318267452</v>
      </c>
      <c r="M271" s="4">
        <f t="shared" si="29"/>
        <v>5.4480910164826035E-2</v>
      </c>
      <c r="N271" s="4">
        <f t="shared" si="30"/>
        <v>0.48427548381113561</v>
      </c>
      <c r="O271" s="4">
        <f>1-F271/F$2</f>
        <v>0.61373589426187136</v>
      </c>
      <c r="P271" s="4">
        <f t="shared" si="31"/>
        <v>0.36002284670501461</v>
      </c>
    </row>
    <row r="272" spans="1:16" x14ac:dyDescent="0.25">
      <c r="A272">
        <v>270</v>
      </c>
      <c r="B272" s="1">
        <v>36796</v>
      </c>
      <c r="C272">
        <v>3337.0097655999998</v>
      </c>
      <c r="D272">
        <v>3780.7626952999999</v>
      </c>
      <c r="E272">
        <v>7311.9516602000003</v>
      </c>
      <c r="F272">
        <v>2610.6025390999998</v>
      </c>
      <c r="G272">
        <v>3338.5378418</v>
      </c>
      <c r="H272">
        <v>4947.8276366999999</v>
      </c>
      <c r="J272" s="5">
        <f t="shared" si="26"/>
        <v>270</v>
      </c>
      <c r="K272" s="4">
        <f t="shared" si="27"/>
        <v>0.48451262836321229</v>
      </c>
      <c r="L272" s="4">
        <f t="shared" si="28"/>
        <v>0.44110465928180398</v>
      </c>
      <c r="M272" s="4">
        <f t="shared" si="29"/>
        <v>5.4480910164826035E-2</v>
      </c>
      <c r="N272" s="4">
        <f t="shared" si="30"/>
        <v>0.48427657751549857</v>
      </c>
      <c r="O272" s="4">
        <f>1-F272/F$2</f>
        <v>0.61408485187819828</v>
      </c>
      <c r="P272" s="4">
        <f t="shared" si="31"/>
        <v>0.3601892215482807</v>
      </c>
    </row>
    <row r="273" spans="1:16" x14ac:dyDescent="0.25">
      <c r="A273">
        <v>271</v>
      </c>
      <c r="B273" s="1">
        <v>36797</v>
      </c>
      <c r="C273">
        <v>3337.0061034999999</v>
      </c>
      <c r="D273">
        <v>3780.7622070000002</v>
      </c>
      <c r="E273">
        <v>7311.9516602000003</v>
      </c>
      <c r="F273">
        <v>2608.2578125</v>
      </c>
      <c r="G273">
        <v>3338.5310058999999</v>
      </c>
      <c r="H273">
        <v>4946.5507811999996</v>
      </c>
      <c r="J273" s="5">
        <f t="shared" si="26"/>
        <v>271</v>
      </c>
      <c r="K273" s="4">
        <f t="shared" si="27"/>
        <v>0.48451319406916948</v>
      </c>
      <c r="L273" s="4">
        <f t="shared" si="28"/>
        <v>0.4411047314652804</v>
      </c>
      <c r="M273" s="4">
        <f t="shared" si="29"/>
        <v>5.4480910164826035E-2</v>
      </c>
      <c r="N273" s="4">
        <f t="shared" si="30"/>
        <v>0.48427763349686248</v>
      </c>
      <c r="O273" s="4">
        <f>1-F273/F$2</f>
        <v>0.61443146362762824</v>
      </c>
      <c r="P273" s="4">
        <f t="shared" si="31"/>
        <v>0.36035433358762614</v>
      </c>
    </row>
    <row r="274" spans="1:16" x14ac:dyDescent="0.25">
      <c r="A274">
        <v>272</v>
      </c>
      <c r="B274" s="1">
        <v>36798</v>
      </c>
      <c r="C274">
        <v>3337.0024414</v>
      </c>
      <c r="D274">
        <v>3780.7619629000001</v>
      </c>
      <c r="E274">
        <v>7311.9516602000003</v>
      </c>
      <c r="F274">
        <v>2605.9287109000002</v>
      </c>
      <c r="G274">
        <v>3338.5241698999998</v>
      </c>
      <c r="H274">
        <v>4945.2832030999998</v>
      </c>
      <c r="J274" s="5">
        <f t="shared" si="26"/>
        <v>272</v>
      </c>
      <c r="K274" s="4">
        <f t="shared" si="27"/>
        <v>0.48451375977512667</v>
      </c>
      <c r="L274" s="4">
        <f t="shared" si="28"/>
        <v>0.44110476754962735</v>
      </c>
      <c r="M274" s="4">
        <f t="shared" si="29"/>
        <v>5.4480910164826035E-2</v>
      </c>
      <c r="N274" s="4">
        <f t="shared" si="30"/>
        <v>0.48427868949367403</v>
      </c>
      <c r="O274" s="4">
        <f>1-F274/F$2</f>
        <v>0.61477576559450853</v>
      </c>
      <c r="P274" s="4">
        <f t="shared" si="31"/>
        <v>0.36051824595290216</v>
      </c>
    </row>
    <row r="275" spans="1:16" x14ac:dyDescent="0.25">
      <c r="A275">
        <v>273</v>
      </c>
      <c r="B275" s="1">
        <v>36799</v>
      </c>
      <c r="C275">
        <v>3336.9990234000002</v>
      </c>
      <c r="D275">
        <v>3780.7614745999999</v>
      </c>
      <c r="E275">
        <v>7311.9516602000003</v>
      </c>
      <c r="F275">
        <v>2603.6149902000002</v>
      </c>
      <c r="G275">
        <v>3338.5175780999998</v>
      </c>
      <c r="H275">
        <v>4944.0249022999997</v>
      </c>
      <c r="J275" s="5">
        <f t="shared" si="26"/>
        <v>273</v>
      </c>
      <c r="K275" s="4">
        <f t="shared" si="27"/>
        <v>0.48451428777353245</v>
      </c>
      <c r="L275" s="4">
        <f t="shared" si="28"/>
        <v>0.44110483973310377</v>
      </c>
      <c r="M275" s="4">
        <f t="shared" si="29"/>
        <v>5.4480910164826035E-2</v>
      </c>
      <c r="N275" s="4">
        <f t="shared" si="30"/>
        <v>0.48427970776748652</v>
      </c>
      <c r="O275" s="4">
        <f>1-F275/F$2</f>
        <v>0.61511779386318588</v>
      </c>
      <c r="P275" s="4">
        <f t="shared" si="31"/>
        <v>0.36068095865703975</v>
      </c>
    </row>
    <row r="276" spans="1:16" x14ac:dyDescent="0.25">
      <c r="A276">
        <v>274</v>
      </c>
      <c r="B276" s="1">
        <v>36800</v>
      </c>
      <c r="C276">
        <v>3336.9956054999998</v>
      </c>
      <c r="D276">
        <v>3780.7612304999998</v>
      </c>
      <c r="E276">
        <v>7311.9516602000003</v>
      </c>
      <c r="F276">
        <v>2601.3168945000002</v>
      </c>
      <c r="G276">
        <v>3338.5107422000001</v>
      </c>
      <c r="H276">
        <v>4942.7753905999998</v>
      </c>
      <c r="J276" s="5">
        <f t="shared" si="26"/>
        <v>274</v>
      </c>
      <c r="K276" s="4">
        <f t="shared" si="27"/>
        <v>0.48451481575649069</v>
      </c>
      <c r="L276" s="4">
        <f t="shared" si="28"/>
        <v>0.44110487581745073</v>
      </c>
      <c r="M276" s="4">
        <f t="shared" si="29"/>
        <v>5.4480910164826035E-2</v>
      </c>
      <c r="N276" s="4">
        <f t="shared" si="30"/>
        <v>0.48428076374885043</v>
      </c>
      <c r="O276" s="4">
        <f>1-F276/F$2</f>
        <v>0.61545751234931334</v>
      </c>
      <c r="P276" s="4">
        <f t="shared" si="31"/>
        <v>0.36084253482989015</v>
      </c>
    </row>
    <row r="277" spans="1:16" x14ac:dyDescent="0.25">
      <c r="A277">
        <v>275</v>
      </c>
      <c r="B277" s="1">
        <v>36801</v>
      </c>
      <c r="C277">
        <v>3336.9919433999999</v>
      </c>
      <c r="D277">
        <v>3780.7609862999998</v>
      </c>
      <c r="E277">
        <v>7311.9516602000003</v>
      </c>
      <c r="F277">
        <v>2599.0341797000001</v>
      </c>
      <c r="G277">
        <v>3338.5041504000001</v>
      </c>
      <c r="H277">
        <v>4941.5351561999996</v>
      </c>
      <c r="J277" s="5">
        <f t="shared" si="26"/>
        <v>275</v>
      </c>
      <c r="K277" s="4">
        <f t="shared" si="27"/>
        <v>0.48451538146244788</v>
      </c>
      <c r="L277" s="4">
        <f t="shared" si="28"/>
        <v>0.44110491191658019</v>
      </c>
      <c r="M277" s="4">
        <f t="shared" si="29"/>
        <v>5.4480910164826035E-2</v>
      </c>
      <c r="N277" s="4">
        <f t="shared" si="30"/>
        <v>0.48428178202266292</v>
      </c>
      <c r="O277" s="4">
        <f>1-F277/F$2</f>
        <v>0.61579495713723786</v>
      </c>
      <c r="P277" s="4">
        <f t="shared" si="31"/>
        <v>0.36100291134160234</v>
      </c>
    </row>
    <row r="278" spans="1:16" x14ac:dyDescent="0.25">
      <c r="A278">
        <v>276</v>
      </c>
      <c r="B278" s="1">
        <v>36802</v>
      </c>
      <c r="C278">
        <v>3336.9885254000001</v>
      </c>
      <c r="D278">
        <v>3780.7604980000001</v>
      </c>
      <c r="E278">
        <v>7311.9516602000003</v>
      </c>
      <c r="F278">
        <v>2596.7663573999998</v>
      </c>
      <c r="G278">
        <v>3338.4975586</v>
      </c>
      <c r="H278">
        <v>4940.3037108999997</v>
      </c>
      <c r="J278" s="5">
        <f t="shared" si="26"/>
        <v>276</v>
      </c>
      <c r="K278" s="4">
        <f t="shared" si="27"/>
        <v>0.48451590946085354</v>
      </c>
      <c r="L278" s="4">
        <f t="shared" si="28"/>
        <v>0.44110498410005661</v>
      </c>
      <c r="M278" s="4">
        <f t="shared" si="29"/>
        <v>5.4480910164826035E-2</v>
      </c>
      <c r="N278" s="4">
        <f t="shared" si="30"/>
        <v>0.48428280029647541</v>
      </c>
      <c r="O278" s="4">
        <f>1-F278/F$2</f>
        <v>0.61613020042521849</v>
      </c>
      <c r="P278" s="4">
        <f t="shared" si="31"/>
        <v>0.36116215132202711</v>
      </c>
    </row>
    <row r="279" spans="1:16" x14ac:dyDescent="0.25">
      <c r="A279">
        <v>277</v>
      </c>
      <c r="B279" s="1">
        <v>36803</v>
      </c>
      <c r="C279">
        <v>3336.9851073999998</v>
      </c>
      <c r="D279">
        <v>3780.7602539</v>
      </c>
      <c r="E279">
        <v>7311.9516602000003</v>
      </c>
      <c r="F279">
        <v>2594.5136719000002</v>
      </c>
      <c r="G279">
        <v>3338.4909668</v>
      </c>
      <c r="H279">
        <v>4939.0815430000002</v>
      </c>
      <c r="J279" s="5">
        <f t="shared" si="26"/>
        <v>277</v>
      </c>
      <c r="K279" s="4">
        <f t="shared" si="27"/>
        <v>0.48451643745925943</v>
      </c>
      <c r="L279" s="4">
        <f t="shared" si="28"/>
        <v>0.44110502018440345</v>
      </c>
      <c r="M279" s="4">
        <f t="shared" si="29"/>
        <v>5.4480910164826035E-2</v>
      </c>
      <c r="N279" s="4">
        <f t="shared" si="30"/>
        <v>0.48428381857028802</v>
      </c>
      <c r="O279" s="4">
        <f>1-F279/F$2</f>
        <v>0.61646320609934302</v>
      </c>
      <c r="P279" s="4">
        <f t="shared" si="31"/>
        <v>0.36132019162838247</v>
      </c>
    </row>
    <row r="280" spans="1:16" x14ac:dyDescent="0.25">
      <c r="A280">
        <v>278</v>
      </c>
      <c r="B280" s="1">
        <v>36804</v>
      </c>
      <c r="C280">
        <v>3336.9816894999999</v>
      </c>
      <c r="D280">
        <v>3780.7600097999998</v>
      </c>
      <c r="E280">
        <v>7311.9516602000003</v>
      </c>
      <c r="F280">
        <v>2592.2756347999998</v>
      </c>
      <c r="G280">
        <v>3338.484375</v>
      </c>
      <c r="H280">
        <v>4937.8681641000003</v>
      </c>
      <c r="J280" s="5">
        <f t="shared" si="26"/>
        <v>278</v>
      </c>
      <c r="K280" s="4">
        <f t="shared" si="27"/>
        <v>0.48451696544221756</v>
      </c>
      <c r="L280" s="4">
        <f t="shared" si="28"/>
        <v>0.44110505626875041</v>
      </c>
      <c r="M280" s="4">
        <f t="shared" si="29"/>
        <v>5.4480910164826035E-2</v>
      </c>
      <c r="N280" s="4">
        <f t="shared" si="30"/>
        <v>0.48428483684410051</v>
      </c>
      <c r="O280" s="4">
        <f>1-F280/F$2</f>
        <v>0.61679404635787072</v>
      </c>
      <c r="P280" s="4">
        <f t="shared" si="31"/>
        <v>0.36147709541638173</v>
      </c>
    </row>
    <row r="281" spans="1:16" x14ac:dyDescent="0.25">
      <c r="A281">
        <v>279</v>
      </c>
      <c r="B281" s="1">
        <v>36805</v>
      </c>
      <c r="C281">
        <v>3336.9782715000001</v>
      </c>
      <c r="D281">
        <v>3780.7597655999998</v>
      </c>
      <c r="E281">
        <v>7311.9516602000003</v>
      </c>
      <c r="F281">
        <v>2590.0522461</v>
      </c>
      <c r="G281">
        <v>3338.4780273000001</v>
      </c>
      <c r="H281">
        <v>4936.6630858999997</v>
      </c>
      <c r="J281" s="5">
        <f t="shared" si="26"/>
        <v>279</v>
      </c>
      <c r="K281" s="4">
        <f t="shared" si="27"/>
        <v>0.48451749344062334</v>
      </c>
      <c r="L281" s="4">
        <f t="shared" si="28"/>
        <v>0.44110509236787998</v>
      </c>
      <c r="M281" s="4">
        <f t="shared" si="29"/>
        <v>5.4480910164826035E-2</v>
      </c>
      <c r="N281" s="4">
        <f t="shared" si="30"/>
        <v>0.48428581741036147</v>
      </c>
      <c r="O281" s="4">
        <f>1-F281/F$2</f>
        <v>0.61712272120080125</v>
      </c>
      <c r="P281" s="4">
        <f t="shared" si="31"/>
        <v>0.36163292582880735</v>
      </c>
    </row>
    <row r="282" spans="1:16" x14ac:dyDescent="0.25">
      <c r="A282">
        <v>280</v>
      </c>
      <c r="B282" s="1">
        <v>36806</v>
      </c>
      <c r="C282">
        <v>3336.9748534999999</v>
      </c>
      <c r="D282">
        <v>3780.7595215000001</v>
      </c>
      <c r="E282">
        <v>7311.9516602000003</v>
      </c>
      <c r="F282">
        <v>2587.8435058999999</v>
      </c>
      <c r="G282">
        <v>3338.4714355000001</v>
      </c>
      <c r="H282">
        <v>4935.4667969000002</v>
      </c>
      <c r="J282" s="5">
        <f t="shared" si="26"/>
        <v>280</v>
      </c>
      <c r="K282" s="4">
        <f t="shared" si="27"/>
        <v>0.48451802143902911</v>
      </c>
      <c r="L282" s="4">
        <f t="shared" si="28"/>
        <v>0.44110512845222682</v>
      </c>
      <c r="M282" s="4">
        <f t="shared" si="29"/>
        <v>5.4480910164826035E-2</v>
      </c>
      <c r="N282" s="4">
        <f t="shared" si="30"/>
        <v>0.48428683568417397</v>
      </c>
      <c r="O282" s="4">
        <f>1-F282/F$2</f>
        <v>0.61744923061335222</v>
      </c>
      <c r="P282" s="4">
        <f t="shared" si="31"/>
        <v>0.36178761969701434</v>
      </c>
    </row>
    <row r="283" spans="1:16" x14ac:dyDescent="0.25">
      <c r="A283">
        <v>281</v>
      </c>
      <c r="B283" s="1">
        <v>36807</v>
      </c>
      <c r="C283">
        <v>3336.9716797000001</v>
      </c>
      <c r="D283">
        <v>3780.7592773000001</v>
      </c>
      <c r="E283">
        <v>7311.9516602000003</v>
      </c>
      <c r="F283">
        <v>2585.6489258000001</v>
      </c>
      <c r="G283">
        <v>3338.4650879000001</v>
      </c>
      <c r="H283">
        <v>4934.2792969000002</v>
      </c>
      <c r="J283" s="5">
        <f t="shared" si="26"/>
        <v>281</v>
      </c>
      <c r="K283" s="4">
        <f t="shared" si="27"/>
        <v>0.48451851171443583</v>
      </c>
      <c r="L283" s="4">
        <f t="shared" si="28"/>
        <v>0.44110516455135629</v>
      </c>
      <c r="M283" s="4">
        <f t="shared" si="29"/>
        <v>5.4480910164826035E-2</v>
      </c>
      <c r="N283" s="4">
        <f t="shared" si="30"/>
        <v>0.48428781623498751</v>
      </c>
      <c r="O283" s="4">
        <f>1-F283/F$2</f>
        <v>0.61777364679378255</v>
      </c>
      <c r="P283" s="4">
        <f t="shared" si="31"/>
        <v>0.36194117704686546</v>
      </c>
    </row>
    <row r="284" spans="1:16" x14ac:dyDescent="0.25">
      <c r="A284">
        <v>282</v>
      </c>
      <c r="B284" s="1">
        <v>36808</v>
      </c>
      <c r="C284">
        <v>3336.9682616999999</v>
      </c>
      <c r="D284">
        <v>3780.7592773000001</v>
      </c>
      <c r="E284">
        <v>7311.9521483999997</v>
      </c>
      <c r="F284">
        <v>2583.4685058999999</v>
      </c>
      <c r="G284">
        <v>3338.4587402000002</v>
      </c>
      <c r="H284">
        <v>4933.1000977000003</v>
      </c>
      <c r="J284" s="5">
        <f t="shared" si="26"/>
        <v>282</v>
      </c>
      <c r="K284" s="4">
        <f t="shared" si="27"/>
        <v>0.4845190397128416</v>
      </c>
      <c r="L284" s="4">
        <f t="shared" si="28"/>
        <v>0.44110516455135629</v>
      </c>
      <c r="M284" s="4">
        <f t="shared" si="29"/>
        <v>5.4480847034975022E-2</v>
      </c>
      <c r="N284" s="4">
        <f t="shared" si="30"/>
        <v>0.48428879680124848</v>
      </c>
      <c r="O284" s="4">
        <f>1-F284/F$2</f>
        <v>0.61809596972730974</v>
      </c>
      <c r="P284" s="4">
        <f t="shared" si="31"/>
        <v>0.3620936610082115</v>
      </c>
    </row>
    <row r="285" spans="1:16" x14ac:dyDescent="0.25">
      <c r="A285">
        <v>283</v>
      </c>
      <c r="B285" s="1">
        <v>36809</v>
      </c>
      <c r="C285">
        <v>3336.9648437999999</v>
      </c>
      <c r="D285">
        <v>3780.7590332</v>
      </c>
      <c r="E285">
        <v>7311.9521483999997</v>
      </c>
      <c r="F285">
        <v>2581.3022461</v>
      </c>
      <c r="G285">
        <v>3338.4523926000002</v>
      </c>
      <c r="H285">
        <v>4931.9291991999999</v>
      </c>
      <c r="J285" s="5">
        <f t="shared" si="26"/>
        <v>283</v>
      </c>
      <c r="K285" s="4">
        <f t="shared" si="27"/>
        <v>0.48451956769579974</v>
      </c>
      <c r="L285" s="4">
        <f t="shared" si="28"/>
        <v>0.44110520063570324</v>
      </c>
      <c r="M285" s="4">
        <f t="shared" si="29"/>
        <v>5.4480847034975022E-2</v>
      </c>
      <c r="N285" s="4">
        <f t="shared" si="30"/>
        <v>0.48428977735206191</v>
      </c>
      <c r="O285" s="4">
        <f>1-F285/F$2</f>
        <v>0.61841619942871628</v>
      </c>
      <c r="P285" s="4">
        <f t="shared" si="31"/>
        <v>0.36224507159398378</v>
      </c>
    </row>
    <row r="286" spans="1:16" x14ac:dyDescent="0.25">
      <c r="A286">
        <v>284</v>
      </c>
      <c r="B286" s="1">
        <v>36810</v>
      </c>
      <c r="C286">
        <v>3336.9614258000001</v>
      </c>
      <c r="D286">
        <v>3780.7587890999998</v>
      </c>
      <c r="E286">
        <v>7311.9521483999997</v>
      </c>
      <c r="F286">
        <v>2579.1499023000001</v>
      </c>
      <c r="G286">
        <v>3338.4460448999998</v>
      </c>
      <c r="H286">
        <v>4930.7661133000001</v>
      </c>
      <c r="J286" s="5">
        <f t="shared" si="26"/>
        <v>284</v>
      </c>
      <c r="K286" s="4">
        <f t="shared" si="27"/>
        <v>0.48452009569420551</v>
      </c>
      <c r="L286" s="4">
        <f t="shared" si="28"/>
        <v>0.4411052367200502</v>
      </c>
      <c r="M286" s="4">
        <f t="shared" si="29"/>
        <v>5.4480847034975022E-2</v>
      </c>
      <c r="N286" s="4">
        <f t="shared" si="30"/>
        <v>0.4842907579183231</v>
      </c>
      <c r="O286" s="4">
        <f>1-F286/F$2</f>
        <v>0.61873437198234926</v>
      </c>
      <c r="P286" s="4">
        <f t="shared" si="31"/>
        <v>0.36239547192110222</v>
      </c>
    </row>
    <row r="287" spans="1:16" x14ac:dyDescent="0.25">
      <c r="A287">
        <v>285</v>
      </c>
      <c r="B287" s="1">
        <v>36811</v>
      </c>
      <c r="C287">
        <v>3336.9582519999999</v>
      </c>
      <c r="D287">
        <v>3780.7585448999998</v>
      </c>
      <c r="E287">
        <v>7311.9521483999997</v>
      </c>
      <c r="F287">
        <v>2577.0112304999998</v>
      </c>
      <c r="G287">
        <v>3338.4396972999998</v>
      </c>
      <c r="H287">
        <v>4929.6118164</v>
      </c>
      <c r="J287" s="5">
        <f t="shared" si="26"/>
        <v>285</v>
      </c>
      <c r="K287" s="4">
        <f t="shared" si="27"/>
        <v>0.48452058596961223</v>
      </c>
      <c r="L287" s="4">
        <f t="shared" si="28"/>
        <v>0.44110527281917966</v>
      </c>
      <c r="M287" s="4">
        <f t="shared" si="29"/>
        <v>5.4480847034975022E-2</v>
      </c>
      <c r="N287" s="4">
        <f t="shared" si="30"/>
        <v>0.48429173846913653</v>
      </c>
      <c r="O287" s="4">
        <f>1-F287/F$2</f>
        <v>0.61905052345777278</v>
      </c>
      <c r="P287" s="4">
        <f t="shared" si="31"/>
        <v>0.36254473572986456</v>
      </c>
    </row>
    <row r="288" spans="1:16" x14ac:dyDescent="0.25">
      <c r="A288">
        <v>286</v>
      </c>
      <c r="B288" s="1">
        <v>36812</v>
      </c>
      <c r="C288">
        <v>3336.9548340000001</v>
      </c>
      <c r="D288">
        <v>3780.7585448999998</v>
      </c>
      <c r="E288">
        <v>7311.9521483999997</v>
      </c>
      <c r="F288">
        <v>2574.8859862999998</v>
      </c>
      <c r="G288">
        <v>3338.4335937999999</v>
      </c>
      <c r="H288">
        <v>4928.4658202999999</v>
      </c>
      <c r="J288" s="5">
        <f t="shared" si="26"/>
        <v>286</v>
      </c>
      <c r="K288" s="4">
        <f t="shared" si="27"/>
        <v>0.484521113968018</v>
      </c>
      <c r="L288" s="4">
        <f t="shared" si="28"/>
        <v>0.44110527281917966</v>
      </c>
      <c r="M288" s="4">
        <f t="shared" si="29"/>
        <v>5.4480847034975022E-2</v>
      </c>
      <c r="N288" s="4">
        <f t="shared" si="30"/>
        <v>0.48429268131239855</v>
      </c>
      <c r="O288" s="4">
        <f>1-F288/F$2</f>
        <v>0.61936468998368177</v>
      </c>
      <c r="P288" s="4">
        <f t="shared" si="31"/>
        <v>0.36269292615012194</v>
      </c>
    </row>
    <row r="289" spans="1:16" x14ac:dyDescent="0.25">
      <c r="A289">
        <v>287</v>
      </c>
      <c r="B289" s="1">
        <v>36813</v>
      </c>
      <c r="C289">
        <v>3336.9516601999999</v>
      </c>
      <c r="D289">
        <v>3780.7583008000001</v>
      </c>
      <c r="E289">
        <v>7311.9521483999997</v>
      </c>
      <c r="F289">
        <v>2572.7744140999998</v>
      </c>
      <c r="G289">
        <v>3338.4272461</v>
      </c>
      <c r="H289">
        <v>4927.3271483999997</v>
      </c>
      <c r="J289" s="5">
        <f t="shared" si="26"/>
        <v>287</v>
      </c>
      <c r="K289" s="4">
        <f t="shared" si="27"/>
        <v>0.48452160424342472</v>
      </c>
      <c r="L289" s="4">
        <f t="shared" si="28"/>
        <v>0.44110530890352651</v>
      </c>
      <c r="M289" s="4">
        <f t="shared" si="29"/>
        <v>5.4480847034975022E-2</v>
      </c>
      <c r="N289" s="4">
        <f t="shared" si="30"/>
        <v>0.48429366187865952</v>
      </c>
      <c r="O289" s="4">
        <f>1-F289/F$2</f>
        <v>0.6196768354313813</v>
      </c>
      <c r="P289" s="4">
        <f t="shared" si="31"/>
        <v>0.36284016946743891</v>
      </c>
    </row>
    <row r="290" spans="1:16" x14ac:dyDescent="0.25">
      <c r="A290">
        <v>288</v>
      </c>
      <c r="B290" s="1">
        <v>36814</v>
      </c>
      <c r="C290">
        <v>3336.9484862999998</v>
      </c>
      <c r="D290">
        <v>3780.7580566000001</v>
      </c>
      <c r="E290">
        <v>7311.9521483999997</v>
      </c>
      <c r="F290">
        <v>2570.6757812000001</v>
      </c>
      <c r="G290">
        <v>3338.4211426000002</v>
      </c>
      <c r="H290">
        <v>4926.1972655999998</v>
      </c>
      <c r="J290" s="5">
        <f t="shared" si="26"/>
        <v>288</v>
      </c>
      <c r="K290" s="4">
        <f t="shared" si="27"/>
        <v>0.48452209453427908</v>
      </c>
      <c r="L290" s="4">
        <f t="shared" si="28"/>
        <v>0.44110534500265608</v>
      </c>
      <c r="M290" s="4">
        <f t="shared" si="29"/>
        <v>5.4480847034975022E-2</v>
      </c>
      <c r="N290" s="4">
        <f t="shared" si="30"/>
        <v>0.48429460472192154</v>
      </c>
      <c r="O290" s="4">
        <f>1-F290/F$2</f>
        <v>0.61998706811304249</v>
      </c>
      <c r="P290" s="4">
        <f t="shared" si="31"/>
        <v>0.36298627625346858</v>
      </c>
    </row>
    <row r="291" spans="1:16" x14ac:dyDescent="0.25">
      <c r="A291">
        <v>289</v>
      </c>
      <c r="B291" s="1">
        <v>36815</v>
      </c>
      <c r="C291">
        <v>3336.9453125</v>
      </c>
      <c r="D291">
        <v>3780.7578125</v>
      </c>
      <c r="E291">
        <v>7311.9521483999997</v>
      </c>
      <c r="F291">
        <v>2568.5905762000002</v>
      </c>
      <c r="G291">
        <v>3338.4150390999998</v>
      </c>
      <c r="H291">
        <v>4925.0747069999998</v>
      </c>
      <c r="J291" s="5">
        <f t="shared" si="26"/>
        <v>289</v>
      </c>
      <c r="K291" s="4">
        <f t="shared" si="27"/>
        <v>0.4845225848096858</v>
      </c>
      <c r="L291" s="4">
        <f t="shared" si="28"/>
        <v>0.44110538108700303</v>
      </c>
      <c r="M291" s="4">
        <f t="shared" si="29"/>
        <v>5.4480847034975022E-2</v>
      </c>
      <c r="N291" s="4">
        <f t="shared" si="30"/>
        <v>0.48429554756518367</v>
      </c>
      <c r="O291" s="4">
        <f>1-F291/F$2</f>
        <v>0.6202953158008413</v>
      </c>
      <c r="P291" s="4">
        <f t="shared" si="31"/>
        <v>0.36313143593655783</v>
      </c>
    </row>
    <row r="292" spans="1:16" x14ac:dyDescent="0.25">
      <c r="A292">
        <v>290</v>
      </c>
      <c r="B292" s="1">
        <v>36816</v>
      </c>
      <c r="C292">
        <v>3336.9418945000002</v>
      </c>
      <c r="D292">
        <v>3780.7575683999999</v>
      </c>
      <c r="E292">
        <v>7311.9521483999997</v>
      </c>
      <c r="F292">
        <v>2566.5183105000001</v>
      </c>
      <c r="G292">
        <v>3338.4089355000001</v>
      </c>
      <c r="H292">
        <v>4923.9599608999997</v>
      </c>
      <c r="J292" s="5">
        <f t="shared" si="26"/>
        <v>290</v>
      </c>
      <c r="K292" s="4">
        <f t="shared" si="27"/>
        <v>0.48452311280809146</v>
      </c>
      <c r="L292" s="4">
        <f t="shared" si="28"/>
        <v>0.44110541717134988</v>
      </c>
      <c r="M292" s="4">
        <f t="shared" si="29"/>
        <v>5.4480847034975022E-2</v>
      </c>
      <c r="N292" s="4">
        <f t="shared" si="30"/>
        <v>0.48429649042389322</v>
      </c>
      <c r="O292" s="4">
        <f>1-F292/F$2</f>
        <v>0.62060165072260198</v>
      </c>
      <c r="P292" s="4">
        <f t="shared" si="31"/>
        <v>0.36327558537392446</v>
      </c>
    </row>
    <row r="293" spans="1:16" x14ac:dyDescent="0.25">
      <c r="A293">
        <v>291</v>
      </c>
      <c r="B293" s="1">
        <v>36817</v>
      </c>
      <c r="C293">
        <v>3336.9387207</v>
      </c>
      <c r="D293">
        <v>3780.7573241999999</v>
      </c>
      <c r="E293">
        <v>7311.9521483999997</v>
      </c>
      <c r="F293">
        <v>2564.4589844000002</v>
      </c>
      <c r="G293">
        <v>3338.4030762000002</v>
      </c>
      <c r="H293">
        <v>4922.8530272999997</v>
      </c>
      <c r="J293" s="5">
        <f t="shared" si="26"/>
        <v>291</v>
      </c>
      <c r="K293" s="4">
        <f t="shared" si="27"/>
        <v>0.48452360308349829</v>
      </c>
      <c r="L293" s="4">
        <f t="shared" si="28"/>
        <v>0.44110545327047945</v>
      </c>
      <c r="M293" s="4">
        <f t="shared" si="29"/>
        <v>5.4480847034975022E-2</v>
      </c>
      <c r="N293" s="4">
        <f t="shared" si="30"/>
        <v>0.48429739554415618</v>
      </c>
      <c r="O293" s="4">
        <f>1-F293/F$2</f>
        <v>0.62090607283397647</v>
      </c>
      <c r="P293" s="4">
        <f t="shared" si="31"/>
        <v>0.36341872456556834</v>
      </c>
    </row>
    <row r="294" spans="1:16" x14ac:dyDescent="0.25">
      <c r="A294">
        <v>292</v>
      </c>
      <c r="B294" s="1">
        <v>36818</v>
      </c>
      <c r="C294">
        <v>3336.9355469000002</v>
      </c>
      <c r="D294">
        <v>3780.7573241999999</v>
      </c>
      <c r="E294">
        <v>7311.9521483999997</v>
      </c>
      <c r="F294">
        <v>2562.4123534999999</v>
      </c>
      <c r="G294">
        <v>3338.3969726999999</v>
      </c>
      <c r="H294">
        <v>4921.7539061999996</v>
      </c>
      <c r="J294" s="5">
        <f t="shared" si="26"/>
        <v>292</v>
      </c>
      <c r="K294" s="4">
        <f t="shared" si="27"/>
        <v>0.48452409335890501</v>
      </c>
      <c r="L294" s="4">
        <f t="shared" si="28"/>
        <v>0.44110545327047945</v>
      </c>
      <c r="M294" s="4">
        <f t="shared" si="29"/>
        <v>5.4480847034975022E-2</v>
      </c>
      <c r="N294" s="4">
        <f t="shared" si="30"/>
        <v>0.4842983383874182</v>
      </c>
      <c r="O294" s="4">
        <f>1-F294/F$2</f>
        <v>0.62120861826365981</v>
      </c>
      <c r="P294" s="4">
        <f t="shared" si="31"/>
        <v>0.36356085351148948</v>
      </c>
    </row>
    <row r="295" spans="1:16" x14ac:dyDescent="0.25">
      <c r="A295">
        <v>293</v>
      </c>
      <c r="B295" s="1">
        <v>36819</v>
      </c>
      <c r="C295">
        <v>3336.9343262000002</v>
      </c>
      <c r="D295">
        <v>3780.7570801000002</v>
      </c>
      <c r="E295">
        <v>7311.9521483999997</v>
      </c>
      <c r="F295">
        <v>2560.3784179999998</v>
      </c>
      <c r="G295">
        <v>3338.3911133000001</v>
      </c>
      <c r="H295">
        <v>4920.6621094000002</v>
      </c>
      <c r="J295" s="5">
        <f t="shared" si="26"/>
        <v>293</v>
      </c>
      <c r="K295" s="4">
        <f t="shared" si="27"/>
        <v>0.48452428192755737</v>
      </c>
      <c r="L295" s="4">
        <f t="shared" si="28"/>
        <v>0.4411054893548263</v>
      </c>
      <c r="M295" s="4">
        <f t="shared" si="29"/>
        <v>5.4480847034975022E-2</v>
      </c>
      <c r="N295" s="4">
        <f t="shared" si="30"/>
        <v>0.48429924352312881</v>
      </c>
      <c r="O295" s="4">
        <f>1-F295/F$2</f>
        <v>0.62150928698208641</v>
      </c>
      <c r="P295" s="4">
        <f t="shared" si="31"/>
        <v>0.36370203534153889</v>
      </c>
    </row>
    <row r="296" spans="1:16" x14ac:dyDescent="0.25">
      <c r="A296">
        <v>294</v>
      </c>
      <c r="B296" s="1">
        <v>36820</v>
      </c>
      <c r="C296">
        <v>3336.9313965000001</v>
      </c>
      <c r="D296">
        <v>3780.7568359000002</v>
      </c>
      <c r="E296">
        <v>7311.9521483999997</v>
      </c>
      <c r="F296">
        <v>2558.3571777000002</v>
      </c>
      <c r="G296">
        <v>3338.3850097999998</v>
      </c>
      <c r="H296">
        <v>4919.578125</v>
      </c>
      <c r="J296" s="5">
        <f t="shared" si="26"/>
        <v>294</v>
      </c>
      <c r="K296" s="4">
        <f t="shared" si="27"/>
        <v>0.48452473449541267</v>
      </c>
      <c r="L296" s="4">
        <f t="shared" si="28"/>
        <v>0.44110552545395587</v>
      </c>
      <c r="M296" s="4">
        <f t="shared" si="29"/>
        <v>5.4480847034975022E-2</v>
      </c>
      <c r="N296" s="4">
        <f t="shared" si="30"/>
        <v>0.48430018636639083</v>
      </c>
      <c r="O296" s="4">
        <f>1-F296/F$2</f>
        <v>0.62180807901882185</v>
      </c>
      <c r="P296" s="4">
        <f t="shared" si="31"/>
        <v>0.36384220693879699</v>
      </c>
    </row>
    <row r="297" spans="1:16" x14ac:dyDescent="0.25">
      <c r="A297">
        <v>295</v>
      </c>
      <c r="B297" s="1">
        <v>36821</v>
      </c>
      <c r="C297">
        <v>3336.9282226999999</v>
      </c>
      <c r="D297">
        <v>3780.7568359000002</v>
      </c>
      <c r="E297">
        <v>7311.9521483999997</v>
      </c>
      <c r="F297">
        <v>2556.3483887000002</v>
      </c>
      <c r="G297">
        <v>3338.3791504000001</v>
      </c>
      <c r="H297">
        <v>4918.5014647999997</v>
      </c>
      <c r="J297" s="5">
        <f t="shared" si="26"/>
        <v>295</v>
      </c>
      <c r="K297" s="4">
        <f t="shared" si="27"/>
        <v>0.4845252247708195</v>
      </c>
      <c r="L297" s="4">
        <f t="shared" si="28"/>
        <v>0.44110552545395587</v>
      </c>
      <c r="M297" s="4">
        <f t="shared" si="29"/>
        <v>5.4480847034975022E-2</v>
      </c>
      <c r="N297" s="4">
        <f t="shared" si="30"/>
        <v>0.48430109150210132</v>
      </c>
      <c r="O297" s="4">
        <f>1-F297/F$2</f>
        <v>0.62210503042864751</v>
      </c>
      <c r="P297" s="4">
        <f t="shared" si="31"/>
        <v>0.36398143143311457</v>
      </c>
    </row>
    <row r="298" spans="1:16" x14ac:dyDescent="0.25">
      <c r="A298">
        <v>296</v>
      </c>
      <c r="B298" s="1">
        <v>36822</v>
      </c>
      <c r="C298">
        <v>3336.9250487999998</v>
      </c>
      <c r="D298">
        <v>3780.7565918</v>
      </c>
      <c r="E298">
        <v>7311.9521483999997</v>
      </c>
      <c r="F298">
        <v>2554.3518066000001</v>
      </c>
      <c r="G298">
        <v>3338.3732909999999</v>
      </c>
      <c r="H298">
        <v>4917.4321289</v>
      </c>
      <c r="J298" s="5">
        <f t="shared" si="26"/>
        <v>296</v>
      </c>
      <c r="K298" s="4">
        <f t="shared" si="27"/>
        <v>0.48452571506167375</v>
      </c>
      <c r="L298" s="4">
        <f t="shared" si="28"/>
        <v>0.44110556153830272</v>
      </c>
      <c r="M298" s="4">
        <f t="shared" si="29"/>
        <v>5.4480847034975022E-2</v>
      </c>
      <c r="N298" s="4">
        <f t="shared" si="30"/>
        <v>0.48430199663781193</v>
      </c>
      <c r="O298" s="4">
        <f>1-F298/F$2</f>
        <v>0.62240017734025843</v>
      </c>
      <c r="P298" s="4">
        <f t="shared" si="31"/>
        <v>0.36411970881156053</v>
      </c>
    </row>
    <row r="299" spans="1:16" x14ac:dyDescent="0.25">
      <c r="A299">
        <v>297</v>
      </c>
      <c r="B299" s="1">
        <v>36823</v>
      </c>
      <c r="C299">
        <v>3336.921875</v>
      </c>
      <c r="D299">
        <v>3780.7565918</v>
      </c>
      <c r="E299">
        <v>7311.9521483999997</v>
      </c>
      <c r="F299">
        <v>2552.3676758000001</v>
      </c>
      <c r="G299">
        <v>3338.3676758000001</v>
      </c>
      <c r="H299">
        <v>4916.3696289</v>
      </c>
      <c r="J299" s="5">
        <f t="shared" si="26"/>
        <v>297</v>
      </c>
      <c r="K299" s="4">
        <f t="shared" si="27"/>
        <v>0.48452620533708046</v>
      </c>
      <c r="L299" s="4">
        <f t="shared" si="28"/>
        <v>0.44110556153830272</v>
      </c>
      <c r="M299" s="4">
        <f t="shared" si="29"/>
        <v>5.4480847034975022E-2</v>
      </c>
      <c r="N299" s="4">
        <f t="shared" si="30"/>
        <v>0.48430286405052347</v>
      </c>
      <c r="O299" s="4">
        <f>1-F299/F$2</f>
        <v>0.62269348362495958</v>
      </c>
      <c r="P299" s="4">
        <f t="shared" si="31"/>
        <v>0.36425710222984831</v>
      </c>
    </row>
    <row r="300" spans="1:16" x14ac:dyDescent="0.25">
      <c r="A300">
        <v>298</v>
      </c>
      <c r="B300" s="1">
        <v>36824</v>
      </c>
      <c r="C300">
        <v>3336.9189452999999</v>
      </c>
      <c r="D300">
        <v>3780.7565918</v>
      </c>
      <c r="E300">
        <v>7311.9521483999997</v>
      </c>
      <c r="F300">
        <v>2550.3955077999999</v>
      </c>
      <c r="G300">
        <v>3338.3618164</v>
      </c>
      <c r="H300">
        <v>4915.3149414</v>
      </c>
      <c r="J300" s="5">
        <f t="shared" si="26"/>
        <v>298</v>
      </c>
      <c r="K300" s="4">
        <f t="shared" si="27"/>
        <v>0.48452665790493576</v>
      </c>
      <c r="L300" s="4">
        <f t="shared" si="28"/>
        <v>0.44110556153830272</v>
      </c>
      <c r="M300" s="4">
        <f t="shared" si="29"/>
        <v>5.4480847034975022E-2</v>
      </c>
      <c r="N300" s="4">
        <f t="shared" si="30"/>
        <v>0.48430376918623408</v>
      </c>
      <c r="O300" s="4">
        <f>1-F300/F$2</f>
        <v>0.62298502149579293</v>
      </c>
      <c r="P300" s="4">
        <f t="shared" si="31"/>
        <v>0.36439348540241334</v>
      </c>
    </row>
    <row r="301" spans="1:16" x14ac:dyDescent="0.25">
      <c r="A301">
        <v>299</v>
      </c>
      <c r="B301" s="1">
        <v>36825</v>
      </c>
      <c r="C301">
        <v>3336.9157715000001</v>
      </c>
      <c r="D301">
        <v>3780.7563476999999</v>
      </c>
      <c r="E301">
        <v>7311.9521483999997</v>
      </c>
      <c r="F301">
        <v>2548.4353027000002</v>
      </c>
      <c r="G301">
        <v>3338.3559570000002</v>
      </c>
      <c r="H301">
        <v>4914.2670897999997</v>
      </c>
      <c r="J301" s="5">
        <f t="shared" si="26"/>
        <v>299</v>
      </c>
      <c r="K301" s="4">
        <f t="shared" si="27"/>
        <v>0.48452714818034248</v>
      </c>
      <c r="L301" s="4">
        <f t="shared" si="28"/>
        <v>0.44110559762264967</v>
      </c>
      <c r="M301" s="4">
        <f t="shared" si="29"/>
        <v>5.4480847034975022E-2</v>
      </c>
      <c r="N301" s="4">
        <f t="shared" si="30"/>
        <v>0.48430467432194457</v>
      </c>
      <c r="O301" s="4">
        <f>1-F301/F$2</f>
        <v>0.62327479093797555</v>
      </c>
      <c r="P301" s="4">
        <f t="shared" si="31"/>
        <v>0.36452898461482031</v>
      </c>
    </row>
    <row r="302" spans="1:16" x14ac:dyDescent="0.25">
      <c r="A302">
        <v>300</v>
      </c>
      <c r="B302" s="1">
        <v>36826</v>
      </c>
      <c r="C302">
        <v>3336.9125976999999</v>
      </c>
      <c r="D302">
        <v>3780.7563476999999</v>
      </c>
      <c r="E302">
        <v>7311.9521483999997</v>
      </c>
      <c r="F302">
        <v>2546.4870605000001</v>
      </c>
      <c r="G302">
        <v>3338.3503418</v>
      </c>
      <c r="H302">
        <v>4913.2265625</v>
      </c>
      <c r="J302" s="5">
        <f t="shared" si="26"/>
        <v>300</v>
      </c>
      <c r="K302" s="4">
        <f t="shared" si="27"/>
        <v>0.48452763845574931</v>
      </c>
      <c r="L302" s="4">
        <f t="shared" si="28"/>
        <v>0.44110559762264967</v>
      </c>
      <c r="M302" s="4">
        <f t="shared" si="29"/>
        <v>5.4480847034975022E-2</v>
      </c>
      <c r="N302" s="4">
        <f t="shared" si="30"/>
        <v>0.48430554173465612</v>
      </c>
      <c r="O302" s="4">
        <f>1-F302/F$2</f>
        <v>0.62356279195150766</v>
      </c>
      <c r="P302" s="4">
        <f t="shared" si="31"/>
        <v>0.36466353671135554</v>
      </c>
    </row>
    <row r="303" spans="1:16" x14ac:dyDescent="0.25">
      <c r="A303">
        <v>301</v>
      </c>
      <c r="B303" s="1">
        <v>36827</v>
      </c>
      <c r="C303">
        <v>3336.9096679999998</v>
      </c>
      <c r="D303">
        <v>3780.7561034999999</v>
      </c>
      <c r="E303">
        <v>7311.9521483999997</v>
      </c>
      <c r="F303">
        <v>2544.5505370999999</v>
      </c>
      <c r="G303">
        <v>3338.3447265999998</v>
      </c>
      <c r="H303">
        <v>4912.1928711</v>
      </c>
      <c r="J303" s="5">
        <f t="shared" si="26"/>
        <v>301</v>
      </c>
      <c r="K303" s="4">
        <f t="shared" si="27"/>
        <v>0.4845280910236045</v>
      </c>
      <c r="L303" s="4">
        <f t="shared" si="28"/>
        <v>0.44110563372177913</v>
      </c>
      <c r="M303" s="4">
        <f t="shared" si="29"/>
        <v>5.4480847034975022E-2</v>
      </c>
      <c r="N303" s="4">
        <f t="shared" si="30"/>
        <v>0.48430640914736778</v>
      </c>
      <c r="O303" s="4">
        <f>1-F303/F$2</f>
        <v>0.62384906062073597</v>
      </c>
      <c r="P303" s="4">
        <f t="shared" si="31"/>
        <v>0.36479720484773259</v>
      </c>
    </row>
    <row r="304" spans="1:16" x14ac:dyDescent="0.25">
      <c r="A304">
        <v>302</v>
      </c>
      <c r="B304" s="1">
        <v>36828</v>
      </c>
      <c r="C304">
        <v>3336.9064941000001</v>
      </c>
      <c r="D304">
        <v>3780.7561034999999</v>
      </c>
      <c r="E304">
        <v>7311.9521483999997</v>
      </c>
      <c r="F304">
        <v>2542.6257323999998</v>
      </c>
      <c r="G304">
        <v>3338.3391112999998</v>
      </c>
      <c r="H304">
        <v>4911.1665039</v>
      </c>
      <c r="J304" s="5">
        <f t="shared" si="26"/>
        <v>302</v>
      </c>
      <c r="K304" s="4">
        <f t="shared" si="27"/>
        <v>0.48452858131445886</v>
      </c>
      <c r="L304" s="4">
        <f t="shared" si="28"/>
        <v>0.44110563372177913</v>
      </c>
      <c r="M304" s="4">
        <f t="shared" si="29"/>
        <v>5.4480847034975022E-2</v>
      </c>
      <c r="N304" s="4">
        <f t="shared" si="30"/>
        <v>0.48430727657552686</v>
      </c>
      <c r="O304" s="4">
        <f>1-F304/F$2</f>
        <v>0.62413359696044335</v>
      </c>
      <c r="P304" s="4">
        <f t="shared" si="31"/>
        <v>0.36492992588116935</v>
      </c>
    </row>
    <row r="305" spans="1:16" x14ac:dyDescent="0.25">
      <c r="A305">
        <v>303</v>
      </c>
      <c r="B305" s="1">
        <v>36829</v>
      </c>
      <c r="C305">
        <v>3336.9035644999999</v>
      </c>
      <c r="D305">
        <v>3780.7561034999999</v>
      </c>
      <c r="E305">
        <v>7311.9521483999997</v>
      </c>
      <c r="F305">
        <v>2540.7124023000001</v>
      </c>
      <c r="G305">
        <v>3338.3334961</v>
      </c>
      <c r="H305">
        <v>4910.1464844000002</v>
      </c>
      <c r="J305" s="5">
        <f t="shared" si="26"/>
        <v>303</v>
      </c>
      <c r="K305" s="4">
        <f t="shared" si="27"/>
        <v>0.48452903386686652</v>
      </c>
      <c r="L305" s="4">
        <f t="shared" si="28"/>
        <v>0.44110563372177913</v>
      </c>
      <c r="M305" s="4">
        <f t="shared" si="29"/>
        <v>5.4480847034975022E-2</v>
      </c>
      <c r="N305" s="4">
        <f t="shared" si="30"/>
        <v>0.4843081439882384</v>
      </c>
      <c r="O305" s="4">
        <f>1-F305/F$2</f>
        <v>0.62441643705497629</v>
      </c>
      <c r="P305" s="4">
        <f t="shared" si="31"/>
        <v>0.36506182608429882</v>
      </c>
    </row>
    <row r="306" spans="1:16" x14ac:dyDescent="0.25">
      <c r="A306">
        <v>304</v>
      </c>
      <c r="B306" s="1">
        <v>36830</v>
      </c>
      <c r="C306">
        <v>3336.9006347999998</v>
      </c>
      <c r="D306">
        <v>3780.7558594000002</v>
      </c>
      <c r="E306">
        <v>7311.9521483999997</v>
      </c>
      <c r="F306">
        <v>2538.8105469000002</v>
      </c>
      <c r="G306">
        <v>3338.3278808999999</v>
      </c>
      <c r="H306">
        <v>4909.1333008000001</v>
      </c>
      <c r="J306" s="5">
        <f t="shared" si="26"/>
        <v>304</v>
      </c>
      <c r="K306" s="4">
        <f t="shared" si="27"/>
        <v>0.48452948643472182</v>
      </c>
      <c r="L306" s="4">
        <f t="shared" si="28"/>
        <v>0.44110566980612609</v>
      </c>
      <c r="M306" s="4">
        <f t="shared" si="29"/>
        <v>5.4480847034975022E-2</v>
      </c>
      <c r="N306" s="4">
        <f t="shared" si="30"/>
        <v>0.48430901140094995</v>
      </c>
      <c r="O306" s="4">
        <f>1-F306/F$2</f>
        <v>0.62469758088955263</v>
      </c>
      <c r="P306" s="4">
        <f t="shared" si="31"/>
        <v>0.36519284232727023</v>
      </c>
    </row>
    <row r="307" spans="1:16" x14ac:dyDescent="0.25">
      <c r="A307">
        <v>305</v>
      </c>
      <c r="B307" s="1">
        <v>36831</v>
      </c>
      <c r="C307">
        <v>3336.8974609000002</v>
      </c>
      <c r="D307">
        <v>3780.7558594000002</v>
      </c>
      <c r="E307">
        <v>7311.9521483999997</v>
      </c>
      <c r="F307">
        <v>2536.9199219000002</v>
      </c>
      <c r="G307">
        <v>3338.3222655999998</v>
      </c>
      <c r="H307">
        <v>4908.1274414</v>
      </c>
      <c r="J307" s="5">
        <f t="shared" si="26"/>
        <v>305</v>
      </c>
      <c r="K307" s="4">
        <f t="shared" si="27"/>
        <v>0.48452997672557607</v>
      </c>
      <c r="L307" s="4">
        <f t="shared" si="28"/>
        <v>0.44110566980612609</v>
      </c>
      <c r="M307" s="4">
        <f t="shared" si="29"/>
        <v>5.4480847034975022E-2</v>
      </c>
      <c r="N307" s="4">
        <f t="shared" si="30"/>
        <v>0.48430987882910903</v>
      </c>
      <c r="O307" s="4">
        <f>1-F307/F$2</f>
        <v>0.62497706457808433</v>
      </c>
      <c r="P307" s="4">
        <f t="shared" si="31"/>
        <v>0.36532291146730123</v>
      </c>
    </row>
    <row r="308" spans="1:16" x14ac:dyDescent="0.25">
      <c r="A308">
        <v>306</v>
      </c>
      <c r="B308" s="1">
        <v>36832</v>
      </c>
      <c r="C308">
        <v>3336.8945312000001</v>
      </c>
      <c r="D308">
        <v>3780.7558594000002</v>
      </c>
      <c r="E308">
        <v>7311.9521483999997</v>
      </c>
      <c r="F308">
        <v>2535.0405273000001</v>
      </c>
      <c r="G308">
        <v>3338.3166504000001</v>
      </c>
      <c r="H308">
        <v>4907.1274414</v>
      </c>
      <c r="J308" s="5">
        <f t="shared" si="26"/>
        <v>306</v>
      </c>
      <c r="K308" s="4">
        <f t="shared" si="27"/>
        <v>0.48453042929343138</v>
      </c>
      <c r="L308" s="4">
        <f t="shared" si="28"/>
        <v>0.44110566980612609</v>
      </c>
      <c r="M308" s="4">
        <f t="shared" si="29"/>
        <v>5.4480847034975022E-2</v>
      </c>
      <c r="N308" s="4">
        <f t="shared" si="30"/>
        <v>0.48431074624182058</v>
      </c>
      <c r="O308" s="4">
        <f>1-F308/F$2</f>
        <v>0.62525488812057128</v>
      </c>
      <c r="P308" s="4">
        <f t="shared" si="31"/>
        <v>0.36545222291980739</v>
      </c>
    </row>
    <row r="309" spans="1:16" x14ac:dyDescent="0.25">
      <c r="A309">
        <v>307</v>
      </c>
      <c r="B309" s="1">
        <v>36833</v>
      </c>
      <c r="C309">
        <v>3336.8923340000001</v>
      </c>
      <c r="D309">
        <v>3780.7558594000002</v>
      </c>
      <c r="E309">
        <v>7311.9521483999997</v>
      </c>
      <c r="F309">
        <v>2533.1721191000001</v>
      </c>
      <c r="G309">
        <v>3338.3112793</v>
      </c>
      <c r="H309">
        <v>4906.1347655999998</v>
      </c>
      <c r="J309" s="5">
        <f t="shared" si="26"/>
        <v>307</v>
      </c>
      <c r="K309" s="4">
        <f t="shared" si="27"/>
        <v>0.48453076870773715</v>
      </c>
      <c r="L309" s="4">
        <f t="shared" si="28"/>
        <v>0.44110566980612609</v>
      </c>
      <c r="M309" s="4">
        <f t="shared" si="29"/>
        <v>5.4480847034975022E-2</v>
      </c>
      <c r="N309" s="4">
        <f t="shared" si="30"/>
        <v>0.48431157594698071</v>
      </c>
      <c r="O309" s="4">
        <f>1-F309/F$2</f>
        <v>0.62553108758657794</v>
      </c>
      <c r="P309" s="4">
        <f t="shared" si="31"/>
        <v>0.36558058726937315</v>
      </c>
    </row>
    <row r="310" spans="1:16" x14ac:dyDescent="0.25">
      <c r="A310">
        <v>308</v>
      </c>
      <c r="B310" s="1">
        <v>36834</v>
      </c>
      <c r="C310">
        <v>3336.8894043</v>
      </c>
      <c r="D310">
        <v>3780.7558594000002</v>
      </c>
      <c r="E310">
        <v>7311.9521483999997</v>
      </c>
      <c r="F310">
        <v>2531.3144530999998</v>
      </c>
      <c r="G310">
        <v>3338.3056640999998</v>
      </c>
      <c r="H310">
        <v>4905.1484375</v>
      </c>
      <c r="J310" s="5">
        <f t="shared" si="26"/>
        <v>308</v>
      </c>
      <c r="K310" s="4">
        <f t="shared" si="27"/>
        <v>0.48453122127559245</v>
      </c>
      <c r="L310" s="4">
        <f t="shared" si="28"/>
        <v>0.44110566980612609</v>
      </c>
      <c r="M310" s="4">
        <f t="shared" si="29"/>
        <v>5.4480847034975022E-2</v>
      </c>
      <c r="N310" s="4">
        <f t="shared" si="30"/>
        <v>0.48431244335969226</v>
      </c>
      <c r="O310" s="4">
        <f>1-F310/F$2</f>
        <v>0.62580569907523387</v>
      </c>
      <c r="P310" s="4">
        <f t="shared" si="31"/>
        <v>0.36570813078863174</v>
      </c>
    </row>
    <row r="311" spans="1:16" x14ac:dyDescent="0.25">
      <c r="A311">
        <v>309</v>
      </c>
      <c r="B311" s="1">
        <v>36835</v>
      </c>
      <c r="C311">
        <v>3336.8864745999999</v>
      </c>
      <c r="D311">
        <v>3780.7558594000002</v>
      </c>
      <c r="E311">
        <v>7311.9521483999997</v>
      </c>
      <c r="F311">
        <v>2529.4680176000002</v>
      </c>
      <c r="G311">
        <v>3338.3002929999998</v>
      </c>
      <c r="H311">
        <v>4904.1684569999998</v>
      </c>
      <c r="J311" s="5">
        <f t="shared" si="26"/>
        <v>309</v>
      </c>
      <c r="K311" s="4">
        <f t="shared" si="27"/>
        <v>0.48453167384344775</v>
      </c>
      <c r="L311" s="4">
        <f t="shared" si="28"/>
        <v>0.44110566980612609</v>
      </c>
      <c r="M311" s="4">
        <f t="shared" si="29"/>
        <v>5.4480847034975022E-2</v>
      </c>
      <c r="N311" s="4">
        <f t="shared" si="30"/>
        <v>0.48431327306485239</v>
      </c>
      <c r="O311" s="4">
        <f>1-F311/F$2</f>
        <v>0.62607865040306221</v>
      </c>
      <c r="P311" s="4">
        <f t="shared" si="31"/>
        <v>0.36583485349051448</v>
      </c>
    </row>
    <row r="312" spans="1:16" x14ac:dyDescent="0.25">
      <c r="A312">
        <v>310</v>
      </c>
      <c r="B312" s="1">
        <v>36836</v>
      </c>
      <c r="C312">
        <v>3336.8835448999998</v>
      </c>
      <c r="D312">
        <v>3780.7556152000002</v>
      </c>
      <c r="E312">
        <v>7311.9521483999997</v>
      </c>
      <c r="F312">
        <v>2527.6320801000002</v>
      </c>
      <c r="G312">
        <v>3338.2949219000002</v>
      </c>
      <c r="H312">
        <v>4903.1948241999999</v>
      </c>
      <c r="J312" s="5">
        <f t="shared" si="26"/>
        <v>310</v>
      </c>
      <c r="K312" s="4">
        <f t="shared" si="27"/>
        <v>0.48453212641130305</v>
      </c>
      <c r="L312" s="4">
        <f t="shared" si="28"/>
        <v>0.44110570590525555</v>
      </c>
      <c r="M312" s="4">
        <f t="shared" si="29"/>
        <v>5.4480847034975022E-2</v>
      </c>
      <c r="N312" s="4">
        <f t="shared" si="30"/>
        <v>0.48431410277001241</v>
      </c>
      <c r="O312" s="4">
        <f>1-F312/F$2</f>
        <v>0.62635004985266951</v>
      </c>
      <c r="P312" s="4">
        <f t="shared" si="31"/>
        <v>0.36596075536209005</v>
      </c>
    </row>
    <row r="313" spans="1:16" x14ac:dyDescent="0.25">
      <c r="A313">
        <v>311</v>
      </c>
      <c r="B313" s="1">
        <v>36837</v>
      </c>
      <c r="C313">
        <v>3336.8806152000002</v>
      </c>
      <c r="D313">
        <v>3780.7556152000002</v>
      </c>
      <c r="E313">
        <v>7311.9521483999997</v>
      </c>
      <c r="F313">
        <v>2525.8066405999998</v>
      </c>
      <c r="G313">
        <v>3338.2895508000001</v>
      </c>
      <c r="H313">
        <v>4902.2275391000003</v>
      </c>
      <c r="J313" s="5">
        <f t="shared" si="26"/>
        <v>311</v>
      </c>
      <c r="K313" s="4">
        <f t="shared" si="27"/>
        <v>0.48453257897915836</v>
      </c>
      <c r="L313" s="4">
        <f t="shared" si="28"/>
        <v>0.44110570590525555</v>
      </c>
      <c r="M313" s="4">
        <f t="shared" si="29"/>
        <v>5.4480847034975022E-2</v>
      </c>
      <c r="N313" s="4">
        <f t="shared" si="30"/>
        <v>0.48431493247517243</v>
      </c>
      <c r="O313" s="4">
        <f>1-F313/F$2</f>
        <v>0.62661989742405533</v>
      </c>
      <c r="P313" s="4">
        <f t="shared" si="31"/>
        <v>0.36608583640335857</v>
      </c>
    </row>
    <row r="314" spans="1:16" x14ac:dyDescent="0.25">
      <c r="A314">
        <v>312</v>
      </c>
      <c r="B314" s="1">
        <v>36838</v>
      </c>
      <c r="C314">
        <v>3336.8779297000001</v>
      </c>
      <c r="D314">
        <v>3780.7556152000002</v>
      </c>
      <c r="E314">
        <v>7311.9521483999997</v>
      </c>
      <c r="F314">
        <v>2523.9919433999999</v>
      </c>
      <c r="G314">
        <v>3338.2841797000001</v>
      </c>
      <c r="H314">
        <v>4901.2670897999997</v>
      </c>
      <c r="J314" s="5">
        <f t="shared" si="26"/>
        <v>312</v>
      </c>
      <c r="K314" s="4">
        <f t="shared" si="27"/>
        <v>0.4845329938240146</v>
      </c>
      <c r="L314" s="4">
        <f t="shared" si="28"/>
        <v>0.44110570590525555</v>
      </c>
      <c r="M314" s="4">
        <f t="shared" si="29"/>
        <v>5.4480847034975022E-2</v>
      </c>
      <c r="N314" s="4">
        <f t="shared" si="30"/>
        <v>0.48431576218033257</v>
      </c>
      <c r="O314" s="4">
        <f>1-F314/F$2</f>
        <v>0.6268881570033078</v>
      </c>
      <c r="P314" s="4">
        <f t="shared" si="31"/>
        <v>0.36621003349740011</v>
      </c>
    </row>
    <row r="315" spans="1:16" x14ac:dyDescent="0.25">
      <c r="A315">
        <v>313</v>
      </c>
      <c r="B315" s="1">
        <v>36839</v>
      </c>
      <c r="C315">
        <v>3336.875</v>
      </c>
      <c r="D315">
        <v>3780.7556152000002</v>
      </c>
      <c r="E315">
        <v>7311.9521483999997</v>
      </c>
      <c r="F315">
        <v>2522.1875</v>
      </c>
      <c r="G315">
        <v>3338.2790527000002</v>
      </c>
      <c r="H315">
        <v>4900.3125</v>
      </c>
      <c r="J315" s="5">
        <f t="shared" si="26"/>
        <v>313</v>
      </c>
      <c r="K315" s="4">
        <f t="shared" si="27"/>
        <v>0.4845334463918699</v>
      </c>
      <c r="L315" s="4">
        <f t="shared" si="28"/>
        <v>0.44110570590525555</v>
      </c>
      <c r="M315" s="4">
        <f t="shared" si="29"/>
        <v>5.4480847034975022E-2</v>
      </c>
      <c r="N315" s="4">
        <f t="shared" si="30"/>
        <v>0.48431655417794117</v>
      </c>
      <c r="O315" s="4">
        <f>1-F315/F$2</f>
        <v>0.62715490080346825</v>
      </c>
      <c r="P315" s="4">
        <f t="shared" si="31"/>
        <v>0.36633347289098561</v>
      </c>
    </row>
    <row r="316" spans="1:16" x14ac:dyDescent="0.25">
      <c r="A316">
        <v>314</v>
      </c>
      <c r="B316" s="1">
        <v>36840</v>
      </c>
      <c r="C316">
        <v>3336.8720702999999</v>
      </c>
      <c r="D316">
        <v>3780.7556152000002</v>
      </c>
      <c r="E316">
        <v>7311.9521483999997</v>
      </c>
      <c r="F316">
        <v>2520.3935547000001</v>
      </c>
      <c r="G316">
        <v>3338.2736816000001</v>
      </c>
      <c r="H316">
        <v>4899.3637694999998</v>
      </c>
      <c r="J316" s="5">
        <f t="shared" si="26"/>
        <v>314</v>
      </c>
      <c r="K316" s="4">
        <f t="shared" si="27"/>
        <v>0.48453389895972521</v>
      </c>
      <c r="L316" s="4">
        <f t="shared" si="28"/>
        <v>0.44110570590525555</v>
      </c>
      <c r="M316" s="4">
        <f t="shared" si="29"/>
        <v>5.4480847034975022E-2</v>
      </c>
      <c r="N316" s="4">
        <f t="shared" si="30"/>
        <v>0.4843173838831013</v>
      </c>
      <c r="O316" s="4">
        <f>1-F316/F$2</f>
        <v>0.62742009271062493</v>
      </c>
      <c r="P316" s="4">
        <f t="shared" si="31"/>
        <v>0.3664561546099776</v>
      </c>
    </row>
    <row r="317" spans="1:16" x14ac:dyDescent="0.25">
      <c r="A317">
        <v>315</v>
      </c>
      <c r="B317" s="1">
        <v>36841</v>
      </c>
      <c r="C317">
        <v>3336.8693847999998</v>
      </c>
      <c r="D317">
        <v>3780.7556152000002</v>
      </c>
      <c r="E317">
        <v>7311.9521483999997</v>
      </c>
      <c r="F317">
        <v>2518.6098633000001</v>
      </c>
      <c r="G317">
        <v>3338.2685547000001</v>
      </c>
      <c r="H317">
        <v>4898.421875</v>
      </c>
      <c r="J317" s="5">
        <f t="shared" si="26"/>
        <v>315</v>
      </c>
      <c r="K317" s="4">
        <f t="shared" si="27"/>
        <v>0.48453431380458145</v>
      </c>
      <c r="L317" s="4">
        <f t="shared" si="28"/>
        <v>0.44110570590525555</v>
      </c>
      <c r="M317" s="4">
        <f t="shared" si="29"/>
        <v>5.4480847034975022E-2</v>
      </c>
      <c r="N317" s="4">
        <f t="shared" si="30"/>
        <v>0.48431817586526238</v>
      </c>
      <c r="O317" s="4">
        <f>1-F317/F$2</f>
        <v>0.6276837688239072</v>
      </c>
      <c r="P317" s="4">
        <f t="shared" si="31"/>
        <v>0.36657795235588009</v>
      </c>
    </row>
    <row r="318" spans="1:16" x14ac:dyDescent="0.25">
      <c r="A318">
        <v>316</v>
      </c>
      <c r="B318" s="1">
        <v>36842</v>
      </c>
      <c r="C318">
        <v>3336.8664551000002</v>
      </c>
      <c r="D318">
        <v>3780.7553711</v>
      </c>
      <c r="E318">
        <v>7311.9521483999997</v>
      </c>
      <c r="F318">
        <v>2516.8361816000001</v>
      </c>
      <c r="G318">
        <v>3338.2631836</v>
      </c>
      <c r="H318">
        <v>4897.4858397999997</v>
      </c>
      <c r="J318" s="5">
        <f t="shared" si="26"/>
        <v>316</v>
      </c>
      <c r="K318" s="4">
        <f t="shared" si="27"/>
        <v>0.48453476637243664</v>
      </c>
      <c r="L318" s="4">
        <f t="shared" si="28"/>
        <v>0.44110574198960251</v>
      </c>
      <c r="M318" s="4">
        <f t="shared" si="29"/>
        <v>5.4480847034975022E-2</v>
      </c>
      <c r="N318" s="4">
        <f t="shared" si="30"/>
        <v>0.48431900557042251</v>
      </c>
      <c r="O318" s="4">
        <f>1-F318/F$2</f>
        <v>0.62794596524244439</v>
      </c>
      <c r="P318" s="4">
        <f t="shared" si="31"/>
        <v>0.36669899242718895</v>
      </c>
    </row>
    <row r="319" spans="1:16" x14ac:dyDescent="0.25">
      <c r="A319">
        <v>317</v>
      </c>
      <c r="B319" s="1">
        <v>36843</v>
      </c>
      <c r="C319">
        <v>3336.8635254000001</v>
      </c>
      <c r="D319">
        <v>3780.7553711</v>
      </c>
      <c r="E319">
        <v>7311.9521483999997</v>
      </c>
      <c r="F319">
        <v>2515.0725097999998</v>
      </c>
      <c r="G319">
        <v>3338.2580566000001</v>
      </c>
      <c r="H319">
        <v>4896.5556641000003</v>
      </c>
      <c r="J319" s="5">
        <f t="shared" si="26"/>
        <v>317</v>
      </c>
      <c r="K319" s="4">
        <f t="shared" si="27"/>
        <v>0.48453521894029195</v>
      </c>
      <c r="L319" s="4">
        <f t="shared" si="28"/>
        <v>0.44110574198960251</v>
      </c>
      <c r="M319" s="4">
        <f t="shared" si="29"/>
        <v>5.4480847034975022E-2</v>
      </c>
      <c r="N319" s="4">
        <f t="shared" si="30"/>
        <v>0.48431979756803112</v>
      </c>
      <c r="O319" s="4">
        <f>1-F319/F$2</f>
        <v>0.62820668193667173</v>
      </c>
      <c r="P319" s="4">
        <f t="shared" si="31"/>
        <v>0.36681927479804188</v>
      </c>
    </row>
    <row r="320" spans="1:16" x14ac:dyDescent="0.25">
      <c r="A320">
        <v>318</v>
      </c>
      <c r="B320" s="1">
        <v>36844</v>
      </c>
      <c r="C320">
        <v>3336.8608398000001</v>
      </c>
      <c r="D320">
        <v>3780.7553711</v>
      </c>
      <c r="E320">
        <v>7311.9521483999997</v>
      </c>
      <c r="F320">
        <v>2513.3188476999999</v>
      </c>
      <c r="G320">
        <v>3338.2529297000001</v>
      </c>
      <c r="H320">
        <v>4895.6313477000003</v>
      </c>
      <c r="J320" s="5">
        <f t="shared" si="26"/>
        <v>318</v>
      </c>
      <c r="K320" s="4">
        <f t="shared" si="27"/>
        <v>0.48453563380059583</v>
      </c>
      <c r="L320" s="4">
        <f t="shared" si="28"/>
        <v>0.44110574198960251</v>
      </c>
      <c r="M320" s="4">
        <f t="shared" si="29"/>
        <v>5.4480847034975022E-2</v>
      </c>
      <c r="N320" s="4">
        <f t="shared" si="30"/>
        <v>0.48432058955019219</v>
      </c>
      <c r="O320" s="4">
        <f>1-F320/F$2</f>
        <v>0.62846591893615389</v>
      </c>
      <c r="P320" s="4">
        <f t="shared" si="31"/>
        <v>0.36693879949430108</v>
      </c>
    </row>
    <row r="321" spans="1:16" x14ac:dyDescent="0.25">
      <c r="A321">
        <v>319</v>
      </c>
      <c r="B321" s="1">
        <v>36845</v>
      </c>
      <c r="C321">
        <v>3336.8581543</v>
      </c>
      <c r="D321">
        <v>3780.7553711</v>
      </c>
      <c r="E321">
        <v>7311.9521483999997</v>
      </c>
      <c r="F321">
        <v>2511.5749512000002</v>
      </c>
      <c r="G321">
        <v>3338.2478027000002</v>
      </c>
      <c r="H321">
        <v>4894.7133789</v>
      </c>
      <c r="J321" s="5">
        <f t="shared" si="26"/>
        <v>319</v>
      </c>
      <c r="K321" s="4">
        <f t="shared" si="27"/>
        <v>0.48453604864545208</v>
      </c>
      <c r="L321" s="4">
        <f t="shared" si="28"/>
        <v>0.44110574198960251</v>
      </c>
      <c r="M321" s="4">
        <f t="shared" si="29"/>
        <v>5.4480847034975022E-2</v>
      </c>
      <c r="N321" s="4">
        <f t="shared" si="30"/>
        <v>0.4843213815478008</v>
      </c>
      <c r="O321" s="4">
        <f>1-F321/F$2</f>
        <v>0.62872371232523827</v>
      </c>
      <c r="P321" s="4">
        <f t="shared" si="31"/>
        <v>0.36705750337318443</v>
      </c>
    </row>
    <row r="322" spans="1:16" x14ac:dyDescent="0.25">
      <c r="A322">
        <v>320</v>
      </c>
      <c r="B322" s="1">
        <v>36846</v>
      </c>
      <c r="C322">
        <v>3336.8552245999999</v>
      </c>
      <c r="D322">
        <v>3780.7553711</v>
      </c>
      <c r="E322">
        <v>7311.9521483999997</v>
      </c>
      <c r="F322">
        <v>2509.8408202999999</v>
      </c>
      <c r="G322">
        <v>3338.2426758000001</v>
      </c>
      <c r="H322">
        <v>4893.8012694999998</v>
      </c>
      <c r="J322" s="5">
        <f t="shared" si="26"/>
        <v>320</v>
      </c>
      <c r="K322" s="4">
        <f t="shared" si="27"/>
        <v>0.48453650121330738</v>
      </c>
      <c r="L322" s="4">
        <f t="shared" si="28"/>
        <v>0.44110574198960251</v>
      </c>
      <c r="M322" s="4">
        <f t="shared" si="29"/>
        <v>5.4480847034975022E-2</v>
      </c>
      <c r="N322" s="4">
        <f t="shared" si="30"/>
        <v>0.48432217352996187</v>
      </c>
      <c r="O322" s="4">
        <f>1-F322/F$2</f>
        <v>0.62898006210392454</v>
      </c>
      <c r="P322" s="4">
        <f t="shared" si="31"/>
        <v>0.36717544956454296</v>
      </c>
    </row>
    <row r="323" spans="1:16" x14ac:dyDescent="0.25">
      <c r="A323">
        <v>321</v>
      </c>
      <c r="B323" s="1">
        <v>36847</v>
      </c>
      <c r="C323">
        <v>3336.8525390999998</v>
      </c>
      <c r="D323">
        <v>3780.7553711</v>
      </c>
      <c r="E323">
        <v>7311.9521483999997</v>
      </c>
      <c r="F323">
        <v>2508.1164551000002</v>
      </c>
      <c r="G323">
        <v>3338.2375487999998</v>
      </c>
      <c r="H323">
        <v>4892.8950194999998</v>
      </c>
      <c r="J323" s="5">
        <f t="shared" ref="J323:J386" si="32">A323</f>
        <v>321</v>
      </c>
      <c r="K323" s="4">
        <f t="shared" ref="K323:K386" si="33">1-C323/C$2</f>
        <v>0.48453691605816362</v>
      </c>
      <c r="L323" s="4">
        <f t="shared" ref="L323:L386" si="34">1-D323/D$2</f>
        <v>0.44110574198960251</v>
      </c>
      <c r="M323" s="4">
        <f t="shared" ref="M323:M386" si="35">1-E323/E$2</f>
        <v>5.4480847034975022E-2</v>
      </c>
      <c r="N323" s="4">
        <f t="shared" ref="N323:N386" si="36">1-G323/G$2</f>
        <v>0.48432296552757059</v>
      </c>
      <c r="O323" s="4">
        <f>1-F323/F$2</f>
        <v>0.62923496825743008</v>
      </c>
      <c r="P323" s="4">
        <f t="shared" ref="P323:P386" si="37">1-H323/H$2</f>
        <v>0.36729263806837664</v>
      </c>
    </row>
    <row r="324" spans="1:16" x14ac:dyDescent="0.25">
      <c r="A324">
        <v>322</v>
      </c>
      <c r="B324" s="1">
        <v>36848</v>
      </c>
      <c r="C324">
        <v>3336.8498534999999</v>
      </c>
      <c r="D324">
        <v>3780.7553711</v>
      </c>
      <c r="E324">
        <v>7311.9521483999997</v>
      </c>
      <c r="F324">
        <v>2506.4018554999998</v>
      </c>
      <c r="G324">
        <v>3338.2324219000002</v>
      </c>
      <c r="H324">
        <v>4891.9946289</v>
      </c>
      <c r="J324" s="5">
        <f t="shared" si="32"/>
        <v>322</v>
      </c>
      <c r="K324" s="4">
        <f t="shared" si="33"/>
        <v>0.48453733091846751</v>
      </c>
      <c r="L324" s="4">
        <f t="shared" si="34"/>
        <v>0.44110574198960251</v>
      </c>
      <c r="M324" s="4">
        <f t="shared" si="35"/>
        <v>5.4480847034975022E-2</v>
      </c>
      <c r="N324" s="4">
        <f t="shared" si="36"/>
        <v>0.48432375750973156</v>
      </c>
      <c r="O324" s="4">
        <f>1-F324/F$2</f>
        <v>0.62948843080053785</v>
      </c>
      <c r="P324" s="4">
        <f t="shared" si="37"/>
        <v>0.3674090688846855</v>
      </c>
    </row>
    <row r="325" spans="1:16" x14ac:dyDescent="0.25">
      <c r="A325">
        <v>323</v>
      </c>
      <c r="B325" s="1">
        <v>36849</v>
      </c>
      <c r="C325">
        <v>3336.8469237999998</v>
      </c>
      <c r="D325">
        <v>3780.7551269999999</v>
      </c>
      <c r="E325">
        <v>7311.9521483999997</v>
      </c>
      <c r="F325">
        <v>2504.6965332</v>
      </c>
      <c r="G325">
        <v>3338.2275390999998</v>
      </c>
      <c r="H325">
        <v>4891.1000977000003</v>
      </c>
      <c r="J325" s="5">
        <f t="shared" si="32"/>
        <v>323</v>
      </c>
      <c r="K325" s="4">
        <f t="shared" si="33"/>
        <v>0.48453778348632282</v>
      </c>
      <c r="L325" s="4">
        <f t="shared" si="34"/>
        <v>0.44110577807394946</v>
      </c>
      <c r="M325" s="4">
        <f t="shared" si="35"/>
        <v>5.4480847034975022E-2</v>
      </c>
      <c r="N325" s="4">
        <f t="shared" si="36"/>
        <v>0.48432451178434122</v>
      </c>
      <c r="O325" s="4">
        <f>1-F325/F$2</f>
        <v>0.62974052191672381</v>
      </c>
      <c r="P325" s="4">
        <f t="shared" si="37"/>
        <v>0.36752474201346952</v>
      </c>
    </row>
    <row r="326" spans="1:16" x14ac:dyDescent="0.25">
      <c r="A326">
        <v>324</v>
      </c>
      <c r="B326" s="1">
        <v>36850</v>
      </c>
      <c r="C326">
        <v>3336.8442383000001</v>
      </c>
      <c r="D326">
        <v>3780.7553711</v>
      </c>
      <c r="E326">
        <v>7311.9521483999997</v>
      </c>
      <c r="F326">
        <v>2503.0007323999998</v>
      </c>
      <c r="G326">
        <v>3338.2224120999999</v>
      </c>
      <c r="H326">
        <v>4890.2109375</v>
      </c>
      <c r="J326" s="5">
        <f t="shared" si="32"/>
        <v>324</v>
      </c>
      <c r="K326" s="4">
        <f t="shared" si="33"/>
        <v>0.48453819833117895</v>
      </c>
      <c r="L326" s="4">
        <f t="shared" si="34"/>
        <v>0.44110574198960251</v>
      </c>
      <c r="M326" s="4">
        <f t="shared" si="35"/>
        <v>5.4480847034975022E-2</v>
      </c>
      <c r="N326" s="4">
        <f t="shared" si="36"/>
        <v>0.48432530378194982</v>
      </c>
      <c r="O326" s="4">
        <f>1-F326/F$2</f>
        <v>0.62999120550685883</v>
      </c>
      <c r="P326" s="4">
        <f t="shared" si="37"/>
        <v>0.36763972061044226</v>
      </c>
    </row>
    <row r="327" spans="1:16" x14ac:dyDescent="0.25">
      <c r="A327">
        <v>325</v>
      </c>
      <c r="B327" s="1">
        <v>36851</v>
      </c>
      <c r="C327">
        <v>3336.8415527000002</v>
      </c>
      <c r="D327">
        <v>3780.7553711</v>
      </c>
      <c r="E327">
        <v>7311.9521483999997</v>
      </c>
      <c r="F327">
        <v>2501.3142090000001</v>
      </c>
      <c r="G327">
        <v>3338.2175293</v>
      </c>
      <c r="H327">
        <v>4889.328125</v>
      </c>
      <c r="J327" s="5">
        <f t="shared" si="32"/>
        <v>325</v>
      </c>
      <c r="K327" s="4">
        <f t="shared" si="33"/>
        <v>0.48453861319148284</v>
      </c>
      <c r="L327" s="4">
        <f t="shared" si="34"/>
        <v>0.44110574198960251</v>
      </c>
      <c r="M327" s="4">
        <f t="shared" si="35"/>
        <v>5.4480847034975022E-2</v>
      </c>
      <c r="N327" s="4">
        <f t="shared" si="36"/>
        <v>0.48432605805655948</v>
      </c>
      <c r="O327" s="4">
        <f>1-F327/F$2</f>
        <v>0.63024051765528966</v>
      </c>
      <c r="P327" s="4">
        <f t="shared" si="37"/>
        <v>0.36775387837710782</v>
      </c>
    </row>
    <row r="328" spans="1:16" x14ac:dyDescent="0.25">
      <c r="A328">
        <v>326</v>
      </c>
      <c r="B328" s="1">
        <v>36852</v>
      </c>
      <c r="C328">
        <v>3336.8388672000001</v>
      </c>
      <c r="D328">
        <v>3780.7553711</v>
      </c>
      <c r="E328">
        <v>7311.9521483999997</v>
      </c>
      <c r="F328">
        <v>2499.6369629000001</v>
      </c>
      <c r="G328">
        <v>3338.2126465000001</v>
      </c>
      <c r="H328">
        <v>4888.4501952999999</v>
      </c>
      <c r="J328" s="5">
        <f t="shared" si="32"/>
        <v>326</v>
      </c>
      <c r="K328" s="4">
        <f t="shared" si="33"/>
        <v>0.48453902803633908</v>
      </c>
      <c r="L328" s="4">
        <f t="shared" si="34"/>
        <v>0.44110574198960251</v>
      </c>
      <c r="M328" s="4">
        <f t="shared" si="35"/>
        <v>5.4480847034975022E-2</v>
      </c>
      <c r="N328" s="4">
        <f t="shared" si="36"/>
        <v>0.48432681233116903</v>
      </c>
      <c r="O328" s="4">
        <f>1-F328/F$2</f>
        <v>0.6304884583767989</v>
      </c>
      <c r="P328" s="4">
        <f t="shared" si="37"/>
        <v>0.36786740474181312</v>
      </c>
    </row>
    <row r="329" spans="1:16" x14ac:dyDescent="0.25">
      <c r="A329">
        <v>327</v>
      </c>
      <c r="B329" s="1">
        <v>36853</v>
      </c>
      <c r="C329">
        <v>3336.8361816000001</v>
      </c>
      <c r="D329">
        <v>3780.7553711</v>
      </c>
      <c r="E329">
        <v>7311.9521483999997</v>
      </c>
      <c r="F329">
        <v>2497.96875</v>
      </c>
      <c r="G329">
        <v>3338.2077637000002</v>
      </c>
      <c r="H329">
        <v>4887.5786133000001</v>
      </c>
      <c r="J329" s="5">
        <f t="shared" si="32"/>
        <v>327</v>
      </c>
      <c r="K329" s="4">
        <f t="shared" si="33"/>
        <v>0.48453944289664297</v>
      </c>
      <c r="L329" s="4">
        <f t="shared" si="34"/>
        <v>0.44110574198960251</v>
      </c>
      <c r="M329" s="4">
        <f t="shared" si="35"/>
        <v>5.4480847034975022E-2</v>
      </c>
      <c r="N329" s="4">
        <f t="shared" si="36"/>
        <v>0.48432756660577869</v>
      </c>
      <c r="O329" s="4">
        <f>1-F329/F$2</f>
        <v>0.6307350637557334</v>
      </c>
      <c r="P329" s="4">
        <f t="shared" si="37"/>
        <v>0.36798011027621125</v>
      </c>
    </row>
    <row r="330" spans="1:16" x14ac:dyDescent="0.25">
      <c r="A330">
        <v>328</v>
      </c>
      <c r="B330" s="1">
        <v>36854</v>
      </c>
      <c r="C330">
        <v>3336.8334961</v>
      </c>
      <c r="D330">
        <v>3780.7553711</v>
      </c>
      <c r="E330">
        <v>7311.9521483999997</v>
      </c>
      <c r="F330">
        <v>2496.3098144999999</v>
      </c>
      <c r="G330">
        <v>3338.2028808999999</v>
      </c>
      <c r="H330">
        <v>4886.7119141000003</v>
      </c>
      <c r="J330" s="5">
        <f t="shared" si="32"/>
        <v>328</v>
      </c>
      <c r="K330" s="4">
        <f t="shared" si="33"/>
        <v>0.48453985774149921</v>
      </c>
      <c r="L330" s="4">
        <f t="shared" si="34"/>
        <v>0.44110574198960251</v>
      </c>
      <c r="M330" s="4">
        <f t="shared" si="35"/>
        <v>5.4480847034975022E-2</v>
      </c>
      <c r="N330" s="4">
        <f t="shared" si="36"/>
        <v>0.48432832088038835</v>
      </c>
      <c r="O330" s="4">
        <f>1-F330/F$2</f>
        <v>0.63098029769296371</v>
      </c>
      <c r="P330" s="4">
        <f t="shared" si="37"/>
        <v>0.36809218440864921</v>
      </c>
    </row>
    <row r="331" spans="1:16" x14ac:dyDescent="0.25">
      <c r="A331">
        <v>329</v>
      </c>
      <c r="B331" s="1">
        <v>36855</v>
      </c>
      <c r="C331">
        <v>3336.8310547000001</v>
      </c>
      <c r="D331">
        <v>3780.7553711</v>
      </c>
      <c r="E331">
        <v>7311.9521483999997</v>
      </c>
      <c r="F331">
        <v>2494.6599120999999</v>
      </c>
      <c r="G331">
        <v>3338.1979980000001</v>
      </c>
      <c r="H331">
        <v>4885.8510741999999</v>
      </c>
      <c r="J331" s="5">
        <f t="shared" si="32"/>
        <v>329</v>
      </c>
      <c r="K331" s="4">
        <f t="shared" si="33"/>
        <v>0.48454023487880393</v>
      </c>
      <c r="L331" s="4">
        <f t="shared" si="34"/>
        <v>0.44110574198960251</v>
      </c>
      <c r="M331" s="4">
        <f t="shared" si="35"/>
        <v>5.4480847034975022E-2</v>
      </c>
      <c r="N331" s="4">
        <f t="shared" si="36"/>
        <v>0.48432907517044554</v>
      </c>
      <c r="O331" s="4">
        <f>1-F331/F$2</f>
        <v>0.63122419630240201</v>
      </c>
      <c r="P331" s="4">
        <f t="shared" si="37"/>
        <v>0.36820350086649345</v>
      </c>
    </row>
    <row r="332" spans="1:16" x14ac:dyDescent="0.25">
      <c r="A332">
        <v>330</v>
      </c>
      <c r="B332" s="1">
        <v>36856</v>
      </c>
      <c r="C332">
        <v>3336.828125</v>
      </c>
      <c r="D332">
        <v>3780.7553711</v>
      </c>
      <c r="E332">
        <v>7311.9521483999997</v>
      </c>
      <c r="F332">
        <v>2493.0187987999998</v>
      </c>
      <c r="G332">
        <v>3338.1931152000002</v>
      </c>
      <c r="H332">
        <v>4884.9956055000002</v>
      </c>
      <c r="J332" s="5">
        <f t="shared" si="32"/>
        <v>330</v>
      </c>
      <c r="K332" s="4">
        <f t="shared" si="33"/>
        <v>0.48454068744665924</v>
      </c>
      <c r="L332" s="4">
        <f t="shared" si="34"/>
        <v>0.44110574198960251</v>
      </c>
      <c r="M332" s="4">
        <f t="shared" si="35"/>
        <v>5.4480847034975022E-2</v>
      </c>
      <c r="N332" s="4">
        <f t="shared" si="36"/>
        <v>0.48432982944505509</v>
      </c>
      <c r="O332" s="4">
        <f>1-F332/F$2</f>
        <v>0.63146679565361252</v>
      </c>
      <c r="P332" s="4">
        <f t="shared" si="37"/>
        <v>0.36831412276666398</v>
      </c>
    </row>
    <row r="333" spans="1:16" x14ac:dyDescent="0.25">
      <c r="A333">
        <v>331</v>
      </c>
      <c r="B333" s="1">
        <v>36857</v>
      </c>
      <c r="C333">
        <v>3336.8256836</v>
      </c>
      <c r="D333">
        <v>3780.7553711</v>
      </c>
      <c r="E333">
        <v>7311.9521483999997</v>
      </c>
      <c r="F333">
        <v>2491.3867187999999</v>
      </c>
      <c r="G333">
        <v>3338.1882323999998</v>
      </c>
      <c r="H333">
        <v>4884.1455077999999</v>
      </c>
      <c r="J333" s="5">
        <f t="shared" si="32"/>
        <v>331</v>
      </c>
      <c r="K333" s="4">
        <f t="shared" si="33"/>
        <v>0.48454106458396407</v>
      </c>
      <c r="L333" s="4">
        <f t="shared" si="34"/>
        <v>0.44110574198960251</v>
      </c>
      <c r="M333" s="4">
        <f t="shared" si="35"/>
        <v>5.4480847034975022E-2</v>
      </c>
      <c r="N333" s="4">
        <f t="shared" si="36"/>
        <v>0.48433058371966475</v>
      </c>
      <c r="O333" s="4">
        <f>1-F333/F$2</f>
        <v>0.63170805964746579</v>
      </c>
      <c r="P333" s="4">
        <f t="shared" si="37"/>
        <v>0.36842405013502322</v>
      </c>
    </row>
    <row r="334" spans="1:16" x14ac:dyDescent="0.25">
      <c r="A334">
        <v>332</v>
      </c>
      <c r="B334" s="1">
        <v>36858</v>
      </c>
      <c r="C334">
        <v>3336.8229980000001</v>
      </c>
      <c r="D334">
        <v>3780.7553711</v>
      </c>
      <c r="E334">
        <v>7311.9521483999997</v>
      </c>
      <c r="F334">
        <v>2489.7631836</v>
      </c>
      <c r="G334">
        <v>3338.1835937999999</v>
      </c>
      <c r="H334">
        <v>4883.3002930000002</v>
      </c>
      <c r="J334" s="5">
        <f t="shared" si="32"/>
        <v>332</v>
      </c>
      <c r="K334" s="4">
        <f t="shared" si="33"/>
        <v>0.48454147944426795</v>
      </c>
      <c r="L334" s="4">
        <f t="shared" si="34"/>
        <v>0.44110574198960251</v>
      </c>
      <c r="M334" s="4">
        <f t="shared" si="35"/>
        <v>5.4480847034975022E-2</v>
      </c>
      <c r="N334" s="4">
        <f t="shared" si="36"/>
        <v>0.48433130027127536</v>
      </c>
      <c r="O334" s="4">
        <f>1-F334/F$2</f>
        <v>0.63194806049700336</v>
      </c>
      <c r="P334" s="4">
        <f t="shared" si="37"/>
        <v>0.36853334608849087</v>
      </c>
    </row>
    <row r="335" spans="1:16" x14ac:dyDescent="0.25">
      <c r="A335">
        <v>333</v>
      </c>
      <c r="B335" s="1">
        <v>36859</v>
      </c>
      <c r="C335">
        <v>3336.8203125</v>
      </c>
      <c r="D335">
        <v>3780.7553711</v>
      </c>
      <c r="E335">
        <v>7311.9521483999997</v>
      </c>
      <c r="F335">
        <v>2488.1486816000001</v>
      </c>
      <c r="G335">
        <v>3338.1787109000002</v>
      </c>
      <c r="H335">
        <v>4882.4609375</v>
      </c>
      <c r="J335" s="5">
        <f t="shared" si="32"/>
        <v>333</v>
      </c>
      <c r="K335" s="4">
        <f t="shared" si="33"/>
        <v>0.4845418942891242</v>
      </c>
      <c r="L335" s="4">
        <f t="shared" si="34"/>
        <v>0.44110574198960251</v>
      </c>
      <c r="M335" s="4">
        <f t="shared" si="35"/>
        <v>5.4480847034975022E-2</v>
      </c>
      <c r="N335" s="4">
        <f t="shared" si="36"/>
        <v>0.48433205456133255</v>
      </c>
      <c r="O335" s="4">
        <f>1-F335/F$2</f>
        <v>0.63218672600396619</v>
      </c>
      <c r="P335" s="4">
        <f t="shared" si="37"/>
        <v>0.36864188436736489</v>
      </c>
    </row>
    <row r="336" spans="1:16" x14ac:dyDescent="0.25">
      <c r="A336">
        <v>334</v>
      </c>
      <c r="B336" s="1">
        <v>36860</v>
      </c>
      <c r="C336">
        <v>3336.8178711</v>
      </c>
      <c r="D336">
        <v>3780.7553711</v>
      </c>
      <c r="E336">
        <v>7311.9521483999997</v>
      </c>
      <c r="F336">
        <v>2486.5427245999999</v>
      </c>
      <c r="G336">
        <v>3338.1740722999998</v>
      </c>
      <c r="H336">
        <v>4881.6264647999997</v>
      </c>
      <c r="J336" s="5">
        <f t="shared" si="32"/>
        <v>334</v>
      </c>
      <c r="K336" s="4">
        <f t="shared" si="33"/>
        <v>0.48454227142642903</v>
      </c>
      <c r="L336" s="4">
        <f t="shared" si="34"/>
        <v>0.44110574198960251</v>
      </c>
      <c r="M336" s="4">
        <f t="shared" si="35"/>
        <v>5.4480847034975022E-2</v>
      </c>
      <c r="N336" s="4">
        <f t="shared" si="36"/>
        <v>0.48433277111294315</v>
      </c>
      <c r="O336" s="4">
        <f>1-F336/F$2</f>
        <v>0.6324241283370482</v>
      </c>
      <c r="P336" s="4">
        <f t="shared" si="37"/>
        <v>0.36874979124427865</v>
      </c>
    </row>
    <row r="337" spans="1:16" x14ac:dyDescent="0.25">
      <c r="A337">
        <v>335</v>
      </c>
      <c r="B337" s="1">
        <v>36861</v>
      </c>
      <c r="C337">
        <v>3336.8154297000001</v>
      </c>
      <c r="D337">
        <v>3780.7553711</v>
      </c>
      <c r="E337">
        <v>7311.9521483999997</v>
      </c>
      <c r="F337">
        <v>2484.9453125</v>
      </c>
      <c r="G337">
        <v>3338.1694336</v>
      </c>
      <c r="H337">
        <v>4880.7973633000001</v>
      </c>
      <c r="J337" s="5">
        <f t="shared" si="32"/>
        <v>335</v>
      </c>
      <c r="K337" s="4">
        <f t="shared" si="33"/>
        <v>0.48454264856373375</v>
      </c>
      <c r="L337" s="4">
        <f t="shared" si="34"/>
        <v>0.44110574198960251</v>
      </c>
      <c r="M337" s="4">
        <f t="shared" si="35"/>
        <v>5.4480847034975022E-2</v>
      </c>
      <c r="N337" s="4">
        <f t="shared" si="36"/>
        <v>0.48433348768000128</v>
      </c>
      <c r="O337" s="4">
        <f>1-F337/F$2</f>
        <v>0.63266026751103199</v>
      </c>
      <c r="P337" s="4">
        <f t="shared" si="37"/>
        <v>0.36885700356351858</v>
      </c>
    </row>
    <row r="338" spans="1:16" x14ac:dyDescent="0.25">
      <c r="A338">
        <v>336</v>
      </c>
      <c r="B338" s="1">
        <v>36862</v>
      </c>
      <c r="C338">
        <v>3336.8127441000001</v>
      </c>
      <c r="D338">
        <v>3780.7553711</v>
      </c>
      <c r="E338">
        <v>7311.9521483999997</v>
      </c>
      <c r="F338">
        <v>2483.3564452999999</v>
      </c>
      <c r="G338">
        <v>3338.1645508000001</v>
      </c>
      <c r="H338">
        <v>4879.9736327999999</v>
      </c>
      <c r="J338" s="5">
        <f t="shared" si="32"/>
        <v>336</v>
      </c>
      <c r="K338" s="4">
        <f t="shared" si="33"/>
        <v>0.48454306342403763</v>
      </c>
      <c r="L338" s="4">
        <f t="shared" si="34"/>
        <v>0.44110574198960251</v>
      </c>
      <c r="M338" s="4">
        <f t="shared" si="35"/>
        <v>5.4480847034975022E-2</v>
      </c>
      <c r="N338" s="4">
        <f t="shared" si="36"/>
        <v>0.48433424195461083</v>
      </c>
      <c r="O338" s="4">
        <f>1-F338/F$2</f>
        <v>0.63289514352591758</v>
      </c>
      <c r="P338" s="4">
        <f t="shared" si="37"/>
        <v>0.36896352135094723</v>
      </c>
    </row>
    <row r="339" spans="1:16" x14ac:dyDescent="0.25">
      <c r="A339">
        <v>337</v>
      </c>
      <c r="B339" s="1">
        <v>36863</v>
      </c>
      <c r="C339">
        <v>3336.8100586</v>
      </c>
      <c r="D339">
        <v>3780.7553711</v>
      </c>
      <c r="E339">
        <v>7311.9521483999997</v>
      </c>
      <c r="F339">
        <v>2481.7761230000001</v>
      </c>
      <c r="G339">
        <v>3338.1599120999999</v>
      </c>
      <c r="H339">
        <v>4879.1547852000003</v>
      </c>
      <c r="J339" s="5">
        <f t="shared" si="32"/>
        <v>337</v>
      </c>
      <c r="K339" s="4">
        <f t="shared" si="33"/>
        <v>0.48454347826889388</v>
      </c>
      <c r="L339" s="4">
        <f t="shared" si="34"/>
        <v>0.44110574198960251</v>
      </c>
      <c r="M339" s="4">
        <f t="shared" si="35"/>
        <v>5.4480847034975022E-2</v>
      </c>
      <c r="N339" s="4">
        <f t="shared" si="36"/>
        <v>0.48433495852166908</v>
      </c>
      <c r="O339" s="4">
        <f>1-F339/F$2</f>
        <v>0.63312875638170485</v>
      </c>
      <c r="P339" s="4">
        <f t="shared" si="37"/>
        <v>0.3690694077234844</v>
      </c>
    </row>
    <row r="340" spans="1:16" x14ac:dyDescent="0.25">
      <c r="A340">
        <v>338</v>
      </c>
      <c r="B340" s="1">
        <v>36864</v>
      </c>
      <c r="C340">
        <v>3336.8076172000001</v>
      </c>
      <c r="D340">
        <v>3780.7553711</v>
      </c>
      <c r="E340">
        <v>7311.9521483999997</v>
      </c>
      <c r="F340">
        <v>2480.2043457</v>
      </c>
      <c r="G340">
        <v>3338.1552734000002</v>
      </c>
      <c r="H340">
        <v>4878.3408202999999</v>
      </c>
      <c r="J340" s="5">
        <f t="shared" si="32"/>
        <v>338</v>
      </c>
      <c r="K340" s="4">
        <f t="shared" si="33"/>
        <v>0.48454385540619871</v>
      </c>
      <c r="L340" s="4">
        <f t="shared" si="34"/>
        <v>0.44110574198960251</v>
      </c>
      <c r="M340" s="4">
        <f t="shared" si="35"/>
        <v>5.4480847034975022E-2</v>
      </c>
      <c r="N340" s="4">
        <f t="shared" si="36"/>
        <v>0.48433567508872721</v>
      </c>
      <c r="O340" s="4">
        <f>1-F340/F$2</f>
        <v>0.63336110606361129</v>
      </c>
      <c r="P340" s="4">
        <f t="shared" si="37"/>
        <v>0.3691746627069924</v>
      </c>
    </row>
    <row r="341" spans="1:16" x14ac:dyDescent="0.25">
      <c r="A341">
        <v>339</v>
      </c>
      <c r="B341" s="1">
        <v>36865</v>
      </c>
      <c r="C341">
        <v>3336.8049316000001</v>
      </c>
      <c r="D341">
        <v>3780.7553711</v>
      </c>
      <c r="E341">
        <v>7311.9521483999997</v>
      </c>
      <c r="F341">
        <v>2478.640625</v>
      </c>
      <c r="G341">
        <v>3338.1508789</v>
      </c>
      <c r="H341">
        <v>4877.5322266000003</v>
      </c>
      <c r="J341" s="5">
        <f t="shared" si="32"/>
        <v>339</v>
      </c>
      <c r="K341" s="4">
        <f t="shared" si="33"/>
        <v>0.48454427026650249</v>
      </c>
      <c r="L341" s="4">
        <f t="shared" si="34"/>
        <v>0.44110574198960251</v>
      </c>
      <c r="M341" s="4">
        <f t="shared" si="35"/>
        <v>5.4480847034975022E-2</v>
      </c>
      <c r="N341" s="4">
        <f t="shared" si="36"/>
        <v>0.4843363539327864</v>
      </c>
      <c r="O341" s="4">
        <f>1-F341/F$2</f>
        <v>0.63359226476989594</v>
      </c>
      <c r="P341" s="4">
        <f t="shared" si="37"/>
        <v>0.36927922313282668</v>
      </c>
    </row>
    <row r="342" spans="1:16" x14ac:dyDescent="0.25">
      <c r="A342">
        <v>340</v>
      </c>
      <c r="B342" s="1">
        <v>36866</v>
      </c>
      <c r="C342">
        <v>3336.8024902000002</v>
      </c>
      <c r="D342">
        <v>3780.7553711</v>
      </c>
      <c r="E342">
        <v>7311.9521483999997</v>
      </c>
      <c r="F342">
        <v>2477.0852051000002</v>
      </c>
      <c r="G342">
        <v>3338.1462402000002</v>
      </c>
      <c r="H342">
        <v>4876.7280272999997</v>
      </c>
      <c r="J342" s="5">
        <f t="shared" si="32"/>
        <v>340</v>
      </c>
      <c r="K342" s="4">
        <f t="shared" si="33"/>
        <v>0.48454464740380732</v>
      </c>
      <c r="L342" s="4">
        <f t="shared" si="34"/>
        <v>0.44110574198960251</v>
      </c>
      <c r="M342" s="4">
        <f t="shared" si="35"/>
        <v>5.4480847034975022E-2</v>
      </c>
      <c r="N342" s="4">
        <f t="shared" si="36"/>
        <v>0.48433707049984454</v>
      </c>
      <c r="O342" s="4">
        <f>1-F342/F$2</f>
        <v>0.63382219640142901</v>
      </c>
      <c r="P342" s="4">
        <f t="shared" si="37"/>
        <v>0.36938321531241425</v>
      </c>
    </row>
    <row r="343" spans="1:16" x14ac:dyDescent="0.25">
      <c r="A343">
        <v>341</v>
      </c>
      <c r="B343" s="1">
        <v>36867</v>
      </c>
      <c r="C343">
        <v>3336.8000487999998</v>
      </c>
      <c r="D343">
        <v>3780.7553711</v>
      </c>
      <c r="E343">
        <v>7311.9521483999997</v>
      </c>
      <c r="F343">
        <v>2475.5380859000002</v>
      </c>
      <c r="G343">
        <v>3338.1416015999998</v>
      </c>
      <c r="H343">
        <v>4875.9291991999999</v>
      </c>
      <c r="J343" s="5">
        <f t="shared" si="32"/>
        <v>341</v>
      </c>
      <c r="K343" s="4">
        <f t="shared" si="33"/>
        <v>0.48454502454111215</v>
      </c>
      <c r="L343" s="4">
        <f t="shared" si="34"/>
        <v>0.44110574198960251</v>
      </c>
      <c r="M343" s="4">
        <f t="shared" si="35"/>
        <v>5.4480847034975022E-2</v>
      </c>
      <c r="N343" s="4">
        <f t="shared" si="36"/>
        <v>0.48433778705145514</v>
      </c>
      <c r="O343" s="4">
        <f>1-F343/F$2</f>
        <v>0.63405090097299355</v>
      </c>
      <c r="P343" s="4">
        <f t="shared" si="37"/>
        <v>0.36948651293432788</v>
      </c>
    </row>
    <row r="344" spans="1:16" x14ac:dyDescent="0.25">
      <c r="A344">
        <v>342</v>
      </c>
      <c r="B344" s="1">
        <v>36868</v>
      </c>
      <c r="C344">
        <v>3336.7976073999998</v>
      </c>
      <c r="D344">
        <v>3780.7553711</v>
      </c>
      <c r="E344">
        <v>7311.9521483999997</v>
      </c>
      <c r="F344">
        <v>2473.9990234000002</v>
      </c>
      <c r="G344">
        <v>3338.1369629000001</v>
      </c>
      <c r="H344">
        <v>4875.1352539</v>
      </c>
      <c r="J344" s="5">
        <f t="shared" si="32"/>
        <v>342</v>
      </c>
      <c r="K344" s="4">
        <f t="shared" si="33"/>
        <v>0.48454540167841698</v>
      </c>
      <c r="L344" s="4">
        <f t="shared" si="34"/>
        <v>0.44110574198960251</v>
      </c>
      <c r="M344" s="4">
        <f t="shared" si="35"/>
        <v>5.4480847034975022E-2</v>
      </c>
      <c r="N344" s="4">
        <f t="shared" si="36"/>
        <v>0.48433850361851327</v>
      </c>
      <c r="O344" s="4">
        <f>1-F344/F$2</f>
        <v>0.63427841455415368</v>
      </c>
      <c r="P344" s="4">
        <f t="shared" si="37"/>
        <v>0.36958917915428136</v>
      </c>
    </row>
    <row r="345" spans="1:16" x14ac:dyDescent="0.25">
      <c r="A345">
        <v>343</v>
      </c>
      <c r="B345" s="1">
        <v>36869</v>
      </c>
      <c r="C345">
        <v>3336.7951659999999</v>
      </c>
      <c r="D345">
        <v>3780.7553711</v>
      </c>
      <c r="E345">
        <v>7311.9521483999997</v>
      </c>
      <c r="F345">
        <v>2472.4680176000002</v>
      </c>
      <c r="G345">
        <v>3338.1325683999999</v>
      </c>
      <c r="H345">
        <v>4874.3461914</v>
      </c>
      <c r="J345" s="5">
        <f t="shared" si="32"/>
        <v>343</v>
      </c>
      <c r="K345" s="4">
        <f t="shared" si="33"/>
        <v>0.48454577881572181</v>
      </c>
      <c r="L345" s="4">
        <f t="shared" si="34"/>
        <v>0.44110574198960251</v>
      </c>
      <c r="M345" s="4">
        <f t="shared" si="35"/>
        <v>5.4480847034975022E-2</v>
      </c>
      <c r="N345" s="4">
        <f t="shared" si="36"/>
        <v>0.48433918246257246</v>
      </c>
      <c r="O345" s="4">
        <f>1-F345/F$2</f>
        <v>0.63450473714490929</v>
      </c>
      <c r="P345" s="4">
        <f t="shared" si="37"/>
        <v>0.36969121397227445</v>
      </c>
    </row>
    <row r="346" spans="1:16" x14ac:dyDescent="0.25">
      <c r="A346">
        <v>344</v>
      </c>
      <c r="B346" s="1">
        <v>36870</v>
      </c>
      <c r="C346">
        <v>3336.7924804999998</v>
      </c>
      <c r="D346">
        <v>3780.7553711</v>
      </c>
      <c r="E346">
        <v>7311.9521483999997</v>
      </c>
      <c r="F346">
        <v>2470.9448241999999</v>
      </c>
      <c r="G346">
        <v>3338.1281737999998</v>
      </c>
      <c r="H346">
        <v>4873.5615233999997</v>
      </c>
      <c r="J346" s="5">
        <f t="shared" si="32"/>
        <v>344</v>
      </c>
      <c r="K346" s="4">
        <f t="shared" si="33"/>
        <v>0.48454619366057805</v>
      </c>
      <c r="L346" s="4">
        <f t="shared" si="34"/>
        <v>0.44110574198960251</v>
      </c>
      <c r="M346" s="4">
        <f t="shared" si="35"/>
        <v>5.4480847034975022E-2</v>
      </c>
      <c r="N346" s="4">
        <f t="shared" si="36"/>
        <v>0.48433986132207918</v>
      </c>
      <c r="O346" s="4">
        <f>1-F346/F$2</f>
        <v>0.63472990485917258</v>
      </c>
      <c r="P346" s="4">
        <f t="shared" si="37"/>
        <v>0.3697926805310896</v>
      </c>
    </row>
    <row r="347" spans="1:16" x14ac:dyDescent="0.25">
      <c r="A347">
        <v>345</v>
      </c>
      <c r="B347" s="1">
        <v>36871</v>
      </c>
      <c r="C347">
        <v>3336.7900390999998</v>
      </c>
      <c r="D347">
        <v>3780.7553711</v>
      </c>
      <c r="E347">
        <v>7311.9521483999997</v>
      </c>
      <c r="F347">
        <v>2469.4299316000001</v>
      </c>
      <c r="G347">
        <v>3338.1235351999999</v>
      </c>
      <c r="H347">
        <v>4872.7822266000003</v>
      </c>
      <c r="J347" s="5">
        <f t="shared" si="32"/>
        <v>345</v>
      </c>
      <c r="K347" s="4">
        <f t="shared" si="33"/>
        <v>0.48454657079788288</v>
      </c>
      <c r="L347" s="4">
        <f t="shared" si="34"/>
        <v>0.44110574198960251</v>
      </c>
      <c r="M347" s="4">
        <f t="shared" si="35"/>
        <v>5.4480847034975022E-2</v>
      </c>
      <c r="N347" s="4">
        <f t="shared" si="36"/>
        <v>0.48434057787368978</v>
      </c>
      <c r="O347" s="4">
        <f>1-F347/F$2</f>
        <v>0.6349538454986845</v>
      </c>
      <c r="P347" s="4">
        <f t="shared" si="37"/>
        <v>0.36989345253223083</v>
      </c>
    </row>
    <row r="348" spans="1:16" x14ac:dyDescent="0.25">
      <c r="A348">
        <v>346</v>
      </c>
      <c r="B348" s="1">
        <v>36872</v>
      </c>
      <c r="C348">
        <v>3336.7875976999999</v>
      </c>
      <c r="D348">
        <v>3780.7551269999999</v>
      </c>
      <c r="E348">
        <v>7311.9521483999997</v>
      </c>
      <c r="F348">
        <v>2467.9226073999998</v>
      </c>
      <c r="G348">
        <v>3338.1191405999998</v>
      </c>
      <c r="H348">
        <v>4872.0073241999999</v>
      </c>
      <c r="J348" s="5">
        <f t="shared" si="32"/>
        <v>346</v>
      </c>
      <c r="K348" s="4">
        <f t="shared" si="33"/>
        <v>0.48454694793518771</v>
      </c>
      <c r="L348" s="4">
        <f t="shared" si="34"/>
        <v>0.44110577807394946</v>
      </c>
      <c r="M348" s="4">
        <f t="shared" si="35"/>
        <v>5.4480847034975022E-2</v>
      </c>
      <c r="N348" s="4">
        <f t="shared" si="36"/>
        <v>0.4843412567331965</v>
      </c>
      <c r="O348" s="4">
        <f>1-F348/F$2</f>
        <v>0.63517666733126865</v>
      </c>
      <c r="P348" s="4">
        <f t="shared" si="37"/>
        <v>0.36999365628712544</v>
      </c>
    </row>
    <row r="349" spans="1:16" x14ac:dyDescent="0.25">
      <c r="A349">
        <v>347</v>
      </c>
      <c r="B349" s="1">
        <v>36873</v>
      </c>
      <c r="C349">
        <v>3336.7851562000001</v>
      </c>
      <c r="D349">
        <v>3780.7551269999999</v>
      </c>
      <c r="E349">
        <v>7311.9521483999997</v>
      </c>
      <c r="F349">
        <v>2466.4233398000001</v>
      </c>
      <c r="G349">
        <v>3338.1147461</v>
      </c>
      <c r="H349">
        <v>4871.2373047000001</v>
      </c>
      <c r="J349" s="5">
        <f t="shared" si="32"/>
        <v>347</v>
      </c>
      <c r="K349" s="4">
        <f t="shared" si="33"/>
        <v>0.48454732508794007</v>
      </c>
      <c r="L349" s="4">
        <f t="shared" si="34"/>
        <v>0.44110577807394946</v>
      </c>
      <c r="M349" s="4">
        <f t="shared" si="35"/>
        <v>5.4480847034975022E-2</v>
      </c>
      <c r="N349" s="4">
        <f t="shared" si="36"/>
        <v>0.48434193557725558</v>
      </c>
      <c r="O349" s="4">
        <f>1-F349/F$2</f>
        <v>0.63539829818823068</v>
      </c>
      <c r="P349" s="4">
        <f t="shared" si="37"/>
        <v>0.37009322862712846</v>
      </c>
    </row>
    <row r="350" spans="1:16" x14ac:dyDescent="0.25">
      <c r="A350">
        <v>348</v>
      </c>
      <c r="B350" s="1">
        <v>36874</v>
      </c>
      <c r="C350">
        <v>3336.7827148000001</v>
      </c>
      <c r="D350">
        <v>3780.7551269999999</v>
      </c>
      <c r="E350">
        <v>7311.9526366999999</v>
      </c>
      <c r="F350">
        <v>2464.9316405999998</v>
      </c>
      <c r="G350">
        <v>3338.1103515999998</v>
      </c>
      <c r="H350">
        <v>4870.4716797000001</v>
      </c>
      <c r="J350" s="5">
        <f t="shared" si="32"/>
        <v>348</v>
      </c>
      <c r="K350" s="4">
        <f t="shared" si="33"/>
        <v>0.48454770222524479</v>
      </c>
      <c r="L350" s="4">
        <f t="shared" si="34"/>
        <v>0.44110577807394946</v>
      </c>
      <c r="M350" s="4">
        <f t="shared" si="35"/>
        <v>5.4480783892192686E-2</v>
      </c>
      <c r="N350" s="4">
        <f t="shared" si="36"/>
        <v>0.48434261442131477</v>
      </c>
      <c r="O350" s="4">
        <f>1-F350/F$2</f>
        <v>0.63561881023826472</v>
      </c>
      <c r="P350" s="4">
        <f t="shared" si="37"/>
        <v>0.37019223270795343</v>
      </c>
    </row>
    <row r="351" spans="1:16" x14ac:dyDescent="0.25">
      <c r="A351">
        <v>349</v>
      </c>
      <c r="B351" s="1">
        <v>36875</v>
      </c>
      <c r="C351">
        <v>3336.7805176000002</v>
      </c>
      <c r="D351">
        <v>3780.7551269999999</v>
      </c>
      <c r="E351">
        <v>7311.9521483999997</v>
      </c>
      <c r="F351">
        <v>2463.4477539</v>
      </c>
      <c r="G351">
        <v>3338.1059570000002</v>
      </c>
      <c r="H351">
        <v>4869.7109375</v>
      </c>
      <c r="J351" s="5">
        <f t="shared" si="32"/>
        <v>349</v>
      </c>
      <c r="K351" s="4">
        <f t="shared" si="33"/>
        <v>0.48454804163955056</v>
      </c>
      <c r="L351" s="4">
        <f t="shared" si="34"/>
        <v>0.44110577807394946</v>
      </c>
      <c r="M351" s="4">
        <f t="shared" si="35"/>
        <v>5.4480847034975022E-2</v>
      </c>
      <c r="N351" s="4">
        <f t="shared" si="36"/>
        <v>0.48434329328082137</v>
      </c>
      <c r="O351" s="4">
        <f>1-F351/F$2</f>
        <v>0.63583816739702392</v>
      </c>
      <c r="P351" s="4">
        <f t="shared" si="37"/>
        <v>0.37029060538681824</v>
      </c>
    </row>
    <row r="352" spans="1:16" x14ac:dyDescent="0.25">
      <c r="A352">
        <v>350</v>
      </c>
      <c r="B352" s="1">
        <v>36876</v>
      </c>
      <c r="C352">
        <v>3336.7783202999999</v>
      </c>
      <c r="D352">
        <v>3780.7551269999999</v>
      </c>
      <c r="E352">
        <v>7311.9526366999999</v>
      </c>
      <c r="F352">
        <v>2461.9711914</v>
      </c>
      <c r="G352">
        <v>3338.1015625</v>
      </c>
      <c r="H352">
        <v>4868.9545897999997</v>
      </c>
      <c r="J352" s="5">
        <f t="shared" si="32"/>
        <v>350</v>
      </c>
      <c r="K352" s="4">
        <f t="shared" si="33"/>
        <v>0.48454838106930398</v>
      </c>
      <c r="L352" s="4">
        <f t="shared" si="34"/>
        <v>0.44110577807394946</v>
      </c>
      <c r="M352" s="4">
        <f t="shared" si="35"/>
        <v>5.4480783892192686E-2</v>
      </c>
      <c r="N352" s="4">
        <f t="shared" si="36"/>
        <v>0.48434397212488056</v>
      </c>
      <c r="O352" s="4">
        <f>1-F352/F$2</f>
        <v>0.6360564418479846</v>
      </c>
      <c r="P352" s="4">
        <f t="shared" si="37"/>
        <v>0.37038840980650489</v>
      </c>
    </row>
    <row r="353" spans="1:16" x14ac:dyDescent="0.25">
      <c r="A353">
        <v>351</v>
      </c>
      <c r="B353" s="1">
        <v>36877</v>
      </c>
      <c r="C353">
        <v>3336.7758789</v>
      </c>
      <c r="D353">
        <v>3780.7551269999999</v>
      </c>
      <c r="E353">
        <v>7311.9526366999999</v>
      </c>
      <c r="F353">
        <v>2460.5024414</v>
      </c>
      <c r="G353">
        <v>3338.0971679999998</v>
      </c>
      <c r="H353">
        <v>4868.2026366999999</v>
      </c>
      <c r="J353" s="5">
        <f t="shared" si="32"/>
        <v>351</v>
      </c>
      <c r="K353" s="4">
        <f t="shared" si="33"/>
        <v>0.48454875820660881</v>
      </c>
      <c r="L353" s="4">
        <f t="shared" si="34"/>
        <v>0.44110577807394946</v>
      </c>
      <c r="M353" s="4">
        <f t="shared" si="35"/>
        <v>5.4480783892192686E-2</v>
      </c>
      <c r="N353" s="4">
        <f t="shared" si="36"/>
        <v>0.48434465096893975</v>
      </c>
      <c r="O353" s="4">
        <f>1-F353/F$2</f>
        <v>0.63627356140767044</v>
      </c>
      <c r="P353" s="4">
        <f t="shared" si="37"/>
        <v>0.3704856459540824</v>
      </c>
    </row>
    <row r="354" spans="1:16" x14ac:dyDescent="0.25">
      <c r="A354">
        <v>352</v>
      </c>
      <c r="B354" s="1">
        <v>36878</v>
      </c>
      <c r="C354">
        <v>3336.7734375</v>
      </c>
      <c r="D354">
        <v>3780.7551269999999</v>
      </c>
      <c r="E354">
        <v>7311.9526366999999</v>
      </c>
      <c r="F354">
        <v>2459.0410155999998</v>
      </c>
      <c r="G354">
        <v>3338.0930176000002</v>
      </c>
      <c r="H354">
        <v>4867.4555664</v>
      </c>
      <c r="J354" s="5">
        <f t="shared" si="32"/>
        <v>352</v>
      </c>
      <c r="K354" s="4">
        <f t="shared" si="33"/>
        <v>0.48454913534391364</v>
      </c>
      <c r="L354" s="4">
        <f t="shared" si="34"/>
        <v>0.44110577807394946</v>
      </c>
      <c r="M354" s="4">
        <f t="shared" si="35"/>
        <v>5.4480783892192686E-2</v>
      </c>
      <c r="N354" s="4">
        <f t="shared" si="36"/>
        <v>0.48434529210544741</v>
      </c>
      <c r="O354" s="4">
        <f>1-F354/F$2</f>
        <v>0.63648959825955764</v>
      </c>
      <c r="P354" s="4">
        <f t="shared" si="37"/>
        <v>0.37058225069969963</v>
      </c>
    </row>
    <row r="355" spans="1:16" x14ac:dyDescent="0.25">
      <c r="A355">
        <v>353</v>
      </c>
      <c r="B355" s="1">
        <v>36879</v>
      </c>
      <c r="C355">
        <v>3336.7709961</v>
      </c>
      <c r="D355">
        <v>3780.7551269999999</v>
      </c>
      <c r="E355">
        <v>7311.9526366999999</v>
      </c>
      <c r="F355">
        <v>2457.5869140999998</v>
      </c>
      <c r="G355">
        <v>3338.0886230000001</v>
      </c>
      <c r="H355">
        <v>4866.7128905999998</v>
      </c>
      <c r="J355" s="5">
        <f t="shared" si="32"/>
        <v>353</v>
      </c>
      <c r="K355" s="4">
        <f t="shared" si="33"/>
        <v>0.48454951248121836</v>
      </c>
      <c r="L355" s="4">
        <f t="shared" si="34"/>
        <v>0.44110577807394946</v>
      </c>
      <c r="M355" s="4">
        <f t="shared" si="35"/>
        <v>5.4480783892192686E-2</v>
      </c>
      <c r="N355" s="4">
        <f t="shared" si="36"/>
        <v>0.48434597096495413</v>
      </c>
      <c r="O355" s="4">
        <f>1-F355/F$2</f>
        <v>0.63670455238886381</v>
      </c>
      <c r="P355" s="4">
        <f t="shared" si="37"/>
        <v>0.37067828718613882</v>
      </c>
    </row>
    <row r="356" spans="1:16" x14ac:dyDescent="0.25">
      <c r="A356">
        <v>354</v>
      </c>
      <c r="B356" s="1">
        <v>36880</v>
      </c>
      <c r="C356">
        <v>3336.7685547000001</v>
      </c>
      <c r="D356">
        <v>3780.7551269999999</v>
      </c>
      <c r="E356">
        <v>7311.9526366999999</v>
      </c>
      <c r="F356">
        <v>2456.1401366999999</v>
      </c>
      <c r="G356">
        <v>3338.0844726999999</v>
      </c>
      <c r="H356">
        <v>4865.9746094000002</v>
      </c>
      <c r="J356" s="5">
        <f t="shared" si="32"/>
        <v>354</v>
      </c>
      <c r="K356" s="4">
        <f t="shared" si="33"/>
        <v>0.48454988961852319</v>
      </c>
      <c r="L356" s="4">
        <f t="shared" si="34"/>
        <v>0.44110577807394946</v>
      </c>
      <c r="M356" s="4">
        <f t="shared" si="35"/>
        <v>5.4480783892192686E-2</v>
      </c>
      <c r="N356" s="4">
        <f t="shared" si="36"/>
        <v>0.48434661208601426</v>
      </c>
      <c r="O356" s="4">
        <f>1-F356/F$2</f>
        <v>0.63691842382515396</v>
      </c>
      <c r="P356" s="4">
        <f t="shared" si="37"/>
        <v>0.37077375540046875</v>
      </c>
    </row>
    <row r="357" spans="1:16" x14ac:dyDescent="0.25">
      <c r="A357">
        <v>355</v>
      </c>
      <c r="B357" s="1">
        <v>36881</v>
      </c>
      <c r="C357">
        <v>3336.7663573999998</v>
      </c>
      <c r="D357">
        <v>3780.7551269999999</v>
      </c>
      <c r="E357">
        <v>7311.9526366999999</v>
      </c>
      <c r="F357">
        <v>2454.7006836</v>
      </c>
      <c r="G357">
        <v>3338.0800780999998</v>
      </c>
      <c r="H357">
        <v>4865.2407227000003</v>
      </c>
      <c r="J357" s="5">
        <f t="shared" si="32"/>
        <v>355</v>
      </c>
      <c r="K357" s="4">
        <f t="shared" si="33"/>
        <v>0.4845502290482766</v>
      </c>
      <c r="L357" s="4">
        <f t="shared" si="34"/>
        <v>0.44110577807394946</v>
      </c>
      <c r="M357" s="4">
        <f t="shared" si="35"/>
        <v>5.4480783892192686E-2</v>
      </c>
      <c r="N357" s="4">
        <f t="shared" si="36"/>
        <v>0.48434729094552098</v>
      </c>
      <c r="O357" s="4">
        <f>1-F357/F$2</f>
        <v>0.63713121253886307</v>
      </c>
      <c r="P357" s="4">
        <f t="shared" si="37"/>
        <v>0.37086865535562064</v>
      </c>
    </row>
    <row r="358" spans="1:16" x14ac:dyDescent="0.25">
      <c r="A358">
        <v>356</v>
      </c>
      <c r="B358" s="1">
        <v>36882</v>
      </c>
      <c r="C358">
        <v>3336.7641601999999</v>
      </c>
      <c r="D358">
        <v>3780.7551269999999</v>
      </c>
      <c r="E358">
        <v>7311.9526366999999</v>
      </c>
      <c r="F358">
        <v>2453.2685547000001</v>
      </c>
      <c r="G358">
        <v>3338.0759277000002</v>
      </c>
      <c r="H358">
        <v>4864.5112305000002</v>
      </c>
      <c r="J358" s="5">
        <f t="shared" si="32"/>
        <v>356</v>
      </c>
      <c r="K358" s="4">
        <f t="shared" si="33"/>
        <v>0.48455056846258238</v>
      </c>
      <c r="L358" s="4">
        <f t="shared" si="34"/>
        <v>0.44110577807394946</v>
      </c>
      <c r="M358" s="4">
        <f t="shared" si="35"/>
        <v>5.4480783892192686E-2</v>
      </c>
      <c r="N358" s="4">
        <f t="shared" si="36"/>
        <v>0.48434793208202864</v>
      </c>
      <c r="O358" s="4">
        <f>1-F358/F$2</f>
        <v>0.63734291854477376</v>
      </c>
      <c r="P358" s="4">
        <f t="shared" si="37"/>
        <v>0.37096298705159458</v>
      </c>
    </row>
    <row r="359" spans="1:16" x14ac:dyDescent="0.25">
      <c r="A359">
        <v>357</v>
      </c>
      <c r="B359" s="1">
        <v>36883</v>
      </c>
      <c r="C359">
        <v>3336.7617187999999</v>
      </c>
      <c r="D359">
        <v>3780.7551269999999</v>
      </c>
      <c r="E359">
        <v>7311.9526366999999</v>
      </c>
      <c r="F359">
        <v>2451.8435058999999</v>
      </c>
      <c r="G359">
        <v>3338.0717773000001</v>
      </c>
      <c r="H359">
        <v>4863.7861327999999</v>
      </c>
      <c r="J359" s="5">
        <f t="shared" si="32"/>
        <v>357</v>
      </c>
      <c r="K359" s="4">
        <f t="shared" si="33"/>
        <v>0.48455094559988721</v>
      </c>
      <c r="L359" s="4">
        <f t="shared" si="34"/>
        <v>0.44110577807394946</v>
      </c>
      <c r="M359" s="4">
        <f t="shared" si="35"/>
        <v>5.4480783892192686E-2</v>
      </c>
      <c r="N359" s="4">
        <f t="shared" si="36"/>
        <v>0.4843485732185363</v>
      </c>
      <c r="O359" s="4">
        <f>1-F359/F$2</f>
        <v>0.63755357792723277</v>
      </c>
      <c r="P359" s="4">
        <f t="shared" si="37"/>
        <v>0.37105675048839049</v>
      </c>
    </row>
    <row r="360" spans="1:16" x14ac:dyDescent="0.25">
      <c r="A360">
        <v>358</v>
      </c>
      <c r="B360" s="1">
        <v>36884</v>
      </c>
      <c r="C360">
        <v>3336.7592773000001</v>
      </c>
      <c r="D360">
        <v>3780.7551269999999</v>
      </c>
      <c r="E360">
        <v>7311.9526366999999</v>
      </c>
      <c r="F360">
        <v>2450.4255370999999</v>
      </c>
      <c r="G360">
        <v>3338.0676269999999</v>
      </c>
      <c r="H360">
        <v>4863.0654297000001</v>
      </c>
      <c r="J360" s="5">
        <f t="shared" si="32"/>
        <v>358</v>
      </c>
      <c r="K360" s="4">
        <f t="shared" si="33"/>
        <v>0.48455132275263957</v>
      </c>
      <c r="L360" s="4">
        <f t="shared" si="34"/>
        <v>0.44110577807394946</v>
      </c>
      <c r="M360" s="4">
        <f t="shared" si="35"/>
        <v>5.4480783892192686E-2</v>
      </c>
      <c r="N360" s="4">
        <f t="shared" si="36"/>
        <v>0.48434921433959643</v>
      </c>
      <c r="O360" s="4">
        <f>1-F360/F$2</f>
        <v>0.63776319070102283</v>
      </c>
      <c r="P360" s="4">
        <f t="shared" si="37"/>
        <v>0.37114994565307713</v>
      </c>
    </row>
    <row r="361" spans="1:16" x14ac:dyDescent="0.25">
      <c r="A361">
        <v>359</v>
      </c>
      <c r="B361" s="1">
        <v>36885</v>
      </c>
      <c r="C361">
        <v>3336.7570801000002</v>
      </c>
      <c r="D361">
        <v>3780.7551269999999</v>
      </c>
      <c r="E361">
        <v>7311.9526366999999</v>
      </c>
      <c r="F361">
        <v>2449.0148926000002</v>
      </c>
      <c r="G361">
        <v>3338.0632323999998</v>
      </c>
      <c r="H361">
        <v>4862.3491211</v>
      </c>
      <c r="J361" s="5">
        <f t="shared" si="32"/>
        <v>359</v>
      </c>
      <c r="K361" s="4">
        <f t="shared" si="33"/>
        <v>0.48455166216694534</v>
      </c>
      <c r="L361" s="4">
        <f t="shared" si="34"/>
        <v>0.44110577807394946</v>
      </c>
      <c r="M361" s="4">
        <f t="shared" si="35"/>
        <v>5.4480783892192686E-2</v>
      </c>
      <c r="N361" s="4">
        <f t="shared" si="36"/>
        <v>0.48434989319910315</v>
      </c>
      <c r="O361" s="4">
        <f>1-F361/F$2</f>
        <v>0.63797172075223174</v>
      </c>
      <c r="P361" s="4">
        <f t="shared" si="37"/>
        <v>0.37124257255858573</v>
      </c>
    </row>
    <row r="362" spans="1:16" x14ac:dyDescent="0.25">
      <c r="A362">
        <v>360</v>
      </c>
      <c r="B362" s="1">
        <v>36886</v>
      </c>
      <c r="C362">
        <v>3336.7546387000002</v>
      </c>
      <c r="D362">
        <v>3780.7551269999999</v>
      </c>
      <c r="E362">
        <v>7311.9526366999999</v>
      </c>
      <c r="F362">
        <v>2447.6108398000001</v>
      </c>
      <c r="G362">
        <v>3338.0590820000002</v>
      </c>
      <c r="H362">
        <v>4861.6367188000004</v>
      </c>
      <c r="J362" s="5">
        <f t="shared" si="32"/>
        <v>360</v>
      </c>
      <c r="K362" s="4">
        <f t="shared" si="33"/>
        <v>0.48455203930425006</v>
      </c>
      <c r="L362" s="4">
        <f t="shared" si="34"/>
        <v>0.44110577807394946</v>
      </c>
      <c r="M362" s="4">
        <f t="shared" si="35"/>
        <v>5.4480783892192686E-2</v>
      </c>
      <c r="N362" s="4">
        <f t="shared" si="36"/>
        <v>0.48435053433561082</v>
      </c>
      <c r="O362" s="4">
        <f>1-F362/F$2</f>
        <v>0.63817927637824812</v>
      </c>
      <c r="P362" s="4">
        <f t="shared" si="37"/>
        <v>0.3713346943347674</v>
      </c>
    </row>
    <row r="363" spans="1:16" x14ac:dyDescent="0.25">
      <c r="A363">
        <v>361</v>
      </c>
      <c r="B363" s="1">
        <v>36887</v>
      </c>
      <c r="C363">
        <v>3336.7524414</v>
      </c>
      <c r="D363">
        <v>3780.7551269999999</v>
      </c>
      <c r="E363">
        <v>7311.9526366999999</v>
      </c>
      <c r="F363">
        <v>2446.2141112999998</v>
      </c>
      <c r="G363">
        <v>3338.0551758000001</v>
      </c>
      <c r="H363">
        <v>4860.9287108999997</v>
      </c>
      <c r="J363" s="5">
        <f t="shared" si="32"/>
        <v>361</v>
      </c>
      <c r="K363" s="4">
        <f t="shared" si="33"/>
        <v>0.48455237873400347</v>
      </c>
      <c r="L363" s="4">
        <f t="shared" si="34"/>
        <v>0.44110577807394946</v>
      </c>
      <c r="M363" s="4">
        <f t="shared" si="35"/>
        <v>5.4480783892192686E-2</v>
      </c>
      <c r="N363" s="4">
        <f t="shared" si="36"/>
        <v>0.48435113774911942</v>
      </c>
      <c r="O363" s="4">
        <f>1-F363/F$2</f>
        <v>0.63838574928168346</v>
      </c>
      <c r="P363" s="4">
        <f t="shared" si="37"/>
        <v>0.37142624786470235</v>
      </c>
    </row>
    <row r="364" spans="1:16" x14ac:dyDescent="0.25">
      <c r="A364">
        <v>362</v>
      </c>
      <c r="B364" s="1">
        <v>36888</v>
      </c>
      <c r="C364">
        <v>3336.75</v>
      </c>
      <c r="D364">
        <v>3780.7551269999999</v>
      </c>
      <c r="E364">
        <v>7311.9526366999999</v>
      </c>
      <c r="F364">
        <v>2444.8239745999999</v>
      </c>
      <c r="G364">
        <v>3338.0510254000001</v>
      </c>
      <c r="H364">
        <v>4860.2246094000002</v>
      </c>
      <c r="J364" s="5">
        <f t="shared" si="32"/>
        <v>362</v>
      </c>
      <c r="K364" s="4">
        <f t="shared" si="33"/>
        <v>0.4845527558713083</v>
      </c>
      <c r="L364" s="4">
        <f t="shared" si="34"/>
        <v>0.44110577807394946</v>
      </c>
      <c r="M364" s="4">
        <f t="shared" si="35"/>
        <v>5.4480783892192686E-2</v>
      </c>
      <c r="N364" s="4">
        <f t="shared" si="36"/>
        <v>0.48435177888562719</v>
      </c>
      <c r="O364" s="4">
        <f>1-F364/F$2</f>
        <v>0.63859124774514353</v>
      </c>
      <c r="P364" s="4">
        <f t="shared" si="37"/>
        <v>0.37151729625237906</v>
      </c>
    </row>
    <row r="365" spans="1:16" x14ac:dyDescent="0.25">
      <c r="A365">
        <v>363</v>
      </c>
      <c r="B365" s="1">
        <v>36889</v>
      </c>
      <c r="C365">
        <v>3336.7480469000002</v>
      </c>
      <c r="D365">
        <v>3780.7551269999999</v>
      </c>
      <c r="E365">
        <v>7311.9526366999999</v>
      </c>
      <c r="F365">
        <v>2443.4409179999998</v>
      </c>
      <c r="G365">
        <v>3338.046875</v>
      </c>
      <c r="H365">
        <v>4859.5249022999997</v>
      </c>
      <c r="J365" s="5">
        <f t="shared" si="32"/>
        <v>363</v>
      </c>
      <c r="K365" s="4">
        <f t="shared" si="33"/>
        <v>0.48455305757806255</v>
      </c>
      <c r="L365" s="4">
        <f t="shared" si="34"/>
        <v>0.44110577807394946</v>
      </c>
      <c r="M365" s="4">
        <f t="shared" si="35"/>
        <v>5.4480783892192686E-2</v>
      </c>
      <c r="N365" s="4">
        <f t="shared" si="36"/>
        <v>0.48435242002213486</v>
      </c>
      <c r="O365" s="4">
        <f>1-F365/F$2</f>
        <v>0.63879569958515203</v>
      </c>
      <c r="P365" s="4">
        <f t="shared" si="37"/>
        <v>0.37160777639380893</v>
      </c>
    </row>
    <row r="366" spans="1:16" x14ac:dyDescent="0.25">
      <c r="A366">
        <v>364</v>
      </c>
      <c r="B366" s="1">
        <v>36890</v>
      </c>
      <c r="C366">
        <v>3336.7458495999999</v>
      </c>
      <c r="D366">
        <v>3780.7551269999999</v>
      </c>
      <c r="E366">
        <v>7311.9526366999999</v>
      </c>
      <c r="F366">
        <v>2442.0646972999998</v>
      </c>
      <c r="G366">
        <v>3338.0427245999999</v>
      </c>
      <c r="H366">
        <v>4858.8295897999997</v>
      </c>
      <c r="J366" s="5">
        <f t="shared" si="32"/>
        <v>364</v>
      </c>
      <c r="K366" s="4">
        <f t="shared" si="33"/>
        <v>0.48455339700781597</v>
      </c>
      <c r="L366" s="4">
        <f t="shared" si="34"/>
        <v>0.44110577807394946</v>
      </c>
      <c r="M366" s="4">
        <f t="shared" si="35"/>
        <v>5.4480783892192686E-2</v>
      </c>
      <c r="N366" s="4">
        <f t="shared" si="36"/>
        <v>0.48435306115864252</v>
      </c>
      <c r="O366" s="4">
        <f>1-F366/F$2</f>
        <v>0.63899914090083842</v>
      </c>
      <c r="P366" s="4">
        <f t="shared" si="37"/>
        <v>0.37169768826312966</v>
      </c>
    </row>
    <row r="367" spans="1:16" x14ac:dyDescent="0.25">
      <c r="A367">
        <v>365</v>
      </c>
      <c r="B367" s="1">
        <v>36891</v>
      </c>
      <c r="C367">
        <v>3336.7436523000001</v>
      </c>
      <c r="D367">
        <v>3780.7551269999999</v>
      </c>
      <c r="E367">
        <v>7311.9526366999999</v>
      </c>
      <c r="F367">
        <v>2440.6950683999999</v>
      </c>
      <c r="G367">
        <v>3338.0388183999999</v>
      </c>
      <c r="H367">
        <v>4858.1376952999999</v>
      </c>
      <c r="J367" s="5">
        <f t="shared" si="32"/>
        <v>365</v>
      </c>
      <c r="K367" s="4">
        <f t="shared" si="33"/>
        <v>0.48455373643756927</v>
      </c>
      <c r="L367" s="4">
        <f t="shared" si="34"/>
        <v>0.44110577807394946</v>
      </c>
      <c r="M367" s="4">
        <f t="shared" si="35"/>
        <v>5.4480783892192686E-2</v>
      </c>
      <c r="N367" s="4">
        <f t="shared" si="36"/>
        <v>0.48435366457215123</v>
      </c>
      <c r="O367" s="4">
        <f>1-F367/F$2</f>
        <v>0.63920160777654966</v>
      </c>
      <c r="P367" s="4">
        <f t="shared" si="37"/>
        <v>0.37178715814590557</v>
      </c>
    </row>
    <row r="368" spans="1:16" x14ac:dyDescent="0.25">
      <c r="A368">
        <v>366</v>
      </c>
      <c r="B368" s="1">
        <v>36892</v>
      </c>
      <c r="C368">
        <v>3336.7414551000002</v>
      </c>
      <c r="D368">
        <v>3780.7551269999999</v>
      </c>
      <c r="E368">
        <v>7311.9526366999999</v>
      </c>
      <c r="F368">
        <v>2439.3322754000001</v>
      </c>
      <c r="G368">
        <v>3338.0346679999998</v>
      </c>
      <c r="H368">
        <v>4857.4501952999999</v>
      </c>
      <c r="J368" s="5">
        <f t="shared" si="32"/>
        <v>366</v>
      </c>
      <c r="K368" s="4">
        <f t="shared" si="33"/>
        <v>0.48455407585187504</v>
      </c>
      <c r="L368" s="4">
        <f t="shared" si="34"/>
        <v>0.44110577807394946</v>
      </c>
      <c r="M368" s="4">
        <f t="shared" si="35"/>
        <v>5.4480783892192686E-2</v>
      </c>
      <c r="N368" s="4">
        <f t="shared" si="36"/>
        <v>0.48435430570865889</v>
      </c>
      <c r="O368" s="4">
        <f>1-F368/F$2</f>
        <v>0.63940306412793879</v>
      </c>
      <c r="P368" s="4">
        <f t="shared" si="37"/>
        <v>0.37187605976950355</v>
      </c>
    </row>
    <row r="369" spans="1:16" x14ac:dyDescent="0.25">
      <c r="A369">
        <v>367</v>
      </c>
      <c r="B369" s="1">
        <v>36893</v>
      </c>
      <c r="C369">
        <v>3336.7390137000002</v>
      </c>
      <c r="D369">
        <v>3780.7551269999999</v>
      </c>
      <c r="E369">
        <v>7311.9526366999999</v>
      </c>
      <c r="F369">
        <v>2437.9760741999999</v>
      </c>
      <c r="G369">
        <v>3338.0307616999999</v>
      </c>
      <c r="H369">
        <v>4856.7666016000003</v>
      </c>
      <c r="J369" s="5">
        <f t="shared" si="32"/>
        <v>367</v>
      </c>
      <c r="K369" s="4">
        <f t="shared" si="33"/>
        <v>0.48455445298917987</v>
      </c>
      <c r="L369" s="4">
        <f t="shared" si="34"/>
        <v>0.44110577807394946</v>
      </c>
      <c r="M369" s="4">
        <f t="shared" si="35"/>
        <v>5.4480783892192686E-2</v>
      </c>
      <c r="N369" s="4">
        <f t="shared" si="36"/>
        <v>0.48435490913761514</v>
      </c>
      <c r="O369" s="4">
        <f>1-F369/F$2</f>
        <v>0.63960354603935277</v>
      </c>
      <c r="P369" s="4">
        <f t="shared" si="37"/>
        <v>0.37196445626377461</v>
      </c>
    </row>
    <row r="370" spans="1:16" x14ac:dyDescent="0.25">
      <c r="A370">
        <v>368</v>
      </c>
      <c r="B370" s="1">
        <v>36894</v>
      </c>
      <c r="C370">
        <v>3336.7368164</v>
      </c>
      <c r="D370">
        <v>3780.7551269999999</v>
      </c>
      <c r="E370">
        <v>7311.9526366999999</v>
      </c>
      <c r="F370">
        <v>2436.6262207</v>
      </c>
      <c r="G370">
        <v>3338.0268554999998</v>
      </c>
      <c r="H370">
        <v>4856.0874022999997</v>
      </c>
      <c r="J370" s="5">
        <f t="shared" si="32"/>
        <v>368</v>
      </c>
      <c r="K370" s="4">
        <f t="shared" si="33"/>
        <v>0.48455479241893329</v>
      </c>
      <c r="L370" s="4">
        <f t="shared" si="34"/>
        <v>0.44110577807394946</v>
      </c>
      <c r="M370" s="4">
        <f t="shared" si="35"/>
        <v>5.4480783892192686E-2</v>
      </c>
      <c r="N370" s="4">
        <f t="shared" si="36"/>
        <v>0.48435551255112386</v>
      </c>
      <c r="O370" s="4">
        <f>1-F370/F$2</f>
        <v>0.63980308959513854</v>
      </c>
      <c r="P370" s="4">
        <f t="shared" si="37"/>
        <v>0.37205228451179884</v>
      </c>
    </row>
    <row r="371" spans="1:16" x14ac:dyDescent="0.25">
      <c r="A371">
        <v>369</v>
      </c>
      <c r="B371" s="1">
        <v>36895</v>
      </c>
      <c r="C371">
        <v>3336.7346191000001</v>
      </c>
      <c r="D371">
        <v>3780.7551269999999</v>
      </c>
      <c r="E371">
        <v>7311.9526366999999</v>
      </c>
      <c r="F371">
        <v>2435.2832030999998</v>
      </c>
      <c r="G371">
        <v>3338.0227051000002</v>
      </c>
      <c r="H371">
        <v>4855.4116211</v>
      </c>
      <c r="J371" s="5">
        <f t="shared" si="32"/>
        <v>369</v>
      </c>
      <c r="K371" s="4">
        <f t="shared" si="33"/>
        <v>0.48455513184868659</v>
      </c>
      <c r="L371" s="4">
        <f t="shared" si="34"/>
        <v>0.44110577807394946</v>
      </c>
      <c r="M371" s="4">
        <f t="shared" si="35"/>
        <v>5.4480783892192686E-2</v>
      </c>
      <c r="N371" s="4">
        <f t="shared" si="36"/>
        <v>0.48435615368763152</v>
      </c>
      <c r="O371" s="4">
        <f>1-F371/F$2</f>
        <v>0.6400016226266021</v>
      </c>
      <c r="P371" s="4">
        <f t="shared" si="37"/>
        <v>0.37213967076034715</v>
      </c>
    </row>
    <row r="372" spans="1:16" x14ac:dyDescent="0.25">
      <c r="A372">
        <v>370</v>
      </c>
      <c r="B372" s="1">
        <v>36896</v>
      </c>
      <c r="C372">
        <v>3336.7324219000002</v>
      </c>
      <c r="D372">
        <v>3780.7551269999999</v>
      </c>
      <c r="E372">
        <v>7311.9526366999999</v>
      </c>
      <c r="F372">
        <v>2433.9467773000001</v>
      </c>
      <c r="G372">
        <v>3338.0187987999998</v>
      </c>
      <c r="H372">
        <v>4854.7402344000002</v>
      </c>
      <c r="J372" s="5">
        <f t="shared" si="32"/>
        <v>370</v>
      </c>
      <c r="K372" s="4">
        <f t="shared" si="33"/>
        <v>0.48455547126299237</v>
      </c>
      <c r="L372" s="4">
        <f t="shared" si="34"/>
        <v>0.44110577807394946</v>
      </c>
      <c r="M372" s="4">
        <f t="shared" si="35"/>
        <v>5.4480783892192686E-2</v>
      </c>
      <c r="N372" s="4">
        <f t="shared" si="36"/>
        <v>0.48435675711658777</v>
      </c>
      <c r="O372" s="4">
        <f>1-F372/F$2</f>
        <v>0.64019918121809061</v>
      </c>
      <c r="P372" s="4">
        <f t="shared" si="37"/>
        <v>0.37222648874971742</v>
      </c>
    </row>
    <row r="373" spans="1:16" x14ac:dyDescent="0.25">
      <c r="A373">
        <v>371</v>
      </c>
      <c r="B373" s="1">
        <v>36897</v>
      </c>
      <c r="C373">
        <v>3336.7302245999999</v>
      </c>
      <c r="D373">
        <v>3780.7551269999999</v>
      </c>
      <c r="E373">
        <v>7311.9526366999999</v>
      </c>
      <c r="F373">
        <v>2432.6166991999999</v>
      </c>
      <c r="G373">
        <v>3338.0148926000002</v>
      </c>
      <c r="H373">
        <v>4854.0722655999998</v>
      </c>
      <c r="J373" s="5">
        <f t="shared" si="32"/>
        <v>371</v>
      </c>
      <c r="K373" s="4">
        <f t="shared" si="33"/>
        <v>0.48455581069274578</v>
      </c>
      <c r="L373" s="4">
        <f t="shared" si="34"/>
        <v>0.44110577807394946</v>
      </c>
      <c r="M373" s="4">
        <f t="shared" si="35"/>
        <v>5.4480783892192686E-2</v>
      </c>
      <c r="N373" s="4">
        <f t="shared" si="36"/>
        <v>0.48435736053009637</v>
      </c>
      <c r="O373" s="4">
        <f>1-F373/F$2</f>
        <v>0.64039580145395081</v>
      </c>
      <c r="P373" s="4">
        <f t="shared" si="37"/>
        <v>0.37231286476547421</v>
      </c>
    </row>
    <row r="374" spans="1:16" x14ac:dyDescent="0.25">
      <c r="A374">
        <v>372</v>
      </c>
      <c r="B374" s="1">
        <v>36898</v>
      </c>
      <c r="C374">
        <v>3336.7280273000001</v>
      </c>
      <c r="D374">
        <v>3780.7551269999999</v>
      </c>
      <c r="E374">
        <v>7311.9526366999999</v>
      </c>
      <c r="F374">
        <v>2431.2929687999999</v>
      </c>
      <c r="G374">
        <v>3338.0109862999998</v>
      </c>
      <c r="H374">
        <v>4853.4082030999998</v>
      </c>
      <c r="J374" s="5">
        <f t="shared" si="32"/>
        <v>372</v>
      </c>
      <c r="K374" s="4">
        <f t="shared" si="33"/>
        <v>0.48455615012249909</v>
      </c>
      <c r="L374" s="4">
        <f t="shared" si="34"/>
        <v>0.44110577807394946</v>
      </c>
      <c r="M374" s="4">
        <f t="shared" si="35"/>
        <v>5.4480783892192686E-2</v>
      </c>
      <c r="N374" s="4">
        <f t="shared" si="36"/>
        <v>0.48435796395905262</v>
      </c>
      <c r="O374" s="4">
        <f>1-F374/F$2</f>
        <v>0.64059148333418281</v>
      </c>
      <c r="P374" s="4">
        <f t="shared" si="37"/>
        <v>0.37239873565190407</v>
      </c>
    </row>
    <row r="375" spans="1:16" x14ac:dyDescent="0.25">
      <c r="A375">
        <v>373</v>
      </c>
      <c r="B375" s="1">
        <v>36899</v>
      </c>
      <c r="C375">
        <v>3336.7258301000002</v>
      </c>
      <c r="D375">
        <v>3780.7551269999999</v>
      </c>
      <c r="E375">
        <v>7311.9526366999999</v>
      </c>
      <c r="F375">
        <v>2429.9758301000002</v>
      </c>
      <c r="G375">
        <v>3338.0070801000002</v>
      </c>
      <c r="H375">
        <v>4852.7485352000003</v>
      </c>
      <c r="J375" s="5">
        <f t="shared" si="32"/>
        <v>373</v>
      </c>
      <c r="K375" s="4">
        <f t="shared" si="33"/>
        <v>0.48455648953680486</v>
      </c>
      <c r="L375" s="4">
        <f t="shared" si="34"/>
        <v>0.44110577807394946</v>
      </c>
      <c r="M375" s="4">
        <f t="shared" si="35"/>
        <v>5.4480783892192686E-2</v>
      </c>
      <c r="N375" s="4">
        <f t="shared" si="36"/>
        <v>0.48435856737256122</v>
      </c>
      <c r="O375" s="4">
        <f>1-F375/F$2</f>
        <v>0.64078619078922205</v>
      </c>
      <c r="P375" s="4">
        <f t="shared" si="37"/>
        <v>0.37248403826622467</v>
      </c>
    </row>
    <row r="376" spans="1:16" x14ac:dyDescent="0.25">
      <c r="A376">
        <v>374</v>
      </c>
      <c r="B376" s="1">
        <v>36900</v>
      </c>
      <c r="C376">
        <v>3336.7236327999999</v>
      </c>
      <c r="D376">
        <v>3780.7551269999999</v>
      </c>
      <c r="E376">
        <v>7311.9526366999999</v>
      </c>
      <c r="F376">
        <v>2428.6647948999998</v>
      </c>
      <c r="G376">
        <v>3338.0031737999998</v>
      </c>
      <c r="H376">
        <v>4852.0917969000002</v>
      </c>
      <c r="J376" s="5">
        <f t="shared" si="32"/>
        <v>374</v>
      </c>
      <c r="K376" s="4">
        <f t="shared" si="33"/>
        <v>0.48455682896655827</v>
      </c>
      <c r="L376" s="4">
        <f t="shared" si="34"/>
        <v>0.44110577807394946</v>
      </c>
      <c r="M376" s="4">
        <f t="shared" si="35"/>
        <v>5.4480783892192686E-2</v>
      </c>
      <c r="N376" s="4">
        <f t="shared" si="36"/>
        <v>0.48435917080151758</v>
      </c>
      <c r="O376" s="4">
        <f>1-F376/F$2</f>
        <v>0.64097999598776267</v>
      </c>
      <c r="P376" s="4">
        <f t="shared" si="37"/>
        <v>0.37256896204971413</v>
      </c>
    </row>
    <row r="377" spans="1:16" x14ac:dyDescent="0.25">
      <c r="A377">
        <v>375</v>
      </c>
      <c r="B377" s="1">
        <v>36901</v>
      </c>
      <c r="C377">
        <v>3336.7214355000001</v>
      </c>
      <c r="D377">
        <v>3780.7551269999999</v>
      </c>
      <c r="E377">
        <v>7311.9526366999999</v>
      </c>
      <c r="F377">
        <v>2427.3601073999998</v>
      </c>
      <c r="G377">
        <v>3337.9992676000002</v>
      </c>
      <c r="H377">
        <v>4851.4394530999998</v>
      </c>
      <c r="J377" s="5">
        <f t="shared" si="32"/>
        <v>375</v>
      </c>
      <c r="K377" s="4">
        <f t="shared" si="33"/>
        <v>0.48455716839631158</v>
      </c>
      <c r="L377" s="4">
        <f t="shared" si="34"/>
        <v>0.44110577807394946</v>
      </c>
      <c r="M377" s="4">
        <f t="shared" si="35"/>
        <v>5.4480783892192686E-2</v>
      </c>
      <c r="N377" s="4">
        <f t="shared" si="36"/>
        <v>0.48435977421502618</v>
      </c>
      <c r="O377" s="4">
        <f>1-F377/F$2</f>
        <v>0.64117286283067498</v>
      </c>
      <c r="P377" s="4">
        <f t="shared" si="37"/>
        <v>0.37265331757402553</v>
      </c>
    </row>
    <row r="378" spans="1:16" x14ac:dyDescent="0.25">
      <c r="A378">
        <v>376</v>
      </c>
      <c r="B378" s="1">
        <v>36902</v>
      </c>
      <c r="C378">
        <v>3336.7192383000001</v>
      </c>
      <c r="D378">
        <v>3780.7551269999999</v>
      </c>
      <c r="E378">
        <v>7311.9526366999999</v>
      </c>
      <c r="F378">
        <v>2426.0615234000002</v>
      </c>
      <c r="G378">
        <v>3337.9956054999998</v>
      </c>
      <c r="H378">
        <v>4850.7905272999997</v>
      </c>
      <c r="J378" s="5">
        <f t="shared" si="32"/>
        <v>376</v>
      </c>
      <c r="K378" s="4">
        <f t="shared" si="33"/>
        <v>0.48455750781061735</v>
      </c>
      <c r="L378" s="4">
        <f t="shared" si="34"/>
        <v>0.44110577807394946</v>
      </c>
      <c r="M378" s="4">
        <f t="shared" si="35"/>
        <v>5.4480783892192686E-2</v>
      </c>
      <c r="N378" s="4">
        <f t="shared" si="36"/>
        <v>0.48436033992098348</v>
      </c>
      <c r="O378" s="4">
        <f>1-F378/F$2</f>
        <v>0.64136482741708867</v>
      </c>
      <c r="P378" s="4">
        <f t="shared" si="37"/>
        <v>0.37273723111179236</v>
      </c>
    </row>
    <row r="379" spans="1:16" x14ac:dyDescent="0.25">
      <c r="A379">
        <v>377</v>
      </c>
      <c r="B379" s="1">
        <v>36903</v>
      </c>
      <c r="C379">
        <v>3336.7172851999999</v>
      </c>
      <c r="D379">
        <v>3780.7551269999999</v>
      </c>
      <c r="E379">
        <v>7311.9526366999999</v>
      </c>
      <c r="F379">
        <v>2424.7692870999999</v>
      </c>
      <c r="G379">
        <v>3337.9916991999999</v>
      </c>
      <c r="H379">
        <v>4850.1455077999999</v>
      </c>
      <c r="J379" s="5">
        <f t="shared" si="32"/>
        <v>377</v>
      </c>
      <c r="K379" s="4">
        <f t="shared" si="33"/>
        <v>0.48455780951737171</v>
      </c>
      <c r="L379" s="4">
        <f t="shared" si="34"/>
        <v>0.44110577807394946</v>
      </c>
      <c r="M379" s="4">
        <f t="shared" si="35"/>
        <v>5.4480783892192686E-2</v>
      </c>
      <c r="N379" s="4">
        <f t="shared" si="36"/>
        <v>0.48436094334993962</v>
      </c>
      <c r="O379" s="4">
        <f>1-F379/F$2</f>
        <v>0.64155585364787404</v>
      </c>
      <c r="P379" s="4">
        <f t="shared" si="37"/>
        <v>0.37282063952023203</v>
      </c>
    </row>
    <row r="380" spans="1:16" x14ac:dyDescent="0.25">
      <c r="A380">
        <v>378</v>
      </c>
      <c r="B380" s="1">
        <v>36904</v>
      </c>
      <c r="C380">
        <v>3336.7153320000002</v>
      </c>
      <c r="D380">
        <v>3780.7551269999999</v>
      </c>
      <c r="E380">
        <v>7311.9526366999999</v>
      </c>
      <c r="F380">
        <v>2423.4829101999999</v>
      </c>
      <c r="G380">
        <v>3337.9877929999998</v>
      </c>
      <c r="H380">
        <v>4849.5043944999998</v>
      </c>
      <c r="J380" s="5">
        <f t="shared" si="32"/>
        <v>378</v>
      </c>
      <c r="K380" s="4">
        <f t="shared" si="33"/>
        <v>0.4845581112395736</v>
      </c>
      <c r="L380" s="4">
        <f t="shared" si="34"/>
        <v>0.44110577807394946</v>
      </c>
      <c r="M380" s="4">
        <f t="shared" si="35"/>
        <v>5.4480783892192686E-2</v>
      </c>
      <c r="N380" s="4">
        <f t="shared" si="36"/>
        <v>0.48436154676344834</v>
      </c>
      <c r="O380" s="4">
        <f>1-F380/F$2</f>
        <v>0.64174601370650741</v>
      </c>
      <c r="P380" s="4">
        <f t="shared" si="37"/>
        <v>0.37290354281227611</v>
      </c>
    </row>
    <row r="381" spans="1:16" x14ac:dyDescent="0.25">
      <c r="A381">
        <v>379</v>
      </c>
      <c r="B381" s="1">
        <v>36905</v>
      </c>
      <c r="C381">
        <v>3336.7131347999998</v>
      </c>
      <c r="D381">
        <v>3780.7551269999999</v>
      </c>
      <c r="E381">
        <v>7311.9526366999999</v>
      </c>
      <c r="F381">
        <v>2422.2028808999999</v>
      </c>
      <c r="G381">
        <v>3337.9841308999999</v>
      </c>
      <c r="H381">
        <v>4848.8666991999999</v>
      </c>
      <c r="J381" s="5">
        <f t="shared" si="32"/>
        <v>379</v>
      </c>
      <c r="K381" s="4">
        <f t="shared" si="33"/>
        <v>0.48455845065387948</v>
      </c>
      <c r="L381" s="4">
        <f t="shared" si="34"/>
        <v>0.44110577807394946</v>
      </c>
      <c r="M381" s="4">
        <f t="shared" si="35"/>
        <v>5.4480783892192686E-2</v>
      </c>
      <c r="N381" s="4">
        <f t="shared" si="36"/>
        <v>0.48436211246940553</v>
      </c>
      <c r="O381" s="4">
        <f>1-F381/F$2</f>
        <v>0.64193523542429531</v>
      </c>
      <c r="P381" s="4">
        <f t="shared" si="37"/>
        <v>0.37298600411777538</v>
      </c>
    </row>
    <row r="382" spans="1:16" x14ac:dyDescent="0.25">
      <c r="A382">
        <v>380</v>
      </c>
      <c r="B382" s="1">
        <v>36906</v>
      </c>
      <c r="C382">
        <v>3336.7109375</v>
      </c>
      <c r="D382">
        <v>3780.7551269999999</v>
      </c>
      <c r="E382">
        <v>7311.9526366999999</v>
      </c>
      <c r="F382">
        <v>2420.9287109000002</v>
      </c>
      <c r="G382">
        <v>3337.9802245999999</v>
      </c>
      <c r="H382">
        <v>4848.2324219000002</v>
      </c>
      <c r="J382" s="5">
        <f t="shared" si="32"/>
        <v>380</v>
      </c>
      <c r="K382" s="4">
        <f t="shared" si="33"/>
        <v>0.48455879008363278</v>
      </c>
      <c r="L382" s="4">
        <f t="shared" si="34"/>
        <v>0.44110577807394946</v>
      </c>
      <c r="M382" s="4">
        <f t="shared" si="35"/>
        <v>5.4480783892192686E-2</v>
      </c>
      <c r="N382" s="4">
        <f t="shared" si="36"/>
        <v>0.48436271589836177</v>
      </c>
      <c r="O382" s="4">
        <f>1-F382/F$2</f>
        <v>0.64212359098471383</v>
      </c>
      <c r="P382" s="4">
        <f t="shared" si="37"/>
        <v>0.37306802343673007</v>
      </c>
    </row>
    <row r="383" spans="1:16" x14ac:dyDescent="0.25">
      <c r="A383">
        <v>381</v>
      </c>
      <c r="B383" s="1">
        <v>36907</v>
      </c>
      <c r="C383">
        <v>3336.7087402000002</v>
      </c>
      <c r="D383">
        <v>3780.7551269999999</v>
      </c>
      <c r="E383">
        <v>7311.9526366999999</v>
      </c>
      <c r="F383">
        <v>2419.6606445000002</v>
      </c>
      <c r="G383">
        <v>3337.9765625</v>
      </c>
      <c r="H383">
        <v>4847.6020508000001</v>
      </c>
      <c r="J383" s="5">
        <f t="shared" si="32"/>
        <v>381</v>
      </c>
      <c r="K383" s="4">
        <f t="shared" si="33"/>
        <v>0.48455912951338609</v>
      </c>
      <c r="L383" s="4">
        <f t="shared" si="34"/>
        <v>0.44110577807394946</v>
      </c>
      <c r="M383" s="4">
        <f t="shared" si="35"/>
        <v>5.4480783892192686E-2</v>
      </c>
      <c r="N383" s="4">
        <f t="shared" si="36"/>
        <v>0.48436328160431896</v>
      </c>
      <c r="O383" s="4">
        <f>1-F383/F$2</f>
        <v>0.64231104427385111</v>
      </c>
      <c r="P383" s="4">
        <f t="shared" si="37"/>
        <v>0.37314953763928893</v>
      </c>
    </row>
    <row r="384" spans="1:16" x14ac:dyDescent="0.25">
      <c r="A384">
        <v>382</v>
      </c>
      <c r="B384" s="1">
        <v>36908</v>
      </c>
      <c r="C384">
        <v>3336.7065429999998</v>
      </c>
      <c r="D384">
        <v>3780.7551269999999</v>
      </c>
      <c r="E384">
        <v>7311.9526366999999</v>
      </c>
      <c r="F384">
        <v>2418.3986816000001</v>
      </c>
      <c r="G384">
        <v>3337.9729004000001</v>
      </c>
      <c r="H384">
        <v>4846.9750977000003</v>
      </c>
      <c r="J384" s="5">
        <f t="shared" si="32"/>
        <v>382</v>
      </c>
      <c r="K384" s="4">
        <f t="shared" si="33"/>
        <v>0.48455946892769197</v>
      </c>
      <c r="L384" s="4">
        <f t="shared" si="34"/>
        <v>0.44110577807394946</v>
      </c>
      <c r="M384" s="4">
        <f t="shared" si="35"/>
        <v>5.4480783892192686E-2</v>
      </c>
      <c r="N384" s="4">
        <f t="shared" si="36"/>
        <v>0.48436384731027615</v>
      </c>
      <c r="O384" s="4">
        <f>1-F384/F$2</f>
        <v>0.64249759530648953</v>
      </c>
      <c r="P384" s="4">
        <f t="shared" si="37"/>
        <v>0.37323060985530321</v>
      </c>
    </row>
    <row r="385" spans="1:16" x14ac:dyDescent="0.25">
      <c r="A385">
        <v>383</v>
      </c>
      <c r="B385" s="1">
        <v>36909</v>
      </c>
      <c r="C385">
        <v>3336.7045898000001</v>
      </c>
      <c r="D385">
        <v>3780.7551269999999</v>
      </c>
      <c r="E385">
        <v>7311.9526366999999</v>
      </c>
      <c r="F385">
        <v>2417.1423340000001</v>
      </c>
      <c r="G385">
        <v>3337.9689941000001</v>
      </c>
      <c r="H385">
        <v>4846.3520508000001</v>
      </c>
      <c r="J385" s="5">
        <f t="shared" si="32"/>
        <v>383</v>
      </c>
      <c r="K385" s="4">
        <f t="shared" si="33"/>
        <v>0.48455977064989386</v>
      </c>
      <c r="L385" s="4">
        <f t="shared" si="34"/>
        <v>0.44110577807394946</v>
      </c>
      <c r="M385" s="4">
        <f t="shared" si="35"/>
        <v>5.4480783892192686E-2</v>
      </c>
      <c r="N385" s="4">
        <f t="shared" si="36"/>
        <v>0.4843644507392324</v>
      </c>
      <c r="O385" s="4">
        <f>1-F385/F$2</f>
        <v>0.64268331625132302</v>
      </c>
      <c r="P385" s="4">
        <f t="shared" si="37"/>
        <v>0.37331117695492166</v>
      </c>
    </row>
    <row r="386" spans="1:16" x14ac:dyDescent="0.25">
      <c r="A386">
        <v>384</v>
      </c>
      <c r="B386" s="1">
        <v>36910</v>
      </c>
      <c r="C386">
        <v>3336.7023926000002</v>
      </c>
      <c r="D386">
        <v>3780.7551269999999</v>
      </c>
      <c r="E386">
        <v>7311.9526366999999</v>
      </c>
      <c r="F386">
        <v>2415.8920898000001</v>
      </c>
      <c r="G386">
        <v>3337.9653320000002</v>
      </c>
      <c r="H386">
        <v>4845.7319336</v>
      </c>
      <c r="J386" s="5">
        <f t="shared" si="32"/>
        <v>384</v>
      </c>
      <c r="K386" s="4">
        <f t="shared" si="33"/>
        <v>0.48456011006419963</v>
      </c>
      <c r="L386" s="4">
        <f t="shared" si="34"/>
        <v>0.44110577807394946</v>
      </c>
      <c r="M386" s="4">
        <f t="shared" si="35"/>
        <v>5.4480783892192686E-2</v>
      </c>
      <c r="N386" s="4">
        <f t="shared" si="36"/>
        <v>0.48436501644518959</v>
      </c>
      <c r="O386" s="4">
        <f>1-F386/F$2</f>
        <v>0.64286813495444051</v>
      </c>
      <c r="P386" s="4">
        <f t="shared" si="37"/>
        <v>0.37339136521077765</v>
      </c>
    </row>
    <row r="387" spans="1:16" x14ac:dyDescent="0.25">
      <c r="A387">
        <v>385</v>
      </c>
      <c r="B387" s="1">
        <v>36911</v>
      </c>
      <c r="C387">
        <v>3336.7004394999999</v>
      </c>
      <c r="D387">
        <v>3780.7551269999999</v>
      </c>
      <c r="E387">
        <v>7311.9526366999999</v>
      </c>
      <c r="F387">
        <v>2414.6474609000002</v>
      </c>
      <c r="G387">
        <v>3337.9616698999998</v>
      </c>
      <c r="H387">
        <v>4845.1157227000003</v>
      </c>
      <c r="J387" s="5">
        <f t="shared" ref="J387:J427" si="38">A387</f>
        <v>385</v>
      </c>
      <c r="K387" s="4">
        <f t="shared" ref="K387:K427" si="39">1-C387/C$2</f>
        <v>0.48456041177095399</v>
      </c>
      <c r="L387" s="4">
        <f t="shared" ref="L387:L427" si="40">1-D387/D$2</f>
        <v>0.44110577807394946</v>
      </c>
      <c r="M387" s="4">
        <f t="shared" ref="M387:M427" si="41">1-E387/E$2</f>
        <v>5.4480783892192686E-2</v>
      </c>
      <c r="N387" s="4">
        <f t="shared" ref="N387:N427" si="42">1-G387/G$2</f>
        <v>0.48436558215114689</v>
      </c>
      <c r="O387" s="4">
        <f>1-F387/F$2</f>
        <v>0.64305212356975283</v>
      </c>
      <c r="P387" s="4">
        <f t="shared" ref="P387:P427" si="43">1-H387/H$2</f>
        <v>0.37347104833730682</v>
      </c>
    </row>
    <row r="388" spans="1:16" x14ac:dyDescent="0.25">
      <c r="A388">
        <v>386</v>
      </c>
      <c r="B388" s="1">
        <v>36912</v>
      </c>
      <c r="C388">
        <v>3336.6982422000001</v>
      </c>
      <c r="D388">
        <v>3780.7551269999999</v>
      </c>
      <c r="E388">
        <v>7311.9526366999999</v>
      </c>
      <c r="F388">
        <v>2413.4089355000001</v>
      </c>
      <c r="G388">
        <v>3337.9580077999999</v>
      </c>
      <c r="H388">
        <v>4844.5029297000001</v>
      </c>
      <c r="J388" s="5">
        <f t="shared" si="38"/>
        <v>386</v>
      </c>
      <c r="K388" s="4">
        <f t="shared" si="39"/>
        <v>0.4845607512007073</v>
      </c>
      <c r="L388" s="4">
        <f t="shared" si="40"/>
        <v>0.44110577807394946</v>
      </c>
      <c r="M388" s="4">
        <f t="shared" si="41"/>
        <v>5.4480783892192686E-2</v>
      </c>
      <c r="N388" s="4">
        <f t="shared" si="42"/>
        <v>0.48436614785710408</v>
      </c>
      <c r="O388" s="4">
        <f>1-F388/F$2</f>
        <v>0.64323520992856653</v>
      </c>
      <c r="P388" s="4">
        <f t="shared" si="43"/>
        <v>0.3735502894902224</v>
      </c>
    </row>
    <row r="389" spans="1:16" x14ac:dyDescent="0.25">
      <c r="A389">
        <v>387</v>
      </c>
      <c r="B389" s="1">
        <v>36913</v>
      </c>
      <c r="C389">
        <v>3336.6960448999998</v>
      </c>
      <c r="D389">
        <v>3780.7551269999999</v>
      </c>
      <c r="E389">
        <v>7311.9521483999997</v>
      </c>
      <c r="F389">
        <v>2412.1757812000001</v>
      </c>
      <c r="G389">
        <v>3337.9543457</v>
      </c>
      <c r="H389">
        <v>4843.8935547000001</v>
      </c>
      <c r="J389" s="5">
        <f t="shared" si="38"/>
        <v>387</v>
      </c>
      <c r="K389" s="4">
        <f t="shared" si="39"/>
        <v>0.48456109063046071</v>
      </c>
      <c r="L389" s="4">
        <f t="shared" si="40"/>
        <v>0.44110577807394946</v>
      </c>
      <c r="M389" s="4">
        <f t="shared" si="41"/>
        <v>5.4480847034975022E-2</v>
      </c>
      <c r="N389" s="4">
        <f t="shared" si="42"/>
        <v>0.48436671356306127</v>
      </c>
      <c r="O389" s="4">
        <f>1-F389/F$2</f>
        <v>0.64341750229870487</v>
      </c>
      <c r="P389" s="4">
        <f t="shared" si="43"/>
        <v>0.37362908865659328</v>
      </c>
    </row>
    <row r="390" spans="1:16" x14ac:dyDescent="0.25">
      <c r="A390">
        <v>388</v>
      </c>
      <c r="B390" s="1">
        <v>36914</v>
      </c>
      <c r="C390">
        <v>3336.6940918</v>
      </c>
      <c r="D390">
        <v>3780.7551269999999</v>
      </c>
      <c r="E390">
        <v>7311.9521483999997</v>
      </c>
      <c r="F390">
        <v>2410.9487304999998</v>
      </c>
      <c r="G390">
        <v>3337.9506836</v>
      </c>
      <c r="H390">
        <v>4843.2875977000003</v>
      </c>
      <c r="J390" s="5">
        <f t="shared" si="38"/>
        <v>388</v>
      </c>
      <c r="K390" s="4">
        <f t="shared" si="39"/>
        <v>0.48456139233721496</v>
      </c>
      <c r="L390" s="4">
        <f t="shared" si="40"/>
        <v>0.44110577807394946</v>
      </c>
      <c r="M390" s="4">
        <f t="shared" si="41"/>
        <v>5.4480847034975022E-2</v>
      </c>
      <c r="N390" s="4">
        <f t="shared" si="42"/>
        <v>0.48436727926901846</v>
      </c>
      <c r="O390" s="4">
        <f>1-F390/F$2</f>
        <v>0.64359889239756174</v>
      </c>
      <c r="P390" s="4">
        <f t="shared" si="43"/>
        <v>0.37370744583641957</v>
      </c>
    </row>
    <row r="391" spans="1:16" x14ac:dyDescent="0.25">
      <c r="A391">
        <v>389</v>
      </c>
      <c r="B391" s="1">
        <v>36915</v>
      </c>
      <c r="C391">
        <v>3336.6921387000002</v>
      </c>
      <c r="D391">
        <v>3780.7551269999999</v>
      </c>
      <c r="E391">
        <v>7311.9521483999997</v>
      </c>
      <c r="F391">
        <v>2409.7270508000001</v>
      </c>
      <c r="G391">
        <v>3337.9472655999998</v>
      </c>
      <c r="H391">
        <v>4842.6850586</v>
      </c>
      <c r="J391" s="5">
        <f t="shared" si="38"/>
        <v>389</v>
      </c>
      <c r="K391" s="4">
        <f t="shared" si="39"/>
        <v>0.48456169404396932</v>
      </c>
      <c r="L391" s="4">
        <f t="shared" si="40"/>
        <v>0.44110577807394946</v>
      </c>
      <c r="M391" s="4">
        <f t="shared" si="41"/>
        <v>5.4480847034975022E-2</v>
      </c>
      <c r="N391" s="4">
        <f t="shared" si="42"/>
        <v>0.48436780726742423</v>
      </c>
      <c r="O391" s="4">
        <f>1-F391/F$2</f>
        <v>0.64377948852252587</v>
      </c>
      <c r="P391" s="4">
        <f t="shared" si="43"/>
        <v>0.37378536104263238</v>
      </c>
    </row>
    <row r="392" spans="1:16" x14ac:dyDescent="0.25">
      <c r="A392">
        <v>390</v>
      </c>
      <c r="B392" s="1">
        <v>36916</v>
      </c>
      <c r="C392">
        <v>3336.6901855000001</v>
      </c>
      <c r="D392">
        <v>3780.7551269999999</v>
      </c>
      <c r="E392">
        <v>7311.9521483999997</v>
      </c>
      <c r="F392">
        <v>2408.5109862999998</v>
      </c>
      <c r="G392">
        <v>3337.9436034999999</v>
      </c>
      <c r="H392">
        <v>4842.0859375</v>
      </c>
      <c r="J392" s="5">
        <f t="shared" si="38"/>
        <v>390</v>
      </c>
      <c r="K392" s="4">
        <f t="shared" si="39"/>
        <v>0.48456199576617121</v>
      </c>
      <c r="L392" s="4">
        <f t="shared" si="40"/>
        <v>0.44110577807394946</v>
      </c>
      <c r="M392" s="4">
        <f t="shared" si="41"/>
        <v>5.4480847034975022E-2</v>
      </c>
      <c r="N392" s="4">
        <f t="shared" si="42"/>
        <v>0.48436837297338142</v>
      </c>
      <c r="O392" s="4">
        <f>1-F392/F$2</f>
        <v>0.64395925457446768</v>
      </c>
      <c r="P392" s="4">
        <f t="shared" si="43"/>
        <v>0.37386283426230038</v>
      </c>
    </row>
    <row r="393" spans="1:16" x14ac:dyDescent="0.25">
      <c r="A393">
        <v>391</v>
      </c>
      <c r="B393" s="1">
        <v>36917</v>
      </c>
      <c r="C393">
        <v>3336.6882323999998</v>
      </c>
      <c r="D393">
        <v>3780.7551269999999</v>
      </c>
      <c r="E393">
        <v>7311.9521483999997</v>
      </c>
      <c r="F393">
        <v>2407.3007812000001</v>
      </c>
      <c r="G393">
        <v>3337.9399414</v>
      </c>
      <c r="H393">
        <v>4841.4897461</v>
      </c>
      <c r="J393" s="5">
        <f t="shared" si="38"/>
        <v>391</v>
      </c>
      <c r="K393" s="4">
        <f t="shared" si="39"/>
        <v>0.48456229747292556</v>
      </c>
      <c r="L393" s="4">
        <f t="shared" si="40"/>
        <v>0.44110577807394946</v>
      </c>
      <c r="M393" s="4">
        <f t="shared" si="41"/>
        <v>5.4480847034975022E-2</v>
      </c>
      <c r="N393" s="4">
        <f t="shared" si="42"/>
        <v>0.48436893867933872</v>
      </c>
      <c r="O393" s="4">
        <f>1-F393/F$2</f>
        <v>0.64413815445425759</v>
      </c>
      <c r="P393" s="4">
        <f t="shared" si="43"/>
        <v>0.37393992863820613</v>
      </c>
    </row>
    <row r="394" spans="1:16" x14ac:dyDescent="0.25">
      <c r="A394">
        <v>392</v>
      </c>
      <c r="B394" s="1">
        <v>36918</v>
      </c>
      <c r="C394">
        <v>3336.6862793</v>
      </c>
      <c r="D394">
        <v>3780.7551269999999</v>
      </c>
      <c r="E394">
        <v>7311.9521483999997</v>
      </c>
      <c r="F394">
        <v>2406.0959472999998</v>
      </c>
      <c r="G394">
        <v>3337.9362793</v>
      </c>
      <c r="H394">
        <v>4840.8974608999997</v>
      </c>
      <c r="J394" s="5">
        <f t="shared" si="38"/>
        <v>392</v>
      </c>
      <c r="K394" s="4">
        <f t="shared" si="39"/>
        <v>0.48456259917967992</v>
      </c>
      <c r="L394" s="4">
        <f t="shared" si="40"/>
        <v>0.44110577807394946</v>
      </c>
      <c r="M394" s="4">
        <f t="shared" si="41"/>
        <v>5.4480847034975022E-2</v>
      </c>
      <c r="N394" s="4">
        <f t="shared" si="42"/>
        <v>0.48436950438529591</v>
      </c>
      <c r="O394" s="4">
        <f>1-F394/F$2</f>
        <v>0.64431626033058942</v>
      </c>
      <c r="P394" s="4">
        <f t="shared" si="43"/>
        <v>0.37401651789771606</v>
      </c>
    </row>
    <row r="395" spans="1:16" x14ac:dyDescent="0.25">
      <c r="A395">
        <v>393</v>
      </c>
      <c r="B395" s="1">
        <v>36919</v>
      </c>
      <c r="C395">
        <v>3336.6840820000002</v>
      </c>
      <c r="D395">
        <v>3780.7551269999999</v>
      </c>
      <c r="E395">
        <v>7311.9521483999997</v>
      </c>
      <c r="F395">
        <v>2404.8967284999999</v>
      </c>
      <c r="G395">
        <v>3337.9328612999998</v>
      </c>
      <c r="H395">
        <v>4840.3081055000002</v>
      </c>
      <c r="J395" s="5">
        <f t="shared" si="38"/>
        <v>393</v>
      </c>
      <c r="K395" s="4">
        <f t="shared" si="39"/>
        <v>0.48456293860943322</v>
      </c>
      <c r="L395" s="4">
        <f t="shared" si="40"/>
        <v>0.44110577807394946</v>
      </c>
      <c r="M395" s="4">
        <f t="shared" si="41"/>
        <v>5.4480847034975022E-2</v>
      </c>
      <c r="N395" s="4">
        <f t="shared" si="42"/>
        <v>0.48437003238370169</v>
      </c>
      <c r="O395" s="4">
        <f>1-F395/F$2</f>
        <v>0.64449353614868166</v>
      </c>
      <c r="P395" s="4">
        <f t="shared" si="43"/>
        <v>0.37409272830053231</v>
      </c>
    </row>
    <row r="396" spans="1:16" x14ac:dyDescent="0.25">
      <c r="A396">
        <v>394</v>
      </c>
      <c r="B396" s="1">
        <v>36920</v>
      </c>
      <c r="C396">
        <v>3336.6821289</v>
      </c>
      <c r="D396">
        <v>3780.7551269999999</v>
      </c>
      <c r="E396">
        <v>7311.9521483999997</v>
      </c>
      <c r="F396">
        <v>2403.7028808999999</v>
      </c>
      <c r="G396">
        <v>3337.9291991999999</v>
      </c>
      <c r="H396">
        <v>4839.7221680000002</v>
      </c>
      <c r="J396" s="5">
        <f t="shared" si="38"/>
        <v>394</v>
      </c>
      <c r="K396" s="4">
        <f t="shared" si="39"/>
        <v>0.48456324031618758</v>
      </c>
      <c r="L396" s="4">
        <f t="shared" si="40"/>
        <v>0.44110577807394946</v>
      </c>
      <c r="M396" s="4">
        <f t="shared" si="41"/>
        <v>5.4480847034975022E-2</v>
      </c>
      <c r="N396" s="4">
        <f t="shared" si="42"/>
        <v>0.48437059808965888</v>
      </c>
      <c r="O396" s="4">
        <f>1-F396/F$2</f>
        <v>0.6446700179633158</v>
      </c>
      <c r="P396" s="4">
        <f t="shared" si="43"/>
        <v>0.37416849672973518</v>
      </c>
    </row>
    <row r="397" spans="1:16" x14ac:dyDescent="0.25">
      <c r="A397">
        <v>395</v>
      </c>
      <c r="B397" s="1">
        <v>36921</v>
      </c>
      <c r="C397">
        <v>3336.6799316000001</v>
      </c>
      <c r="D397">
        <v>3780.7551269999999</v>
      </c>
      <c r="E397">
        <v>7311.9521483999997</v>
      </c>
      <c r="F397">
        <v>2402.5146484000002</v>
      </c>
      <c r="G397">
        <v>3337.9257812000001</v>
      </c>
      <c r="H397">
        <v>4839.1396483999997</v>
      </c>
      <c r="J397" s="5">
        <f t="shared" si="38"/>
        <v>395</v>
      </c>
      <c r="K397" s="4">
        <f t="shared" si="39"/>
        <v>0.48456357974594089</v>
      </c>
      <c r="L397" s="4">
        <f t="shared" si="40"/>
        <v>0.44110577807394946</v>
      </c>
      <c r="M397" s="4">
        <f t="shared" si="41"/>
        <v>5.4480847034975022E-2</v>
      </c>
      <c r="N397" s="4">
        <f t="shared" si="42"/>
        <v>0.48437112608806465</v>
      </c>
      <c r="O397" s="4">
        <f>1-F397/F$2</f>
        <v>0.64484566971971025</v>
      </c>
      <c r="P397" s="4">
        <f t="shared" si="43"/>
        <v>0.37424382318532445</v>
      </c>
    </row>
    <row r="398" spans="1:16" x14ac:dyDescent="0.25">
      <c r="A398">
        <v>396</v>
      </c>
      <c r="B398" s="1">
        <v>36922</v>
      </c>
      <c r="C398">
        <v>3336.6779784999999</v>
      </c>
      <c r="D398">
        <v>3780.7551269999999</v>
      </c>
      <c r="E398">
        <v>7311.9521483999997</v>
      </c>
      <c r="F398">
        <v>2401.3315429999998</v>
      </c>
      <c r="G398">
        <v>3337.9223633000001</v>
      </c>
      <c r="H398">
        <v>4838.5600586</v>
      </c>
      <c r="J398" s="5">
        <f t="shared" si="38"/>
        <v>396</v>
      </c>
      <c r="K398" s="4">
        <f t="shared" si="39"/>
        <v>0.48456388145269524</v>
      </c>
      <c r="L398" s="4">
        <f t="shared" si="40"/>
        <v>0.44110577807394946</v>
      </c>
      <c r="M398" s="4">
        <f t="shared" si="41"/>
        <v>5.4480847034975022E-2</v>
      </c>
      <c r="N398" s="4">
        <f t="shared" si="42"/>
        <v>0.48437165407102278</v>
      </c>
      <c r="O398" s="4">
        <f>1-F398/F$2</f>
        <v>0.64502056355699344</v>
      </c>
      <c r="P398" s="4">
        <f t="shared" si="43"/>
        <v>0.37431877078422016</v>
      </c>
    </row>
    <row r="399" spans="1:16" x14ac:dyDescent="0.25">
      <c r="A399">
        <v>397</v>
      </c>
      <c r="B399" s="1">
        <v>36923</v>
      </c>
      <c r="C399">
        <v>3336.6760254000001</v>
      </c>
      <c r="D399">
        <v>3780.7551269999999</v>
      </c>
      <c r="E399">
        <v>7311.9521483999997</v>
      </c>
      <c r="F399">
        <v>2400.1540527000002</v>
      </c>
      <c r="G399">
        <v>3337.9187012000002</v>
      </c>
      <c r="H399">
        <v>4837.9838866999999</v>
      </c>
      <c r="J399" s="5">
        <f t="shared" si="38"/>
        <v>397</v>
      </c>
      <c r="K399" s="4">
        <f t="shared" si="39"/>
        <v>0.4845641831594496</v>
      </c>
      <c r="L399" s="4">
        <f t="shared" si="40"/>
        <v>0.44110577807394946</v>
      </c>
      <c r="M399" s="4">
        <f t="shared" si="41"/>
        <v>5.4480847034975022E-2</v>
      </c>
      <c r="N399" s="4">
        <f t="shared" si="42"/>
        <v>0.48437221977697997</v>
      </c>
      <c r="O399" s="4">
        <f>1-F399/F$2</f>
        <v>0.64519462733603705</v>
      </c>
      <c r="P399" s="4">
        <f t="shared" si="43"/>
        <v>0.37439327640950248</v>
      </c>
    </row>
    <row r="400" spans="1:16" x14ac:dyDescent="0.25">
      <c r="A400">
        <v>398</v>
      </c>
      <c r="B400" s="1">
        <v>36924</v>
      </c>
      <c r="C400">
        <v>3336.6740722999998</v>
      </c>
      <c r="D400">
        <v>3780.7551269999999</v>
      </c>
      <c r="E400">
        <v>7311.9521483999997</v>
      </c>
      <c r="F400">
        <v>2398.9819336</v>
      </c>
      <c r="G400">
        <v>3337.9152832</v>
      </c>
      <c r="H400">
        <v>4837.4106444999998</v>
      </c>
      <c r="J400" s="5">
        <f t="shared" si="38"/>
        <v>398</v>
      </c>
      <c r="K400" s="4">
        <f t="shared" si="39"/>
        <v>0.48456448486620396</v>
      </c>
      <c r="L400" s="4">
        <f t="shared" si="40"/>
        <v>0.44110577807394946</v>
      </c>
      <c r="M400" s="4">
        <f t="shared" si="41"/>
        <v>5.4480847034975022E-2</v>
      </c>
      <c r="N400" s="4">
        <f t="shared" si="42"/>
        <v>0.48437274777538575</v>
      </c>
      <c r="O400" s="4">
        <f>1-F400/F$2</f>
        <v>0.64536789711162257</v>
      </c>
      <c r="P400" s="4">
        <f t="shared" si="43"/>
        <v>0.37446740319102223</v>
      </c>
    </row>
    <row r="401" spans="1:16" x14ac:dyDescent="0.25">
      <c r="A401">
        <v>399</v>
      </c>
      <c r="B401" s="1">
        <v>36925</v>
      </c>
      <c r="C401">
        <v>3336.671875</v>
      </c>
      <c r="D401">
        <v>3780.7551269999999</v>
      </c>
      <c r="E401">
        <v>7311.9521483999997</v>
      </c>
      <c r="F401">
        <v>2397.8151855000001</v>
      </c>
      <c r="G401">
        <v>3337.9118652000002</v>
      </c>
      <c r="H401">
        <v>4836.8408202999999</v>
      </c>
      <c r="J401" s="5">
        <f t="shared" si="38"/>
        <v>399</v>
      </c>
      <c r="K401" s="4">
        <f t="shared" si="39"/>
        <v>0.48456482429595726</v>
      </c>
      <c r="L401" s="4">
        <f t="shared" si="40"/>
        <v>0.44110577807394946</v>
      </c>
      <c r="M401" s="4">
        <f t="shared" si="41"/>
        <v>5.4480847034975022E-2</v>
      </c>
      <c r="N401" s="4">
        <f t="shared" si="42"/>
        <v>0.48437327577379152</v>
      </c>
      <c r="O401" s="4">
        <f>1-F401/F$2</f>
        <v>0.64554037291331534</v>
      </c>
      <c r="P401" s="4">
        <f t="shared" si="43"/>
        <v>0.37454108798599739</v>
      </c>
    </row>
    <row r="402" spans="1:16" x14ac:dyDescent="0.25">
      <c r="A402">
        <v>400</v>
      </c>
      <c r="B402" s="1">
        <v>36926</v>
      </c>
      <c r="C402">
        <v>3336.6699219000002</v>
      </c>
      <c r="D402">
        <v>3780.7551269999999</v>
      </c>
      <c r="E402">
        <v>7311.9521483999997</v>
      </c>
      <c r="F402">
        <v>2396.6535644999999</v>
      </c>
      <c r="G402">
        <v>3337.9084472999998</v>
      </c>
      <c r="H402">
        <v>4836.2739258000001</v>
      </c>
      <c r="J402" s="5">
        <f t="shared" si="38"/>
        <v>400</v>
      </c>
      <c r="K402" s="4">
        <f t="shared" si="39"/>
        <v>0.48456512600271162</v>
      </c>
      <c r="L402" s="4">
        <f t="shared" si="40"/>
        <v>0.44110577807394946</v>
      </c>
      <c r="M402" s="4">
        <f t="shared" si="41"/>
        <v>5.4480847034975022E-2</v>
      </c>
      <c r="N402" s="4">
        <f t="shared" si="42"/>
        <v>0.48437380375674977</v>
      </c>
      <c r="O402" s="4">
        <f>1-F402/F$2</f>
        <v>0.64571209079589686</v>
      </c>
      <c r="P402" s="4">
        <f t="shared" si="43"/>
        <v>0.37461439393721008</v>
      </c>
    </row>
    <row r="403" spans="1:16" x14ac:dyDescent="0.25">
      <c r="A403">
        <v>401</v>
      </c>
      <c r="B403" s="1">
        <v>36927</v>
      </c>
      <c r="C403">
        <v>3336.6679687999999</v>
      </c>
      <c r="D403">
        <v>3780.7553711</v>
      </c>
      <c r="E403">
        <v>7311.9521483999997</v>
      </c>
      <c r="F403">
        <v>2395.4973144999999</v>
      </c>
      <c r="G403">
        <v>3337.9050293</v>
      </c>
      <c r="H403">
        <v>4835.7099608999997</v>
      </c>
      <c r="J403" s="5">
        <f t="shared" si="38"/>
        <v>401</v>
      </c>
      <c r="K403" s="4">
        <f t="shared" si="39"/>
        <v>0.48456542770946598</v>
      </c>
      <c r="L403" s="4">
        <f t="shared" si="40"/>
        <v>0.44110574198960251</v>
      </c>
      <c r="M403" s="4">
        <f t="shared" si="41"/>
        <v>5.4480847034975022E-2</v>
      </c>
      <c r="N403" s="4">
        <f t="shared" si="42"/>
        <v>0.48437433175515543</v>
      </c>
      <c r="O403" s="4">
        <f>1-F403/F$2</f>
        <v>0.64588301470458576</v>
      </c>
      <c r="P403" s="4">
        <f t="shared" si="43"/>
        <v>0.37468732105759162</v>
      </c>
    </row>
    <row r="404" spans="1:16" x14ac:dyDescent="0.25">
      <c r="A404">
        <v>402</v>
      </c>
      <c r="B404" s="1">
        <v>36928</v>
      </c>
      <c r="C404">
        <v>3336.6660155999998</v>
      </c>
      <c r="D404">
        <v>3780.7551269999999</v>
      </c>
      <c r="E404">
        <v>7311.9521483999997</v>
      </c>
      <c r="F404">
        <v>2394.3464355000001</v>
      </c>
      <c r="G404">
        <v>3337.9016112999998</v>
      </c>
      <c r="H404">
        <v>4835.1494141000003</v>
      </c>
      <c r="J404" s="5">
        <f t="shared" si="38"/>
        <v>402</v>
      </c>
      <c r="K404" s="4">
        <f t="shared" si="39"/>
        <v>0.48456572943166787</v>
      </c>
      <c r="L404" s="4">
        <f t="shared" si="40"/>
        <v>0.44110577807394946</v>
      </c>
      <c r="M404" s="4">
        <f t="shared" si="41"/>
        <v>5.4480847034975022E-2</v>
      </c>
      <c r="N404" s="4">
        <f t="shared" si="42"/>
        <v>0.48437485975356132</v>
      </c>
      <c r="O404" s="4">
        <f>1-F404/F$2</f>
        <v>0.64605314463938168</v>
      </c>
      <c r="P404" s="4">
        <f t="shared" si="43"/>
        <v>0.37475980617849725</v>
      </c>
    </row>
    <row r="405" spans="1:16" x14ac:dyDescent="0.25">
      <c r="A405">
        <v>403</v>
      </c>
      <c r="B405" s="1">
        <v>36929</v>
      </c>
      <c r="C405">
        <v>3336.6640625</v>
      </c>
      <c r="D405">
        <v>3780.7551269999999</v>
      </c>
      <c r="E405">
        <v>7311.9521483999997</v>
      </c>
      <c r="F405">
        <v>2393.2004394999999</v>
      </c>
      <c r="G405">
        <v>3337.8981933999999</v>
      </c>
      <c r="H405">
        <v>4834.5917969000002</v>
      </c>
      <c r="J405" s="5">
        <f t="shared" si="38"/>
        <v>403</v>
      </c>
      <c r="K405" s="4">
        <f t="shared" si="39"/>
        <v>0.48456603113842223</v>
      </c>
      <c r="L405" s="4">
        <f t="shared" si="40"/>
        <v>0.44110577807394946</v>
      </c>
      <c r="M405" s="4">
        <f t="shared" si="41"/>
        <v>5.4480847034975022E-2</v>
      </c>
      <c r="N405" s="4">
        <f t="shared" si="42"/>
        <v>0.48437538773651945</v>
      </c>
      <c r="O405" s="4">
        <f>1-F405/F$2</f>
        <v>0.64622255273941343</v>
      </c>
      <c r="P405" s="4">
        <f t="shared" si="43"/>
        <v>0.37483191246857173</v>
      </c>
    </row>
    <row r="406" spans="1:16" x14ac:dyDescent="0.25">
      <c r="A406">
        <v>404</v>
      </c>
      <c r="B406" s="1">
        <v>36930</v>
      </c>
      <c r="C406">
        <v>3336.6621094000002</v>
      </c>
      <c r="D406">
        <v>3780.7551269999999</v>
      </c>
      <c r="E406">
        <v>7311.9521483999997</v>
      </c>
      <c r="F406">
        <v>2392.0595702999999</v>
      </c>
      <c r="G406">
        <v>3337.8947754000001</v>
      </c>
      <c r="H406">
        <v>4834.0371094000002</v>
      </c>
      <c r="J406" s="5">
        <f t="shared" si="38"/>
        <v>404</v>
      </c>
      <c r="K406" s="4">
        <f t="shared" si="39"/>
        <v>0.48456633284517647</v>
      </c>
      <c r="L406" s="4">
        <f t="shared" si="40"/>
        <v>0.44110577807394946</v>
      </c>
      <c r="M406" s="4">
        <f t="shared" si="41"/>
        <v>5.4480847034975022E-2</v>
      </c>
      <c r="N406" s="4">
        <f t="shared" si="42"/>
        <v>0.48437591573492522</v>
      </c>
      <c r="O406" s="4">
        <f>1-F406/F$2</f>
        <v>0.64639120296468189</v>
      </c>
      <c r="P406" s="4">
        <f t="shared" si="43"/>
        <v>0.37490363991488362</v>
      </c>
    </row>
    <row r="407" spans="1:16" x14ac:dyDescent="0.25">
      <c r="A407">
        <v>405</v>
      </c>
      <c r="B407" s="1">
        <v>36931</v>
      </c>
      <c r="C407">
        <v>3336.6601562000001</v>
      </c>
      <c r="D407">
        <v>3780.7551269999999</v>
      </c>
      <c r="E407">
        <v>7311.9521483999997</v>
      </c>
      <c r="F407">
        <v>2390.9238280999998</v>
      </c>
      <c r="G407">
        <v>3337.8913573999998</v>
      </c>
      <c r="H407">
        <v>4833.4858397999997</v>
      </c>
      <c r="J407" s="5">
        <f t="shared" si="38"/>
        <v>405</v>
      </c>
      <c r="K407" s="4">
        <f t="shared" si="39"/>
        <v>0.48456663456737847</v>
      </c>
      <c r="L407" s="4">
        <f t="shared" si="40"/>
        <v>0.44110577807394946</v>
      </c>
      <c r="M407" s="4">
        <f t="shared" si="41"/>
        <v>5.4480847034975022E-2</v>
      </c>
      <c r="N407" s="4">
        <f t="shared" si="42"/>
        <v>0.484376443733331</v>
      </c>
      <c r="O407" s="4">
        <f>1-F407/F$2</f>
        <v>0.64655909528562183</v>
      </c>
      <c r="P407" s="4">
        <f t="shared" si="43"/>
        <v>0.37497492538758226</v>
      </c>
    </row>
    <row r="408" spans="1:16" x14ac:dyDescent="0.25">
      <c r="A408">
        <v>406</v>
      </c>
      <c r="B408" s="1">
        <v>36932</v>
      </c>
      <c r="C408">
        <v>3336.6582030999998</v>
      </c>
      <c r="D408">
        <v>3780.7551269999999</v>
      </c>
      <c r="E408">
        <v>7311.9521483999997</v>
      </c>
      <c r="F408">
        <v>2389.7932129000001</v>
      </c>
      <c r="G408">
        <v>3337.8879394999999</v>
      </c>
      <c r="H408">
        <v>4832.9375</v>
      </c>
      <c r="J408" s="5">
        <f t="shared" si="38"/>
        <v>406</v>
      </c>
      <c r="K408" s="4">
        <f t="shared" si="39"/>
        <v>0.48456693627413283</v>
      </c>
      <c r="L408" s="4">
        <f t="shared" si="40"/>
        <v>0.44110577807394946</v>
      </c>
      <c r="M408" s="4">
        <f t="shared" si="41"/>
        <v>5.4480847034975022E-2</v>
      </c>
      <c r="N408" s="4">
        <f t="shared" si="42"/>
        <v>0.48437697171628913</v>
      </c>
      <c r="O408" s="4">
        <f>1-F408/F$2</f>
        <v>0.64672622970223315</v>
      </c>
      <c r="P408" s="4">
        <f t="shared" si="43"/>
        <v>0.3750458320035871</v>
      </c>
    </row>
    <row r="409" spans="1:16" x14ac:dyDescent="0.25">
      <c r="A409">
        <v>407</v>
      </c>
      <c r="B409" s="1">
        <v>36933</v>
      </c>
      <c r="C409">
        <v>3336.65625</v>
      </c>
      <c r="D409">
        <v>3780.7551269999999</v>
      </c>
      <c r="E409">
        <v>7311.9521483999997</v>
      </c>
      <c r="F409">
        <v>2388.6674804999998</v>
      </c>
      <c r="G409">
        <v>3337.8847655999998</v>
      </c>
      <c r="H409">
        <v>4832.3916016000003</v>
      </c>
      <c r="J409" s="5">
        <f t="shared" si="38"/>
        <v>407</v>
      </c>
      <c r="K409" s="4">
        <f t="shared" si="39"/>
        <v>0.48456723798088708</v>
      </c>
      <c r="L409" s="4">
        <f t="shared" si="40"/>
        <v>0.44110577807394946</v>
      </c>
      <c r="M409" s="4">
        <f t="shared" si="41"/>
        <v>5.4480847034975022E-2</v>
      </c>
      <c r="N409" s="4">
        <f t="shared" si="42"/>
        <v>0.48437746200714349</v>
      </c>
      <c r="O409" s="4">
        <f>1-F409/F$2</f>
        <v>0.64689264231364563</v>
      </c>
      <c r="P409" s="4">
        <f t="shared" si="43"/>
        <v>0.3751164229186118</v>
      </c>
    </row>
    <row r="410" spans="1:16" x14ac:dyDescent="0.25">
      <c r="A410">
        <v>408</v>
      </c>
      <c r="B410" s="1">
        <v>36934</v>
      </c>
      <c r="C410">
        <v>3336.6542969000002</v>
      </c>
      <c r="D410">
        <v>3780.7551269999999</v>
      </c>
      <c r="E410">
        <v>7311.9521483999997</v>
      </c>
      <c r="F410">
        <v>2387.5466308999999</v>
      </c>
      <c r="G410">
        <v>3337.8813476999999</v>
      </c>
      <c r="H410">
        <v>4831.8491211</v>
      </c>
      <c r="J410" s="5">
        <f t="shared" si="38"/>
        <v>408</v>
      </c>
      <c r="K410" s="4">
        <f t="shared" si="39"/>
        <v>0.48456753968764144</v>
      </c>
      <c r="L410" s="4">
        <f t="shared" si="40"/>
        <v>0.44110577807394946</v>
      </c>
      <c r="M410" s="4">
        <f t="shared" si="41"/>
        <v>5.4480847034975022E-2</v>
      </c>
      <c r="N410" s="4">
        <f t="shared" si="42"/>
        <v>0.48437798999010162</v>
      </c>
      <c r="O410" s="4">
        <f>1-F410/F$2</f>
        <v>0.64705833311985905</v>
      </c>
      <c r="P410" s="4">
        <f t="shared" si="43"/>
        <v>0.37518657186002313</v>
      </c>
    </row>
    <row r="411" spans="1:16" x14ac:dyDescent="0.25">
      <c r="A411">
        <v>409</v>
      </c>
      <c r="B411" s="1">
        <v>36935</v>
      </c>
      <c r="C411">
        <v>3336.6523437999999</v>
      </c>
      <c r="D411">
        <v>3780.7551269999999</v>
      </c>
      <c r="E411">
        <v>7311.9521483999997</v>
      </c>
      <c r="F411">
        <v>2386.4309082</v>
      </c>
      <c r="G411">
        <v>3337.8779297000001</v>
      </c>
      <c r="H411">
        <v>4831.3095702999999</v>
      </c>
      <c r="J411" s="5">
        <f t="shared" si="38"/>
        <v>409</v>
      </c>
      <c r="K411" s="4">
        <f t="shared" si="39"/>
        <v>0.48456784139439579</v>
      </c>
      <c r="L411" s="4">
        <f t="shared" si="40"/>
        <v>0.44110577807394946</v>
      </c>
      <c r="M411" s="4">
        <f t="shared" si="41"/>
        <v>5.4480847034975022E-2</v>
      </c>
      <c r="N411" s="4">
        <f t="shared" si="42"/>
        <v>0.4843785179885074</v>
      </c>
      <c r="O411" s="4">
        <f>1-F411/F$2</f>
        <v>0.64722326603652658</v>
      </c>
      <c r="P411" s="4">
        <f t="shared" si="43"/>
        <v>0.37525634195767199</v>
      </c>
    </row>
    <row r="412" spans="1:16" x14ac:dyDescent="0.25">
      <c r="A412">
        <v>410</v>
      </c>
      <c r="B412" s="1">
        <v>36936</v>
      </c>
      <c r="C412">
        <v>3336.6503905999998</v>
      </c>
      <c r="D412">
        <v>3780.7551269999999</v>
      </c>
      <c r="E412">
        <v>7311.9521483999997</v>
      </c>
      <c r="F412">
        <v>2385.3198241999999</v>
      </c>
      <c r="G412">
        <v>3337.8747558999999</v>
      </c>
      <c r="H412">
        <v>4830.7729491999999</v>
      </c>
      <c r="J412" s="5">
        <f t="shared" si="38"/>
        <v>410</v>
      </c>
      <c r="K412" s="4">
        <f t="shared" si="39"/>
        <v>0.48456814311659768</v>
      </c>
      <c r="L412" s="4">
        <f t="shared" si="40"/>
        <v>0.44110577807394946</v>
      </c>
      <c r="M412" s="4">
        <f t="shared" si="41"/>
        <v>5.4480847034975022E-2</v>
      </c>
      <c r="N412" s="4">
        <f t="shared" si="42"/>
        <v>0.48437900826391411</v>
      </c>
      <c r="O412" s="4">
        <f>1-F412/F$2</f>
        <v>0.647387513232342</v>
      </c>
      <c r="P412" s="4">
        <f t="shared" si="43"/>
        <v>0.37532573321155849</v>
      </c>
    </row>
    <row r="413" spans="1:16" x14ac:dyDescent="0.25">
      <c r="A413">
        <v>411</v>
      </c>
      <c r="B413" s="1">
        <v>36937</v>
      </c>
      <c r="C413">
        <v>3336.6484375</v>
      </c>
      <c r="D413">
        <v>3780.7551269999999</v>
      </c>
      <c r="E413">
        <v>7311.9526366999999</v>
      </c>
      <c r="F413">
        <v>2384.2138672000001</v>
      </c>
      <c r="G413">
        <v>3337.8713379000001</v>
      </c>
      <c r="H413">
        <v>4830.2392577999999</v>
      </c>
      <c r="J413" s="5">
        <f t="shared" si="38"/>
        <v>411</v>
      </c>
      <c r="K413" s="4">
        <f t="shared" si="39"/>
        <v>0.48456844482335204</v>
      </c>
      <c r="L413" s="4">
        <f t="shared" si="40"/>
        <v>0.44110577807394946</v>
      </c>
      <c r="M413" s="4">
        <f t="shared" si="41"/>
        <v>5.4480783892192686E-2</v>
      </c>
      <c r="N413" s="4">
        <f t="shared" si="42"/>
        <v>0.48437953626231989</v>
      </c>
      <c r="O413" s="4">
        <f>1-F413/F$2</f>
        <v>0.64755100252382891</v>
      </c>
      <c r="P413" s="4">
        <f t="shared" si="43"/>
        <v>0.37539474562168251</v>
      </c>
    </row>
    <row r="414" spans="1:16" x14ac:dyDescent="0.25">
      <c r="A414">
        <v>412</v>
      </c>
      <c r="B414" s="1">
        <v>36938</v>
      </c>
      <c r="C414">
        <v>3336.6464844000002</v>
      </c>
      <c r="D414">
        <v>3780.7551269999999</v>
      </c>
      <c r="E414">
        <v>7311.9526366999999</v>
      </c>
      <c r="F414">
        <v>2383.1125487999998</v>
      </c>
      <c r="G414">
        <v>3337.8681640999998</v>
      </c>
      <c r="H414">
        <v>4829.7080077999999</v>
      </c>
      <c r="J414" s="5">
        <f t="shared" si="38"/>
        <v>412</v>
      </c>
      <c r="K414" s="4">
        <f t="shared" si="39"/>
        <v>0.48456874653010629</v>
      </c>
      <c r="L414" s="4">
        <f t="shared" si="40"/>
        <v>0.44110577807394946</v>
      </c>
      <c r="M414" s="4">
        <f t="shared" si="41"/>
        <v>5.4480783892192686E-2</v>
      </c>
      <c r="N414" s="4">
        <f t="shared" si="42"/>
        <v>0.4843800265377266</v>
      </c>
      <c r="O414" s="4">
        <f>1-F414/F$2</f>
        <v>0.64771380610924623</v>
      </c>
      <c r="P414" s="4">
        <f t="shared" si="43"/>
        <v>0.3754634423308264</v>
      </c>
    </row>
    <row r="415" spans="1:16" x14ac:dyDescent="0.25">
      <c r="A415">
        <v>413</v>
      </c>
      <c r="B415" s="1">
        <v>36939</v>
      </c>
      <c r="C415">
        <v>3336.6445312000001</v>
      </c>
      <c r="D415">
        <v>3780.7551269999999</v>
      </c>
      <c r="E415">
        <v>7311.9526366999999</v>
      </c>
      <c r="F415">
        <v>2382.0158691000001</v>
      </c>
      <c r="G415">
        <v>3337.8649902000002</v>
      </c>
      <c r="H415">
        <v>4829.1801758000001</v>
      </c>
      <c r="J415" s="5">
        <f t="shared" si="38"/>
        <v>413</v>
      </c>
      <c r="K415" s="4">
        <f t="shared" si="39"/>
        <v>0.48456904825230818</v>
      </c>
      <c r="L415" s="4">
        <f t="shared" si="40"/>
        <v>0.44110577807394946</v>
      </c>
      <c r="M415" s="4">
        <f t="shared" si="41"/>
        <v>5.4480783892192686E-2</v>
      </c>
      <c r="N415" s="4">
        <f t="shared" si="42"/>
        <v>0.48438051682858085</v>
      </c>
      <c r="O415" s="4">
        <f>1-F415/F$2</f>
        <v>0.64787592397381155</v>
      </c>
      <c r="P415" s="4">
        <f t="shared" si="43"/>
        <v>0.37553169705342559</v>
      </c>
    </row>
    <row r="416" spans="1:16" x14ac:dyDescent="0.25">
      <c r="A416">
        <v>414</v>
      </c>
      <c r="B416" s="1">
        <v>36940</v>
      </c>
      <c r="C416">
        <v>3336.6425780999998</v>
      </c>
      <c r="D416">
        <v>3780.7551269999999</v>
      </c>
      <c r="E416">
        <v>7311.9526366999999</v>
      </c>
      <c r="F416">
        <v>2380.9240722999998</v>
      </c>
      <c r="G416">
        <v>3337.8615722999998</v>
      </c>
      <c r="H416">
        <v>4828.6547852000003</v>
      </c>
      <c r="J416" s="5">
        <f t="shared" si="38"/>
        <v>414</v>
      </c>
      <c r="K416" s="4">
        <f t="shared" si="39"/>
        <v>0.48456934995906253</v>
      </c>
      <c r="L416" s="4">
        <f t="shared" si="40"/>
        <v>0.44110577807394946</v>
      </c>
      <c r="M416" s="4">
        <f t="shared" si="41"/>
        <v>5.4480783892192686E-2</v>
      </c>
      <c r="N416" s="4">
        <f t="shared" si="42"/>
        <v>0.4843810448115391</v>
      </c>
      <c r="O416" s="4">
        <f>1-F416/F$2</f>
        <v>0.64803732001839531</v>
      </c>
      <c r="P416" s="4">
        <f t="shared" si="43"/>
        <v>0.37559963607504465</v>
      </c>
    </row>
    <row r="417" spans="1:16" x14ac:dyDescent="0.25">
      <c r="A417">
        <v>415</v>
      </c>
      <c r="B417" s="1">
        <v>36941</v>
      </c>
      <c r="C417">
        <v>3336.640625</v>
      </c>
      <c r="D417">
        <v>3780.7551269999999</v>
      </c>
      <c r="E417">
        <v>7311.9526366999999</v>
      </c>
      <c r="F417">
        <v>2379.8369140999998</v>
      </c>
      <c r="G417">
        <v>3337.8583984000002</v>
      </c>
      <c r="H417">
        <v>4828.1323241999999</v>
      </c>
      <c r="J417" s="5">
        <f t="shared" si="38"/>
        <v>415</v>
      </c>
      <c r="K417" s="4">
        <f t="shared" si="39"/>
        <v>0.48456965166581689</v>
      </c>
      <c r="L417" s="4">
        <f t="shared" si="40"/>
        <v>0.44110577807394946</v>
      </c>
      <c r="M417" s="4">
        <f t="shared" si="41"/>
        <v>5.4480783892192686E-2</v>
      </c>
      <c r="N417" s="4">
        <f t="shared" si="42"/>
        <v>0.48438153510239346</v>
      </c>
      <c r="O417" s="4">
        <f>1-F417/F$2</f>
        <v>0.64819803035690948</v>
      </c>
      <c r="P417" s="4">
        <f t="shared" si="43"/>
        <v>0.37566719626583245</v>
      </c>
    </row>
    <row r="418" spans="1:16" x14ac:dyDescent="0.25">
      <c r="A418">
        <v>416</v>
      </c>
      <c r="B418" s="1">
        <v>36942</v>
      </c>
      <c r="C418">
        <v>3336.6386719000002</v>
      </c>
      <c r="D418">
        <v>3780.7551269999999</v>
      </c>
      <c r="E418">
        <v>7311.9526366999999</v>
      </c>
      <c r="F418">
        <v>2378.7543945000002</v>
      </c>
      <c r="G418">
        <v>3337.8552245999999</v>
      </c>
      <c r="H418">
        <v>4827.6127930000002</v>
      </c>
      <c r="J418" s="5">
        <f t="shared" si="38"/>
        <v>416</v>
      </c>
      <c r="K418" s="4">
        <f t="shared" si="39"/>
        <v>0.48456995337257114</v>
      </c>
      <c r="L418" s="4">
        <f t="shared" si="40"/>
        <v>0.44110577807394946</v>
      </c>
      <c r="M418" s="4">
        <f t="shared" si="41"/>
        <v>5.4480783892192686E-2</v>
      </c>
      <c r="N418" s="4">
        <f t="shared" si="42"/>
        <v>0.48438202537780017</v>
      </c>
      <c r="O418" s="4">
        <f>1-F418/F$2</f>
        <v>0.64835805498935417</v>
      </c>
      <c r="P418" s="4">
        <f t="shared" si="43"/>
        <v>0.37573437759992667</v>
      </c>
    </row>
    <row r="419" spans="1:16" x14ac:dyDescent="0.25">
      <c r="A419">
        <v>417</v>
      </c>
      <c r="B419" s="1">
        <v>36943</v>
      </c>
      <c r="C419">
        <v>3336.6367187999999</v>
      </c>
      <c r="D419">
        <v>3780.7551269999999</v>
      </c>
      <c r="E419">
        <v>7311.9526366999999</v>
      </c>
      <c r="F419">
        <v>2377.6765137000002</v>
      </c>
      <c r="G419">
        <v>3337.8520508000001</v>
      </c>
      <c r="H419">
        <v>4827.0961914</v>
      </c>
      <c r="J419" s="5">
        <f t="shared" si="38"/>
        <v>417</v>
      </c>
      <c r="K419" s="4">
        <f t="shared" si="39"/>
        <v>0.48457025507932561</v>
      </c>
      <c r="L419" s="4">
        <f t="shared" si="40"/>
        <v>0.44110577807394946</v>
      </c>
      <c r="M419" s="4">
        <f t="shared" si="41"/>
        <v>5.4480783892192686E-2</v>
      </c>
      <c r="N419" s="4">
        <f t="shared" si="42"/>
        <v>0.48438251565320689</v>
      </c>
      <c r="O419" s="4">
        <f>1-F419/F$2</f>
        <v>0.64851739388616414</v>
      </c>
      <c r="P419" s="4">
        <f t="shared" si="43"/>
        <v>0.37580118010318975</v>
      </c>
    </row>
    <row r="420" spans="1:16" x14ac:dyDescent="0.25">
      <c r="A420">
        <v>418</v>
      </c>
      <c r="B420" s="1">
        <v>36944</v>
      </c>
      <c r="C420">
        <v>3336.6347655999998</v>
      </c>
      <c r="D420">
        <v>3780.7551269999999</v>
      </c>
      <c r="E420">
        <v>7311.9526366999999</v>
      </c>
      <c r="F420">
        <v>2376.6032715000001</v>
      </c>
      <c r="G420">
        <v>3337.8488769999999</v>
      </c>
      <c r="H420">
        <v>4826.5820311999996</v>
      </c>
      <c r="J420" s="5">
        <f t="shared" si="38"/>
        <v>418</v>
      </c>
      <c r="K420" s="4">
        <f t="shared" si="39"/>
        <v>0.4845705568015275</v>
      </c>
      <c r="L420" s="4">
        <f t="shared" si="40"/>
        <v>0.44110577807394946</v>
      </c>
      <c r="M420" s="4">
        <f t="shared" si="41"/>
        <v>5.4480783892192686E-2</v>
      </c>
      <c r="N420" s="4">
        <f t="shared" si="42"/>
        <v>0.48438300592861361</v>
      </c>
      <c r="O420" s="4">
        <f>1-F420/F$2</f>
        <v>0.64867604707690485</v>
      </c>
      <c r="P420" s="4">
        <f t="shared" si="43"/>
        <v>0.37586766690547269</v>
      </c>
    </row>
    <row r="421" spans="1:16" x14ac:dyDescent="0.25">
      <c r="A421">
        <v>419</v>
      </c>
      <c r="B421" s="1">
        <v>36945</v>
      </c>
      <c r="C421">
        <v>3336.6330566000001</v>
      </c>
      <c r="D421">
        <v>3780.7551269999999</v>
      </c>
      <c r="E421">
        <v>7311.9526366999999</v>
      </c>
      <c r="F421">
        <v>2375.5344237999998</v>
      </c>
      <c r="G421">
        <v>3337.8457030999998</v>
      </c>
      <c r="H421">
        <v>4826.0708008000001</v>
      </c>
      <c r="J421" s="5">
        <f t="shared" si="38"/>
        <v>419</v>
      </c>
      <c r="K421" s="4">
        <f t="shared" si="39"/>
        <v>0.48457082080073033</v>
      </c>
      <c r="L421" s="4">
        <f t="shared" si="40"/>
        <v>0.44110577807394946</v>
      </c>
      <c r="M421" s="4">
        <f t="shared" si="41"/>
        <v>5.4480783892192686E-2</v>
      </c>
      <c r="N421" s="4">
        <f t="shared" si="42"/>
        <v>0.48438349621946797</v>
      </c>
      <c r="O421" s="4">
        <f>1-F421/F$2</f>
        <v>0.6488340506459227</v>
      </c>
      <c r="P421" s="4">
        <f t="shared" si="43"/>
        <v>0.37593377485106183</v>
      </c>
    </row>
    <row r="422" spans="1:16" x14ac:dyDescent="0.25">
      <c r="A422">
        <v>420</v>
      </c>
      <c r="B422" s="1">
        <v>36946</v>
      </c>
      <c r="C422">
        <v>3336.6311034999999</v>
      </c>
      <c r="D422">
        <v>3780.7551269999999</v>
      </c>
      <c r="E422">
        <v>7311.9526366999999</v>
      </c>
      <c r="F422">
        <v>2374.4702148000001</v>
      </c>
      <c r="G422">
        <v>3337.8425293</v>
      </c>
      <c r="H422">
        <v>4825.5625</v>
      </c>
      <c r="J422" s="5">
        <f t="shared" si="38"/>
        <v>420</v>
      </c>
      <c r="K422" s="4">
        <f t="shared" si="39"/>
        <v>0.48457112250748469</v>
      </c>
      <c r="L422" s="4">
        <f t="shared" si="40"/>
        <v>0.44110577807394946</v>
      </c>
      <c r="M422" s="4">
        <f t="shared" si="41"/>
        <v>5.4480783892192686E-2</v>
      </c>
      <c r="N422" s="4">
        <f t="shared" si="42"/>
        <v>0.48438398649487469</v>
      </c>
      <c r="O422" s="4">
        <f>1-F422/F$2</f>
        <v>0.64899136849408867</v>
      </c>
      <c r="P422" s="4">
        <f t="shared" si="43"/>
        <v>0.37599950396581994</v>
      </c>
    </row>
    <row r="423" spans="1:16" x14ac:dyDescent="0.25">
      <c r="A423">
        <v>421</v>
      </c>
      <c r="B423" s="1">
        <v>36947</v>
      </c>
      <c r="C423">
        <v>3336.6289062000001</v>
      </c>
      <c r="D423">
        <v>3780.7551269999999</v>
      </c>
      <c r="E423">
        <v>7311.9526366999999</v>
      </c>
      <c r="F423">
        <v>2373.4106445000002</v>
      </c>
      <c r="G423">
        <v>3337.8393554999998</v>
      </c>
      <c r="H423">
        <v>4825.0566405999998</v>
      </c>
      <c r="J423" s="5">
        <f t="shared" si="38"/>
        <v>421</v>
      </c>
      <c r="K423" s="4">
        <f t="shared" si="39"/>
        <v>0.48457146193723799</v>
      </c>
      <c r="L423" s="4">
        <f t="shared" si="40"/>
        <v>0.44110577807394946</v>
      </c>
      <c r="M423" s="4">
        <f t="shared" si="41"/>
        <v>5.4480783892192686E-2</v>
      </c>
      <c r="N423" s="4">
        <f t="shared" si="42"/>
        <v>0.4843844767702814</v>
      </c>
      <c r="O423" s="4">
        <f>1-F423/F$2</f>
        <v>0.64914800062140232</v>
      </c>
      <c r="P423" s="4">
        <f t="shared" si="43"/>
        <v>0.3760649173795978</v>
      </c>
    </row>
    <row r="424" spans="1:16" x14ac:dyDescent="0.25">
      <c r="A424">
        <v>422</v>
      </c>
      <c r="B424" s="1">
        <v>36948</v>
      </c>
      <c r="C424">
        <v>3336.6271972999998</v>
      </c>
      <c r="D424">
        <v>3780.7551269999999</v>
      </c>
      <c r="E424">
        <v>7311.9526366999999</v>
      </c>
      <c r="F424">
        <v>2372.3552245999999</v>
      </c>
      <c r="G424">
        <v>3337.8361816000001</v>
      </c>
      <c r="H424">
        <v>4824.5532227000003</v>
      </c>
      <c r="J424" s="5">
        <f t="shared" si="38"/>
        <v>422</v>
      </c>
      <c r="K424" s="4">
        <f t="shared" si="39"/>
        <v>0.4845717259209934</v>
      </c>
      <c r="L424" s="4">
        <f t="shared" si="40"/>
        <v>0.44110577807394946</v>
      </c>
      <c r="M424" s="4">
        <f t="shared" si="41"/>
        <v>5.4480783892192686E-2</v>
      </c>
      <c r="N424" s="4">
        <f t="shared" si="42"/>
        <v>0.48438496706113565</v>
      </c>
      <c r="O424" s="4">
        <f>1-F424/F$2</f>
        <v>0.64930401921134051</v>
      </c>
      <c r="P424" s="4">
        <f t="shared" si="43"/>
        <v>0.37613001507946431</v>
      </c>
    </row>
    <row r="425" spans="1:16" x14ac:dyDescent="0.25">
      <c r="A425">
        <v>423</v>
      </c>
      <c r="B425" s="1">
        <v>36949</v>
      </c>
      <c r="C425">
        <v>3336.6252441000001</v>
      </c>
      <c r="D425">
        <v>3780.7551269999999</v>
      </c>
      <c r="E425">
        <v>7311.9526366999999</v>
      </c>
      <c r="F425">
        <v>2371.3044433999999</v>
      </c>
      <c r="G425">
        <v>3337.8330077999999</v>
      </c>
      <c r="H425">
        <v>4824.0527344000002</v>
      </c>
      <c r="J425" s="5">
        <f t="shared" si="38"/>
        <v>423</v>
      </c>
      <c r="K425" s="4">
        <f t="shared" si="39"/>
        <v>0.48457202764319518</v>
      </c>
      <c r="L425" s="4">
        <f t="shared" si="40"/>
        <v>0.44110577807394946</v>
      </c>
      <c r="M425" s="4">
        <f t="shared" si="41"/>
        <v>5.4480783892192686E-2</v>
      </c>
      <c r="N425" s="4">
        <f t="shared" si="42"/>
        <v>0.48438545733654248</v>
      </c>
      <c r="O425" s="4">
        <f>1-F425/F$2</f>
        <v>0.64945935208042649</v>
      </c>
      <c r="P425" s="4">
        <f t="shared" si="43"/>
        <v>0.37619473394849967</v>
      </c>
    </row>
    <row r="426" spans="1:16" x14ac:dyDescent="0.25">
      <c r="A426">
        <v>424</v>
      </c>
      <c r="B426" s="1">
        <v>36950</v>
      </c>
      <c r="C426">
        <v>3336.6235351999999</v>
      </c>
      <c r="D426">
        <v>3780.7551269999999</v>
      </c>
      <c r="E426">
        <v>7311.9526366999999</v>
      </c>
      <c r="F426">
        <v>2370.2578125</v>
      </c>
      <c r="G426">
        <v>3337.8298340000001</v>
      </c>
      <c r="H426">
        <v>4823.5551758000001</v>
      </c>
      <c r="J426" s="5">
        <f t="shared" si="38"/>
        <v>424</v>
      </c>
      <c r="K426" s="4">
        <f t="shared" si="39"/>
        <v>0.48457229162695059</v>
      </c>
      <c r="L426" s="4">
        <f t="shared" si="40"/>
        <v>0.44110577807394946</v>
      </c>
      <c r="M426" s="4">
        <f t="shared" si="41"/>
        <v>5.4480783892192686E-2</v>
      </c>
      <c r="N426" s="4">
        <f t="shared" si="42"/>
        <v>0.4843859476119492</v>
      </c>
      <c r="O426" s="4">
        <f>1-F426/F$2</f>
        <v>0.6496140714269194</v>
      </c>
      <c r="P426" s="4">
        <f t="shared" si="43"/>
        <v>0.37625907397377267</v>
      </c>
    </row>
    <row r="427" spans="1:16" x14ac:dyDescent="0.25">
      <c r="A427">
        <v>425</v>
      </c>
      <c r="B427" s="1">
        <v>36951</v>
      </c>
      <c r="C427">
        <v>3336.6215820000002</v>
      </c>
      <c r="D427">
        <v>3780.7551269999999</v>
      </c>
      <c r="E427">
        <v>7311.9526366999999</v>
      </c>
      <c r="F427">
        <v>2369.2158202999999</v>
      </c>
      <c r="G427">
        <v>3337.8269043</v>
      </c>
      <c r="H427">
        <v>4823.0600586</v>
      </c>
      <c r="J427" s="5">
        <f t="shared" si="38"/>
        <v>425</v>
      </c>
      <c r="K427" s="4">
        <f t="shared" si="39"/>
        <v>0.48457259334915237</v>
      </c>
      <c r="L427" s="4">
        <f t="shared" si="40"/>
        <v>0.44110577807394946</v>
      </c>
      <c r="M427" s="4">
        <f t="shared" si="41"/>
        <v>5.4480783892192686E-2</v>
      </c>
      <c r="N427" s="4">
        <f t="shared" si="42"/>
        <v>0.4843864001798045</v>
      </c>
      <c r="O427" s="4">
        <f>1-F427/F$2</f>
        <v>0.64976810505256033</v>
      </c>
      <c r="P427" s="4">
        <f t="shared" si="43"/>
        <v>0.37632309829806543</v>
      </c>
    </row>
    <row r="429" spans="1:16" x14ac:dyDescent="0.25">
      <c r="K429" s="6">
        <f>+N427-K427</f>
        <v>-1.8619316934787022E-4</v>
      </c>
      <c r="L429" s="6">
        <f t="shared" ref="L429:M429" si="44">+O427-L427</f>
        <v>0.20866232697861087</v>
      </c>
      <c r="M429" s="6">
        <f t="shared" si="44"/>
        <v>0.32184231440587274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Espirito Basso Poli</dc:creator>
  <cp:lastModifiedBy>Renato Poli</cp:lastModifiedBy>
  <dcterms:created xsi:type="dcterms:W3CDTF">2024-06-11T18:56:29Z</dcterms:created>
  <dcterms:modified xsi:type="dcterms:W3CDTF">2024-06-11T19:12:58Z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2024-06-11T18:57:07Z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74c91b8a-03e7-45ee-b908-cd7510342b21</vt:lpwstr>
  </property>
  <property fmtid="{D5CDD505-2E9C-101B-9397-08002B2CF9AE}" pid="8" name="MSIP_Label_140b9f7d-8e3a-482f-9702-4b7ffc40985a_ContentBits">
    <vt:lpwstr>2</vt:lpwstr>
  </property>
</Properties>
</file>