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EDFM\01-MULTIPHASE\results\xlsx\"/>
    </mc:Choice>
  </mc:AlternateContent>
  <xr:revisionPtr revIDLastSave="0" documentId="13_ncr:1_{B94B791E-23FC-4A0D-8F01-11F2DA6047F8}" xr6:coauthVersionLast="47" xr6:coauthVersionMax="47" xr10:uidLastSave="{00000000-0000-0000-0000-000000000000}"/>
  <bookViews>
    <workbookView xWindow="-120" yWindow="-120" windowWidth="20730" windowHeight="11310" activeTab="1" xr2:uid="{4A3A6442-85BA-4530-87BA-82FF78581E33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2" i="2"/>
  <c r="I292" i="2"/>
  <c r="J292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J2" i="2"/>
  <c r="I2" i="2"/>
  <c r="H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2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<sst xmlns="http://schemas.openxmlformats.org/spreadsheetml/2006/main" count="22" uniqueCount="9">
  <si>
    <t>Y:\EDFM\01-MULTIPHASE\dat\ref1-top-bot - WW.sr3</t>
  </si>
  <si>
    <t>Time (day)</t>
  </si>
  <si>
    <t>Date</t>
  </si>
  <si>
    <t>RES-HC Pore Volume SCTR (m3)</t>
  </si>
  <si>
    <t>Y:\EDFM\01-MULTIPHASE\dat\ref1-top-bot - MW.sr3</t>
  </si>
  <si>
    <t>Y:\EDFM\01-MULTIPHASE\dat\ref1-top-bot - OW.sr3</t>
  </si>
  <si>
    <t>WW</t>
  </si>
  <si>
    <t>MW</t>
  </si>
  <si>
    <t>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</si>
</sst>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3" xfId="0" applyFont="1" applyBorder="1"/>
    <xf numFmtId="0" fontId="0" fillId="3" borderId="2" xfId="0" applyFont="1" applyFill="1" applyBorder="1"/>
    <xf numFmtId="0" fontId="0" fillId="0" borderId="2" xfId="0" applyFont="1" applyBorder="1"/>
    <xf numFmtId="14" fontId="1" fillId="2" borderId="2" xfId="0" applyNumberFormat="1" applyFont="1" applyFill="1" applyBorder="1"/>
    <xf numFmtId="14" fontId="0" fillId="3" borderId="2" xfId="0" applyNumberFormat="1" applyFont="1" applyFill="1" applyBorder="1"/>
    <xf numFmtId="14" fontId="0" fillId="0" borderId="2" xfId="0" applyNumberFormat="1" applyFont="1" applyBorder="1"/>
  </cellXfs>
  <cellStyles count="1">
    <cellStyle name="Normal" xfId="0" builtinId="0"/>
  </cellStyles>
  <dxfs count="3">
    <dxf>
      <numFmt numFmtId="164" formatCode="\y\y\y\y\-mmm\-dd\ hh:mm:ss"/>
    </dxf>
    <dxf>
      <numFmt numFmtId="164" formatCode="\y\y\y\y\-mmm\-dd\ hh:mm:ss"/>
    </dxf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Planilha2!$H$1</c:f>
              <c:strCache>
                <c:ptCount val="1"/>
                <c:pt idx="0">
                  <c:v>WW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Planilha2!$G$2:$G$299</c:f>
              <c:numCache>
                <c:formatCode>m/d/yyyy</c:formatCode>
                <c:ptCount val="298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</c:numCache>
            </c:numRef>
          </c:xVal>
          <c:yVal>
            <c:numRef>
              <c:f>Planilha2!$H$2:$H$299</c:f>
              <c:numCache>
                <c:formatCode>General</c:formatCode>
                <c:ptCount val="298"/>
                <c:pt idx="0">
                  <c:v>0</c:v>
                </c:pt>
                <c:pt idx="1">
                  <c:v>3.6417979927579669E-2</c:v>
                </c:pt>
                <c:pt idx="2">
                  <c:v>5.5082779213520783E-2</c:v>
                </c:pt>
                <c:pt idx="3">
                  <c:v>6.8600697077969564E-2</c:v>
                </c:pt>
                <c:pt idx="4">
                  <c:v>8.0466824760722644E-2</c:v>
                </c:pt>
                <c:pt idx="5">
                  <c:v>9.1398780945092573E-2</c:v>
                </c:pt>
                <c:pt idx="6">
                  <c:v>0.10213998060490548</c:v>
                </c:pt>
                <c:pt idx="7">
                  <c:v>0.11211739981464219</c:v>
                </c:pt>
                <c:pt idx="8">
                  <c:v>0.12192887820862663</c:v>
                </c:pt>
                <c:pt idx="9">
                  <c:v>0.1313131343545888</c:v>
                </c:pt>
                <c:pt idx="10">
                  <c:v>0.1401999451288084</c:v>
                </c:pt>
                <c:pt idx="11">
                  <c:v>0.14901675904006373</c:v>
                </c:pt>
                <c:pt idx="12">
                  <c:v>0.15743591835141058</c:v>
                </c:pt>
                <c:pt idx="13">
                  <c:v>0.16548548217719139</c:v>
                </c:pt>
                <c:pt idx="14">
                  <c:v>0.17349084538417858</c:v>
                </c:pt>
                <c:pt idx="15">
                  <c:v>0.18137024440696081</c:v>
                </c:pt>
                <c:pt idx="16">
                  <c:v>0.18876826414734893</c:v>
                </c:pt>
                <c:pt idx="17">
                  <c:v>0.19611642619392367</c:v>
                </c:pt>
                <c:pt idx="18">
                  <c:v>0.20342581845141594</c:v>
                </c:pt>
                <c:pt idx="19">
                  <c:v>0.21063443933991755</c:v>
                </c:pt>
                <c:pt idx="20">
                  <c:v>0.21744057827409879</c:v>
                </c:pt>
                <c:pt idx="21">
                  <c:v>0.22417596607070622</c:v>
                </c:pt>
                <c:pt idx="22">
                  <c:v>0.23089973801051999</c:v>
                </c:pt>
                <c:pt idx="23">
                  <c:v>0.23757666938585409</c:v>
                </c:pt>
                <c:pt idx="24">
                  <c:v>0.24411617155039522</c:v>
                </c:pt>
                <c:pt idx="25">
                  <c:v>0.2503108185076246</c:v>
                </c:pt>
                <c:pt idx="26">
                  <c:v>0.2564859296783164</c:v>
                </c:pt>
                <c:pt idx="27">
                  <c:v>0.26265704319975647</c:v>
                </c:pt>
                <c:pt idx="28">
                  <c:v>0.26880288845998401</c:v>
                </c:pt>
                <c:pt idx="29">
                  <c:v>0.27488567618983484</c:v>
                </c:pt>
                <c:pt idx="30">
                  <c:v>0.28075160941330846</c:v>
                </c:pt>
                <c:pt idx="31">
                  <c:v>0.286412681139951</c:v>
                </c:pt>
                <c:pt idx="32">
                  <c:v>0.29207058489160642</c:v>
                </c:pt>
                <c:pt idx="33">
                  <c:v>0.29772434013290916</c:v>
                </c:pt>
                <c:pt idx="34">
                  <c:v>0.30336436753924256</c:v>
                </c:pt>
                <c:pt idx="35">
                  <c:v>0.30897618500102808</c:v>
                </c:pt>
                <c:pt idx="36">
                  <c:v>0.31451227309427909</c:v>
                </c:pt>
                <c:pt idx="37">
                  <c:v>0.31980548414533094</c:v>
                </c:pt>
                <c:pt idx="38">
                  <c:v>0.32497838808719759</c:v>
                </c:pt>
                <c:pt idx="39">
                  <c:v>0.33014736979491521</c:v>
                </c:pt>
                <c:pt idx="40">
                  <c:v>0.33531069442761308</c:v>
                </c:pt>
                <c:pt idx="41">
                  <c:v>0.34046625000711583</c:v>
                </c:pt>
                <c:pt idx="42">
                  <c:v>0.3456111702960859</c:v>
                </c:pt>
                <c:pt idx="43">
                  <c:v>0.35073119944570075</c:v>
                </c:pt>
                <c:pt idx="44">
                  <c:v>0.35580476516814075</c:v>
                </c:pt>
                <c:pt idx="45">
                  <c:v>0.36071042892685867</c:v>
                </c:pt>
                <c:pt idx="46">
                  <c:v>0.3653964473724125</c:v>
                </c:pt>
                <c:pt idx="47">
                  <c:v>0.36999923139543944</c:v>
                </c:pt>
                <c:pt idx="48">
                  <c:v>0.37454691550993735</c:v>
                </c:pt>
                <c:pt idx="49">
                  <c:v>0.37907917467159447</c:v>
                </c:pt>
                <c:pt idx="50">
                  <c:v>0.38360324993520012</c:v>
                </c:pt>
                <c:pt idx="51">
                  <c:v>0.38812042355832221</c:v>
                </c:pt>
                <c:pt idx="52">
                  <c:v>0.39263144984646536</c:v>
                </c:pt>
                <c:pt idx="53">
                  <c:v>0.3971358384933279</c:v>
                </c:pt>
                <c:pt idx="54">
                  <c:v>0.40163098724532731</c:v>
                </c:pt>
                <c:pt idx="55">
                  <c:v>0.40610991906232496</c:v>
                </c:pt>
                <c:pt idx="56">
                  <c:v>0.41046895861499366</c:v>
                </c:pt>
                <c:pt idx="57">
                  <c:v>0.41458870392985869</c:v>
                </c:pt>
                <c:pt idx="58">
                  <c:v>0.41870049163832379</c:v>
                </c:pt>
                <c:pt idx="59">
                  <c:v>0.42280824397453798</c:v>
                </c:pt>
                <c:pt idx="60">
                  <c:v>0.42691082949569159</c:v>
                </c:pt>
                <c:pt idx="61">
                  <c:v>0.4310071922513159</c:v>
                </c:pt>
                <c:pt idx="62">
                  <c:v>0.43509269342475609</c:v>
                </c:pt>
                <c:pt idx="63">
                  <c:v>0.43915692398623574</c:v>
                </c:pt>
                <c:pt idx="64">
                  <c:v>0.4431916623455997</c:v>
                </c:pt>
                <c:pt idx="65">
                  <c:v>0.4471688871115046</c:v>
                </c:pt>
                <c:pt idx="66">
                  <c:v>0.45111330085465351</c:v>
                </c:pt>
                <c:pt idx="67">
                  <c:v>0.45504745644457445</c:v>
                </c:pt>
                <c:pt idx="68">
                  <c:v>0.45896415051858197</c:v>
                </c:pt>
                <c:pt idx="69">
                  <c:v>0.46281292198480173</c:v>
                </c:pt>
                <c:pt idx="70">
                  <c:v>0.46655488791604927</c:v>
                </c:pt>
                <c:pt idx="71">
                  <c:v>0.47015131616900296</c:v>
                </c:pt>
                <c:pt idx="72">
                  <c:v>0.47348985727177295</c:v>
                </c:pt>
                <c:pt idx="73">
                  <c:v>0.47671676545426345</c:v>
                </c:pt>
                <c:pt idx="74">
                  <c:v>0.47977935449287512</c:v>
                </c:pt>
                <c:pt idx="75">
                  <c:v>0.48254739853950057</c:v>
                </c:pt>
                <c:pt idx="76">
                  <c:v>0.4837464719666531</c:v>
                </c:pt>
                <c:pt idx="77">
                  <c:v>0.48384034167971246</c:v>
                </c:pt>
                <c:pt idx="78">
                  <c:v>0.48387620752390603</c:v>
                </c:pt>
                <c:pt idx="79">
                  <c:v>0.48390094780216031</c:v>
                </c:pt>
                <c:pt idx="80">
                  <c:v>0.48392146412406367</c:v>
                </c:pt>
                <c:pt idx="81">
                  <c:v>0.48394009474399535</c:v>
                </c:pt>
                <c:pt idx="82">
                  <c:v>0.48395864994882409</c:v>
                </c:pt>
                <c:pt idx="83">
                  <c:v>0.48397652630959376</c:v>
                </c:pt>
                <c:pt idx="84">
                  <c:v>0.48399383694895859</c:v>
                </c:pt>
                <c:pt idx="85">
                  <c:v>0.48401073274346718</c:v>
                </c:pt>
                <c:pt idx="86">
                  <c:v>0.48402725140067104</c:v>
                </c:pt>
                <c:pt idx="87">
                  <c:v>0.48404309121381561</c:v>
                </c:pt>
                <c:pt idx="88">
                  <c:v>0.48405870473530888</c:v>
                </c:pt>
                <c:pt idx="89">
                  <c:v>0.48407356398219248</c:v>
                </c:pt>
                <c:pt idx="90">
                  <c:v>0.48408838552152467</c:v>
                </c:pt>
                <c:pt idx="91">
                  <c:v>0.48410256592434908</c:v>
                </c:pt>
                <c:pt idx="92">
                  <c:v>0.48411648231252313</c:v>
                </c:pt>
                <c:pt idx="93">
                  <c:v>0.48412994616373695</c:v>
                </c:pt>
                <c:pt idx="94">
                  <c:v>0.48414303284675098</c:v>
                </c:pt>
                <c:pt idx="95">
                  <c:v>0.4841554784241523</c:v>
                </c:pt>
                <c:pt idx="96">
                  <c:v>0.48416739598770031</c:v>
                </c:pt>
                <c:pt idx="97">
                  <c:v>0.48417908727504455</c:v>
                </c:pt>
                <c:pt idx="98">
                  <c:v>0.48419028828698196</c:v>
                </c:pt>
                <c:pt idx="99">
                  <c:v>0.48420103671561665</c:v>
                </c:pt>
                <c:pt idx="100">
                  <c:v>0.48421118174619004</c:v>
                </c:pt>
                <c:pt idx="101">
                  <c:v>0.4842209496240113</c:v>
                </c:pt>
                <c:pt idx="102">
                  <c:v>0.4842304535026295</c:v>
                </c:pt>
                <c:pt idx="103">
                  <c:v>0.48423908996853615</c:v>
                </c:pt>
                <c:pt idx="104">
                  <c:v>0.48424750015823903</c:v>
                </c:pt>
                <c:pt idx="105">
                  <c:v>0.48425542005708755</c:v>
                </c:pt>
                <c:pt idx="106">
                  <c:v>0.48426300054163041</c:v>
                </c:pt>
                <c:pt idx="107">
                  <c:v>0.48427031702697021</c:v>
                </c:pt>
                <c:pt idx="108">
                  <c:v>0.48427687922225282</c:v>
                </c:pt>
                <c:pt idx="109">
                  <c:v>0.4842833282948813</c:v>
                </c:pt>
                <c:pt idx="110">
                  <c:v>0.48428936250720578</c:v>
                </c:pt>
                <c:pt idx="111">
                  <c:v>0.48429509499732837</c:v>
                </c:pt>
                <c:pt idx="112">
                  <c:v>0.4843002617969413</c:v>
                </c:pt>
                <c:pt idx="113">
                  <c:v>0.48430531545845235</c:v>
                </c:pt>
                <c:pt idx="114">
                  <c:v>0.48431010510531292</c:v>
                </c:pt>
                <c:pt idx="115">
                  <c:v>0.4843146684759696</c:v>
                </c:pt>
                <c:pt idx="116">
                  <c:v>0.48431893013987193</c:v>
                </c:pt>
                <c:pt idx="117">
                  <c:v>0.48432285238946859</c:v>
                </c:pt>
                <c:pt idx="118">
                  <c:v>0.48432662376251667</c:v>
                </c:pt>
                <c:pt idx="119">
                  <c:v>0.48433020658235992</c:v>
                </c:pt>
                <c:pt idx="120">
                  <c:v>0.48433363854110223</c:v>
                </c:pt>
                <c:pt idx="121">
                  <c:v>0.48433691963874359</c:v>
                </c:pt>
                <c:pt idx="122">
                  <c:v>0.48434012532128201</c:v>
                </c:pt>
                <c:pt idx="123">
                  <c:v>0.48434318012727196</c:v>
                </c:pt>
                <c:pt idx="124">
                  <c:v>0.48434615953360649</c:v>
                </c:pt>
                <c:pt idx="125">
                  <c:v>0.48434902577094407</c:v>
                </c:pt>
                <c:pt idx="126">
                  <c:v>0.48435181660862625</c:v>
                </c:pt>
                <c:pt idx="127">
                  <c:v>0.48435449427731136</c:v>
                </c:pt>
                <c:pt idx="128">
                  <c:v>0.4843571342538926</c:v>
                </c:pt>
                <c:pt idx="129">
                  <c:v>0.48435969878447571</c:v>
                </c:pt>
                <c:pt idx="130">
                  <c:v>0.484362187899956</c:v>
                </c:pt>
                <c:pt idx="131">
                  <c:v>0.48436460158488581</c:v>
                </c:pt>
                <c:pt idx="132">
                  <c:v>0.48436697756226421</c:v>
                </c:pt>
                <c:pt idx="133">
                  <c:v>0.48436927810909203</c:v>
                </c:pt>
                <c:pt idx="134">
                  <c:v>0.4843715409329209</c:v>
                </c:pt>
                <c:pt idx="135">
                  <c:v>0.48437376604919824</c:v>
                </c:pt>
                <c:pt idx="136">
                  <c:v>0.48437591573492522</c:v>
                </c:pt>
                <c:pt idx="137">
                  <c:v>0.48437802771310068</c:v>
                </c:pt>
                <c:pt idx="138">
                  <c:v>0.48438010196827708</c:v>
                </c:pt>
                <c:pt idx="139">
                  <c:v>0.48438213851590206</c:v>
                </c:pt>
                <c:pt idx="140">
                  <c:v>0.48438413735597563</c:v>
                </c:pt>
                <c:pt idx="141">
                  <c:v>0.48438609847305014</c:v>
                </c:pt>
                <c:pt idx="142">
                  <c:v>0.48438802188257324</c:v>
                </c:pt>
                <c:pt idx="143">
                  <c:v>0.48438990756909728</c:v>
                </c:pt>
                <c:pt idx="144">
                  <c:v>0.4843917555480699</c:v>
                </c:pt>
                <c:pt idx="145">
                  <c:v>0.48439356580404336</c:v>
                </c:pt>
                <c:pt idx="146">
                  <c:v>0.48439533835246551</c:v>
                </c:pt>
                <c:pt idx="147">
                  <c:v>0.48439711090088766</c:v>
                </c:pt>
                <c:pt idx="148">
                  <c:v>0.48439884574175829</c:v>
                </c:pt>
                <c:pt idx="149">
                  <c:v>0.48440054285962997</c:v>
                </c:pt>
                <c:pt idx="150">
                  <c:v>0.48440220226995012</c:v>
                </c:pt>
                <c:pt idx="151">
                  <c:v>0.48440386168027028</c:v>
                </c:pt>
                <c:pt idx="152">
                  <c:v>0.48440548338303901</c:v>
                </c:pt>
                <c:pt idx="153">
                  <c:v>0.4844070673628087</c:v>
                </c:pt>
                <c:pt idx="154">
                  <c:v>0.48440865134257849</c:v>
                </c:pt>
                <c:pt idx="155">
                  <c:v>0.48441019759934911</c:v>
                </c:pt>
                <c:pt idx="156">
                  <c:v>0.48441174387156738</c:v>
                </c:pt>
                <c:pt idx="157">
                  <c:v>0.48441325242078659</c:v>
                </c:pt>
                <c:pt idx="158">
                  <c:v>0.48441476098545344</c:v>
                </c:pt>
                <c:pt idx="159">
                  <c:v>0.48441619410412218</c:v>
                </c:pt>
                <c:pt idx="160">
                  <c:v>0.48441766494578997</c:v>
                </c:pt>
                <c:pt idx="161">
                  <c:v>0.48441909806445871</c:v>
                </c:pt>
                <c:pt idx="162">
                  <c:v>0.48442049347557603</c:v>
                </c:pt>
                <c:pt idx="163">
                  <c:v>0.48442188888669335</c:v>
                </c:pt>
                <c:pt idx="164">
                  <c:v>0.48442328429781067</c:v>
                </c:pt>
                <c:pt idx="165">
                  <c:v>0.48442464200137647</c:v>
                </c:pt>
                <c:pt idx="166">
                  <c:v>0.48442596198194332</c:v>
                </c:pt>
                <c:pt idx="167">
                  <c:v>0.48442728196251017</c:v>
                </c:pt>
                <c:pt idx="168">
                  <c:v>0.48442860195852455</c:v>
                </c:pt>
                <c:pt idx="169">
                  <c:v>0.48442988421609234</c:v>
                </c:pt>
                <c:pt idx="170">
                  <c:v>0.48443116648910767</c:v>
                </c:pt>
                <c:pt idx="171">
                  <c:v>0.4844324487621231</c:v>
                </c:pt>
                <c:pt idx="172">
                  <c:v>0.48443369331213948</c:v>
                </c:pt>
                <c:pt idx="173">
                  <c:v>0.48443493787760339</c:v>
                </c:pt>
                <c:pt idx="174">
                  <c:v>0.48443614472006824</c:v>
                </c:pt>
                <c:pt idx="175">
                  <c:v>0.4844373515625332</c:v>
                </c:pt>
                <c:pt idx="176">
                  <c:v>0.48443855840499805</c:v>
                </c:pt>
                <c:pt idx="177">
                  <c:v>0.48443972752446396</c:v>
                </c:pt>
                <c:pt idx="178">
                  <c:v>0.4844408966593774</c:v>
                </c:pt>
                <c:pt idx="179">
                  <c:v>0.48444206579429083</c:v>
                </c:pt>
                <c:pt idx="180">
                  <c:v>0.48444319720620532</c:v>
                </c:pt>
                <c:pt idx="181">
                  <c:v>0.4844443286181197</c:v>
                </c:pt>
                <c:pt idx="182">
                  <c:v>0.48444542232248267</c:v>
                </c:pt>
                <c:pt idx="183">
                  <c:v>0.48444655373439705</c:v>
                </c:pt>
                <c:pt idx="184">
                  <c:v>0.48444764743876012</c:v>
                </c:pt>
                <c:pt idx="185">
                  <c:v>0.48444874114312297</c:v>
                </c:pt>
                <c:pt idx="186">
                  <c:v>0.48444979712448699</c:v>
                </c:pt>
                <c:pt idx="187">
                  <c:v>0.4844508531058509</c:v>
                </c:pt>
                <c:pt idx="188">
                  <c:v>0.48445190910266245</c:v>
                </c:pt>
                <c:pt idx="189">
                  <c:v>0.48445296508402635</c:v>
                </c:pt>
                <c:pt idx="190">
                  <c:v>0.48445398335783885</c:v>
                </c:pt>
                <c:pt idx="191">
                  <c:v>0.48445500163165134</c:v>
                </c:pt>
                <c:pt idx="192">
                  <c:v>0.48445601990546383</c:v>
                </c:pt>
                <c:pt idx="193">
                  <c:v>0.48445703817927643</c:v>
                </c:pt>
                <c:pt idx="194">
                  <c:v>0.4844580187455374</c:v>
                </c:pt>
                <c:pt idx="195">
                  <c:v>0.48445899929635083</c:v>
                </c:pt>
                <c:pt idx="196">
                  <c:v>0.48445997986261191</c:v>
                </c:pt>
                <c:pt idx="197">
                  <c:v>0.48446092270587393</c:v>
                </c:pt>
                <c:pt idx="198">
                  <c:v>0.48446190325668748</c:v>
                </c:pt>
                <c:pt idx="199">
                  <c:v>0.48446284611539703</c:v>
                </c:pt>
                <c:pt idx="200">
                  <c:v>0.48446378895865905</c:v>
                </c:pt>
                <c:pt idx="201">
                  <c:v>0.48446469407892201</c:v>
                </c:pt>
                <c:pt idx="202">
                  <c:v>0.48446563693763156</c:v>
                </c:pt>
                <c:pt idx="203">
                  <c:v>0.48446654205789463</c:v>
                </c:pt>
                <c:pt idx="204">
                  <c:v>0.48446744719360513</c:v>
                </c:pt>
                <c:pt idx="205">
                  <c:v>0.48446835232931573</c:v>
                </c:pt>
                <c:pt idx="206">
                  <c:v>0.48446921974202728</c:v>
                </c:pt>
                <c:pt idx="207">
                  <c:v>0.48447012487773788</c:v>
                </c:pt>
                <c:pt idx="208">
                  <c:v>0.48447099229044943</c:v>
                </c:pt>
                <c:pt idx="209">
                  <c:v>0.48447185971860851</c:v>
                </c:pt>
                <c:pt idx="210">
                  <c:v>0.48447268942376864</c:v>
                </c:pt>
                <c:pt idx="211">
                  <c:v>0.48447355683648019</c:v>
                </c:pt>
                <c:pt idx="212">
                  <c:v>0.48447438654164032</c:v>
                </c:pt>
                <c:pt idx="213">
                  <c:v>0.48447525395435176</c:v>
                </c:pt>
                <c:pt idx="214">
                  <c:v>0.48447604595196037</c:v>
                </c:pt>
                <c:pt idx="215">
                  <c:v>0.4844768756571205</c:v>
                </c:pt>
                <c:pt idx="216">
                  <c:v>0.48447770536228063</c:v>
                </c:pt>
                <c:pt idx="217">
                  <c:v>0.48447849734444171</c:v>
                </c:pt>
                <c:pt idx="218">
                  <c:v>0.48447932704960173</c:v>
                </c:pt>
                <c:pt idx="219">
                  <c:v>0.48448011904721044</c:v>
                </c:pt>
                <c:pt idx="220">
                  <c:v>0.48448091102937152</c:v>
                </c:pt>
                <c:pt idx="221">
                  <c:v>0.48448166530398107</c:v>
                </c:pt>
                <c:pt idx="222">
                  <c:v>0.48448245730158979</c:v>
                </c:pt>
                <c:pt idx="223">
                  <c:v>0.48448321157619934</c:v>
                </c:pt>
                <c:pt idx="224">
                  <c:v>0.48448400355836041</c:v>
                </c:pt>
                <c:pt idx="225">
                  <c:v>0.4844847578484176</c:v>
                </c:pt>
                <c:pt idx="226">
                  <c:v>0.48448551212302726</c:v>
                </c:pt>
                <c:pt idx="227">
                  <c:v>0.48448622867463786</c:v>
                </c:pt>
                <c:pt idx="228">
                  <c:v>0.48448698296469506</c:v>
                </c:pt>
                <c:pt idx="229">
                  <c:v>0.48448769951630555</c:v>
                </c:pt>
                <c:pt idx="230">
                  <c:v>0.48448841608336379</c:v>
                </c:pt>
                <c:pt idx="231">
                  <c:v>0.48448913265042193</c:v>
                </c:pt>
                <c:pt idx="232">
                  <c:v>0.48448984920203253</c:v>
                </c:pt>
                <c:pt idx="233">
                  <c:v>0.48449056576909066</c:v>
                </c:pt>
                <c:pt idx="234">
                  <c:v>0.48449128233614891</c:v>
                </c:pt>
                <c:pt idx="235">
                  <c:v>0.48449199890320704</c:v>
                </c:pt>
                <c:pt idx="236">
                  <c:v>0.48449264002426717</c:v>
                </c:pt>
                <c:pt idx="237">
                  <c:v>0.48449309259212248</c:v>
                </c:pt>
                <c:pt idx="238">
                  <c:v>0.48449377145162908</c:v>
                </c:pt>
                <c:pt idx="239">
                  <c:v>0.48449445029568827</c:v>
                </c:pt>
                <c:pt idx="240">
                  <c:v>0.48449512913974735</c:v>
                </c:pt>
                <c:pt idx="241">
                  <c:v>0.48449577027625512</c:v>
                </c:pt>
                <c:pt idx="242">
                  <c:v>0.4844964491203142</c:v>
                </c:pt>
                <c:pt idx="243">
                  <c:v>0.48449709025682197</c:v>
                </c:pt>
                <c:pt idx="244">
                  <c:v>0.48449776911632858</c:v>
                </c:pt>
                <c:pt idx="245">
                  <c:v>0.48449841025283635</c:v>
                </c:pt>
                <c:pt idx="246">
                  <c:v>0.48449905138934402</c:v>
                </c:pt>
                <c:pt idx="247">
                  <c:v>0.48449969251040415</c:v>
                </c:pt>
                <c:pt idx="248">
                  <c:v>0.48450033364691181</c:v>
                </c:pt>
                <c:pt idx="249">
                  <c:v>0.48450093707586805</c:v>
                </c:pt>
                <c:pt idx="250">
                  <c:v>0.48450157821237583</c:v>
                </c:pt>
                <c:pt idx="251">
                  <c:v>0.48450221934888338</c:v>
                </c:pt>
                <c:pt idx="252">
                  <c:v>0.48450282276239209</c:v>
                </c:pt>
                <c:pt idx="253">
                  <c:v>0.48450342619134834</c:v>
                </c:pt>
                <c:pt idx="254">
                  <c:v>0.484504067327856</c:v>
                </c:pt>
                <c:pt idx="255">
                  <c:v>0.48450463303381319</c:v>
                </c:pt>
                <c:pt idx="256">
                  <c:v>0.48450523644732191</c:v>
                </c:pt>
                <c:pt idx="257">
                  <c:v>0.48450583987627815</c:v>
                </c:pt>
                <c:pt idx="258">
                  <c:v>0.48450644328978676</c:v>
                </c:pt>
                <c:pt idx="259">
                  <c:v>0.48450700899574395</c:v>
                </c:pt>
                <c:pt idx="260">
                  <c:v>0.48450757470170125</c:v>
                </c:pt>
                <c:pt idx="261">
                  <c:v>0.4845081781306575</c:v>
                </c:pt>
                <c:pt idx="262">
                  <c:v>0.48450874383661469</c:v>
                </c:pt>
                <c:pt idx="263">
                  <c:v>0.48450919640446999</c:v>
                </c:pt>
                <c:pt idx="264">
                  <c:v>0.48450976211042718</c:v>
                </c:pt>
                <c:pt idx="265">
                  <c:v>0.48451032781638437</c:v>
                </c:pt>
                <c:pt idx="266">
                  <c:v>0.48451081809179108</c:v>
                </c:pt>
                <c:pt idx="267">
                  <c:v>0.48451096895289203</c:v>
                </c:pt>
                <c:pt idx="268">
                  <c:v>0.48451153465884933</c:v>
                </c:pt>
                <c:pt idx="269">
                  <c:v>0.48451210036480652</c:v>
                </c:pt>
                <c:pt idx="270">
                  <c:v>0.48451262836321229</c:v>
                </c:pt>
                <c:pt idx="271">
                  <c:v>0.48451319406916948</c:v>
                </c:pt>
                <c:pt idx="272">
                  <c:v>0.48451375977512667</c:v>
                </c:pt>
                <c:pt idx="273">
                  <c:v>0.48451428777353245</c:v>
                </c:pt>
                <c:pt idx="274">
                  <c:v>0.48451481575649069</c:v>
                </c:pt>
                <c:pt idx="275">
                  <c:v>0.48451538146244788</c:v>
                </c:pt>
                <c:pt idx="276">
                  <c:v>0.48451590946085354</c:v>
                </c:pt>
                <c:pt idx="277">
                  <c:v>0.48451643745925943</c:v>
                </c:pt>
                <c:pt idx="278">
                  <c:v>0.48451696544221756</c:v>
                </c:pt>
                <c:pt idx="279">
                  <c:v>0.48451749344062334</c:v>
                </c:pt>
                <c:pt idx="280">
                  <c:v>0.48451802143902911</c:v>
                </c:pt>
                <c:pt idx="281">
                  <c:v>0.48451851171443583</c:v>
                </c:pt>
                <c:pt idx="282">
                  <c:v>0.4845190397128416</c:v>
                </c:pt>
                <c:pt idx="283">
                  <c:v>0.48451956769579974</c:v>
                </c:pt>
                <c:pt idx="284">
                  <c:v>0.48452009569420551</c:v>
                </c:pt>
                <c:pt idx="285">
                  <c:v>0.48452058596961223</c:v>
                </c:pt>
                <c:pt idx="286">
                  <c:v>0.484521113968018</c:v>
                </c:pt>
                <c:pt idx="287">
                  <c:v>0.48452160424342472</c:v>
                </c:pt>
                <c:pt idx="288">
                  <c:v>0.48452209453427908</c:v>
                </c:pt>
                <c:pt idx="289">
                  <c:v>0.4845225848096858</c:v>
                </c:pt>
                <c:pt idx="290">
                  <c:v>0.48452311280809146</c:v>
                </c:pt>
                <c:pt idx="291">
                  <c:v>0.48452360308349829</c:v>
                </c:pt>
                <c:pt idx="292">
                  <c:v>0.48452409335890501</c:v>
                </c:pt>
                <c:pt idx="293">
                  <c:v>0.48452428192755737</c:v>
                </c:pt>
                <c:pt idx="294">
                  <c:v>0.48452473449541267</c:v>
                </c:pt>
                <c:pt idx="295">
                  <c:v>0.4845252247708195</c:v>
                </c:pt>
                <c:pt idx="296">
                  <c:v>0.48452571506167375</c:v>
                </c:pt>
                <c:pt idx="297">
                  <c:v>0.48452620533708046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9-4D6E-9C53-CD166487C9E3}"/>
            </c:ext>
          </c:extLst>
        </c:ser>
        <c:ser>
          <c:idx val="1"/>
          <c:order val="1"/>
          <c:tx>
            <c:strRef>
              <c:f>Planilha2!$I$1</c:f>
              <c:strCache>
                <c:ptCount val="1"/>
                <c:pt idx="0">
                  <c:v>MW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Planilha2!$G$2:$G$299</c:f>
              <c:numCache>
                <c:formatCode>m/d/yyyy</c:formatCode>
                <c:ptCount val="298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</c:numCache>
            </c:numRef>
          </c:xVal>
          <c:yVal>
            <c:numRef>
              <c:f>Planilha2!$I$2:$I$299</c:f>
              <c:numCache>
                <c:formatCode>General</c:formatCode>
                <c:ptCount val="298"/>
                <c:pt idx="0">
                  <c:v>0</c:v>
                </c:pt>
                <c:pt idx="1">
                  <c:v>1.7334340598366249E-2</c:v>
                </c:pt>
                <c:pt idx="2">
                  <c:v>2.6878073360434129E-2</c:v>
                </c:pt>
                <c:pt idx="3">
                  <c:v>3.6020337059687102E-2</c:v>
                </c:pt>
                <c:pt idx="4">
                  <c:v>4.4890984758903518E-2</c:v>
                </c:pt>
                <c:pt idx="5">
                  <c:v>5.3476518680166563E-2</c:v>
                </c:pt>
                <c:pt idx="6">
                  <c:v>6.1850418778995331E-2</c:v>
                </c:pt>
                <c:pt idx="7">
                  <c:v>7.0009003816353221E-2</c:v>
                </c:pt>
                <c:pt idx="8">
                  <c:v>7.7967864861408276E-2</c:v>
                </c:pt>
                <c:pt idx="9">
                  <c:v>8.5769444142644313E-2</c:v>
                </c:pt>
                <c:pt idx="10">
                  <c:v>9.3387179175520862E-2</c:v>
                </c:pt>
                <c:pt idx="11">
                  <c:v>0.10084784899500776</c:v>
                </c:pt>
                <c:pt idx="12">
                  <c:v>0.1081822747629283</c:v>
                </c:pt>
                <c:pt idx="13">
                  <c:v>0.11536497668775791</c:v>
                </c:pt>
                <c:pt idx="14">
                  <c:v>0.12241630972636919</c:v>
                </c:pt>
                <c:pt idx="15">
                  <c:v>0.12935532959218976</c:v>
                </c:pt>
                <c:pt idx="16">
                  <c:v>0.13617063172464061</c:v>
                </c:pt>
                <c:pt idx="17">
                  <c:v>0.1428601228916011</c:v>
                </c:pt>
                <c:pt idx="18">
                  <c:v>0.14946097614951548</c:v>
                </c:pt>
                <c:pt idx="19">
                  <c:v>0.15597441858791794</c:v>
                </c:pt>
                <c:pt idx="20">
                  <c:v>0.16238926216709304</c:v>
                </c:pt>
                <c:pt idx="21">
                  <c:v>0.16869937155763237</c:v>
                </c:pt>
                <c:pt idx="22">
                  <c:v>0.17492611222594767</c:v>
                </c:pt>
                <c:pt idx="23">
                  <c:v>0.18107641351968884</c:v>
                </c:pt>
                <c:pt idx="24">
                  <c:v>0.18711180315374898</c:v>
                </c:pt>
                <c:pt idx="25">
                  <c:v>0.19307645568613307</c:v>
                </c:pt>
                <c:pt idx="26">
                  <c:v>0.19895867785192156</c:v>
                </c:pt>
                <c:pt idx="27">
                  <c:v>0.20477932987753955</c:v>
                </c:pt>
                <c:pt idx="28">
                  <c:v>0.21054288696113388</c:v>
                </c:pt>
                <c:pt idx="29">
                  <c:v>0.21624213103593193</c:v>
                </c:pt>
                <c:pt idx="30">
                  <c:v>0.22187381397853834</c:v>
                </c:pt>
                <c:pt idx="31">
                  <c:v>0.22743086207435059</c:v>
                </c:pt>
                <c:pt idx="32">
                  <c:v>0.2329081504887166</c:v>
                </c:pt>
                <c:pt idx="33">
                  <c:v>0.23833606729738399</c:v>
                </c:pt>
                <c:pt idx="34">
                  <c:v>0.24371410724558296</c:v>
                </c:pt>
                <c:pt idx="35">
                  <c:v>0.24902963869798311</c:v>
                </c:pt>
                <c:pt idx="36">
                  <c:v>0.25427854735903721</c:v>
                </c:pt>
                <c:pt idx="37">
                  <c:v>0.25947822878134552</c:v>
                </c:pt>
                <c:pt idx="38">
                  <c:v>0.26461511298873197</c:v>
                </c:pt>
                <c:pt idx="39">
                  <c:v>0.26969930529833053</c:v>
                </c:pt>
                <c:pt idx="40">
                  <c:v>0.27474343730112361</c:v>
                </c:pt>
                <c:pt idx="41">
                  <c:v>0.27974534358151404</c:v>
                </c:pt>
                <c:pt idx="42">
                  <c:v>0.28468777298341996</c:v>
                </c:pt>
                <c:pt idx="43">
                  <c:v>0.28959180223934766</c:v>
                </c:pt>
                <c:pt idx="44">
                  <c:v>0.29446053513530512</c:v>
                </c:pt>
                <c:pt idx="45">
                  <c:v>0.29928393853763469</c:v>
                </c:pt>
                <c:pt idx="46">
                  <c:v>0.30405659890734404</c:v>
                </c:pt>
                <c:pt idx="47">
                  <c:v>0.30877988768613751</c:v>
                </c:pt>
                <c:pt idx="48">
                  <c:v>0.31345835224085539</c:v>
                </c:pt>
                <c:pt idx="49">
                  <c:v>0.31809004369154759</c:v>
                </c:pt>
                <c:pt idx="50">
                  <c:v>0.32265323566920245</c:v>
                </c:pt>
                <c:pt idx="51">
                  <c:v>0.32716178683955377</c:v>
                </c:pt>
                <c:pt idx="52">
                  <c:v>0.33156993465246298</c:v>
                </c:pt>
                <c:pt idx="53">
                  <c:v>0.33585912867883783</c:v>
                </c:pt>
                <c:pt idx="54">
                  <c:v>0.34003434935681187</c:v>
                </c:pt>
                <c:pt idx="55">
                  <c:v>0.34402810775245263</c:v>
                </c:pt>
                <c:pt idx="56">
                  <c:v>0.34767655364210837</c:v>
                </c:pt>
                <c:pt idx="57">
                  <c:v>0.35108730847955905</c:v>
                </c:pt>
                <c:pt idx="58">
                  <c:v>0.35447121209856347</c:v>
                </c:pt>
                <c:pt idx="59">
                  <c:v>0.35763417058145786</c:v>
                </c:pt>
                <c:pt idx="60">
                  <c:v>0.36065796465833244</c:v>
                </c:pt>
                <c:pt idx="61">
                  <c:v>0.36350693706661763</c:v>
                </c:pt>
                <c:pt idx="62">
                  <c:v>0.36626164149121754</c:v>
                </c:pt>
                <c:pt idx="63">
                  <c:v>0.36894387646983773</c:v>
                </c:pt>
                <c:pt idx="64">
                  <c:v>0.37152563592232213</c:v>
                </c:pt>
                <c:pt idx="65">
                  <c:v>0.37402727477597808</c:v>
                </c:pt>
                <c:pt idx="66">
                  <c:v>0.37647383976581994</c:v>
                </c:pt>
                <c:pt idx="67">
                  <c:v>0.3788280134536679</c:v>
                </c:pt>
                <c:pt idx="68">
                  <c:v>0.38107824691198988</c:v>
                </c:pt>
                <c:pt idx="69">
                  <c:v>0.38322446798687504</c:v>
                </c:pt>
                <c:pt idx="70">
                  <c:v>0.38529886926706824</c:v>
                </c:pt>
                <c:pt idx="71">
                  <c:v>0.3873124943809837</c:v>
                </c:pt>
                <c:pt idx="72">
                  <c:v>0.38926029069222845</c:v>
                </c:pt>
                <c:pt idx="73">
                  <c:v>0.39114189729820303</c:v>
                </c:pt>
                <c:pt idx="74">
                  <c:v>0.39295890219104102</c:v>
                </c:pt>
                <c:pt idx="75">
                  <c:v>0.39471375947589704</c:v>
                </c:pt>
                <c:pt idx="76">
                  <c:v>0.39640903159966245</c:v>
                </c:pt>
                <c:pt idx="77">
                  <c:v>0.39804692006228115</c:v>
                </c:pt>
                <c:pt idx="78">
                  <c:v>0.39962980681499682</c:v>
                </c:pt>
                <c:pt idx="79">
                  <c:v>0.4011598212186247</c:v>
                </c:pt>
                <c:pt idx="80">
                  <c:v>0.40263934520962597</c:v>
                </c:pt>
                <c:pt idx="81">
                  <c:v>0.40407032768273343</c:v>
                </c:pt>
                <c:pt idx="82">
                  <c:v>0.40545439269964501</c:v>
                </c:pt>
                <c:pt idx="83">
                  <c:v>0.40679320040640521</c:v>
                </c:pt>
                <c:pt idx="84">
                  <c:v>0.40808833879514761</c:v>
                </c:pt>
                <c:pt idx="85">
                  <c:v>0.409340890558888</c:v>
                </c:pt>
                <c:pt idx="86">
                  <c:v>0.4105473910385844</c:v>
                </c:pt>
                <c:pt idx="87">
                  <c:v>0.41171711544878287</c:v>
                </c:pt>
                <c:pt idx="88">
                  <c:v>0.41284779009128048</c:v>
                </c:pt>
                <c:pt idx="89">
                  <c:v>0.4139443232650829</c:v>
                </c:pt>
                <c:pt idx="90">
                  <c:v>0.41500151796684392</c:v>
                </c:pt>
                <c:pt idx="91">
                  <c:v>0.4160272418702764</c:v>
                </c:pt>
                <c:pt idx="92">
                  <c:v>0.41702055663453452</c:v>
                </c:pt>
                <c:pt idx="93">
                  <c:v>0.41798250888306998</c:v>
                </c:pt>
                <c:pt idx="94">
                  <c:v>0.41891259336111297</c:v>
                </c:pt>
                <c:pt idx="95">
                  <c:v>0.41981279501817814</c:v>
                </c:pt>
                <c:pt idx="96">
                  <c:v>0.42067842212047213</c:v>
                </c:pt>
                <c:pt idx="97">
                  <c:v>0.42152105966509079</c:v>
                </c:pt>
                <c:pt idx="98">
                  <c:v>0.422334464025237</c:v>
                </c:pt>
                <c:pt idx="99">
                  <c:v>0.42311737204181232</c:v>
                </c:pt>
                <c:pt idx="100">
                  <c:v>0.4238720212991075</c:v>
                </c:pt>
                <c:pt idx="101">
                  <c:v>0.42460404191610968</c:v>
                </c:pt>
                <c:pt idx="102">
                  <c:v>0.42531253162153748</c:v>
                </c:pt>
                <c:pt idx="103">
                  <c:v>0.42599323176767334</c:v>
                </c:pt>
                <c:pt idx="104">
                  <c:v>0.42665220550044958</c:v>
                </c:pt>
                <c:pt idx="105">
                  <c:v>0.4272861686269066</c:v>
                </c:pt>
                <c:pt idx="106">
                  <c:v>0.42789577076876684</c:v>
                </c:pt>
                <c:pt idx="107">
                  <c:v>0.42848700293283415</c:v>
                </c:pt>
                <c:pt idx="108">
                  <c:v>0.42905925155216784</c:v>
                </c:pt>
                <c:pt idx="109">
                  <c:v>0.4296109286789821</c:v>
                </c:pt>
                <c:pt idx="110">
                  <c:v>0.4301419621298006</c:v>
                </c:pt>
                <c:pt idx="111">
                  <c:v>0.43065000600816128</c:v>
                </c:pt>
                <c:pt idx="112">
                  <c:v>0.43113827239746061</c:v>
                </c:pt>
                <c:pt idx="113">
                  <c:v>0.43161022592717568</c:v>
                </c:pt>
                <c:pt idx="114">
                  <c:v>0.43206417038169731</c:v>
                </c:pt>
                <c:pt idx="115">
                  <c:v>0.43249786814716962</c:v>
                </c:pt>
                <c:pt idx="116">
                  <c:v>0.43291485608089353</c:v>
                </c:pt>
                <c:pt idx="117">
                  <c:v>0.43331618079153844</c:v>
                </c:pt>
                <c:pt idx="118">
                  <c:v>0.43370119267216412</c:v>
                </c:pt>
                <c:pt idx="119">
                  <c:v>0.43406783456021436</c:v>
                </c:pt>
                <c:pt idx="120">
                  <c:v>0.43441805533563949</c:v>
                </c:pt>
                <c:pt idx="121">
                  <c:v>0.43475358734274316</c:v>
                </c:pt>
                <c:pt idx="122">
                  <c:v>0.43507518847107141</c:v>
                </c:pt>
                <c:pt idx="123">
                  <c:v>0.43538238955020125</c:v>
                </c:pt>
                <c:pt idx="124">
                  <c:v>0.43567605675228449</c:v>
                </c:pt>
                <c:pt idx="125">
                  <c:v>0.43595644269731493</c:v>
                </c:pt>
                <c:pt idx="126">
                  <c:v>0.43622553236437223</c:v>
                </c:pt>
                <c:pt idx="127">
                  <c:v>0.43648350620475629</c:v>
                </c:pt>
                <c:pt idx="128">
                  <c:v>0.43673003940021438</c:v>
                </c:pt>
                <c:pt idx="129">
                  <c:v>0.43696455451250049</c:v>
                </c:pt>
                <c:pt idx="130">
                  <c:v>0.4371879898824601</c:v>
                </c:pt>
                <c:pt idx="131">
                  <c:v>0.43740067032834584</c:v>
                </c:pt>
                <c:pt idx="132">
                  <c:v>0.43760281238580456</c:v>
                </c:pt>
                <c:pt idx="133">
                  <c:v>0.43779405516701908</c:v>
                </c:pt>
                <c:pt idx="134">
                  <c:v>0.437976275353681</c:v>
                </c:pt>
                <c:pt idx="135">
                  <c:v>0.43814972559534893</c:v>
                </c:pt>
                <c:pt idx="136">
                  <c:v>0.43831436977811067</c:v>
                </c:pt>
                <c:pt idx="137">
                  <c:v>0.43847049665065474</c:v>
                </c:pt>
                <c:pt idx="138">
                  <c:v>0.43861760091386348</c:v>
                </c:pt>
                <c:pt idx="139">
                  <c:v>0.43875755930855853</c:v>
                </c:pt>
                <c:pt idx="140">
                  <c:v>0.4388903357060453</c:v>
                </c:pt>
                <c:pt idx="141">
                  <c:v>0.43901621885501207</c:v>
                </c:pt>
                <c:pt idx="142">
                  <c:v>0.43913542529110539</c:v>
                </c:pt>
                <c:pt idx="143">
                  <c:v>0.43924820764910155</c:v>
                </c:pt>
                <c:pt idx="144">
                  <c:v>0.43935496290116427</c:v>
                </c:pt>
                <c:pt idx="145">
                  <c:v>0.43945587152815868</c:v>
                </c:pt>
                <c:pt idx="146">
                  <c:v>0.43955125833355446</c:v>
                </c:pt>
                <c:pt idx="147">
                  <c:v>0.43964137593734554</c:v>
                </c:pt>
                <c:pt idx="148">
                  <c:v>0.43972654917256682</c:v>
                </c:pt>
                <c:pt idx="149">
                  <c:v>0.43980695847573559</c:v>
                </c:pt>
                <c:pt idx="150">
                  <c:v>0.4398828203972811</c:v>
                </c:pt>
                <c:pt idx="151">
                  <c:v>0.43995445975545588</c:v>
                </c:pt>
                <c:pt idx="152">
                  <c:v>0.44002202088764764</c:v>
                </c:pt>
                <c:pt idx="153">
                  <c:v>0.4400857564581977</c:v>
                </c:pt>
                <c:pt idx="154">
                  <c:v>0.44014584688884073</c:v>
                </c:pt>
                <c:pt idx="155">
                  <c:v>0.44020247264565893</c:v>
                </c:pt>
                <c:pt idx="156">
                  <c:v>0.44025588637821111</c:v>
                </c:pt>
                <c:pt idx="157">
                  <c:v>0.44030619632475543</c:v>
                </c:pt>
                <c:pt idx="158">
                  <c:v>0.44035361905050374</c:v>
                </c:pt>
                <c:pt idx="159">
                  <c:v>0.44039826280849681</c:v>
                </c:pt>
                <c:pt idx="160">
                  <c:v>0.44044030807959944</c:v>
                </c:pt>
                <c:pt idx="161">
                  <c:v>0.44047993528554641</c:v>
                </c:pt>
                <c:pt idx="162">
                  <c:v>0.44051725270894349</c:v>
                </c:pt>
                <c:pt idx="163">
                  <c:v>0.44055236861761404</c:v>
                </c:pt>
                <c:pt idx="164">
                  <c:v>0.44058549956198734</c:v>
                </c:pt>
                <c:pt idx="165">
                  <c:v>0.44061664554206337</c:v>
                </c:pt>
                <c:pt idx="166">
                  <c:v>0.44064598699435931</c:v>
                </c:pt>
                <c:pt idx="167">
                  <c:v>0.44067356001800462</c:v>
                </c:pt>
                <c:pt idx="168">
                  <c:v>0.44069954507908182</c:v>
                </c:pt>
                <c:pt idx="169">
                  <c:v>0.44072397824715492</c:v>
                </c:pt>
                <c:pt idx="170">
                  <c:v>0.44074693170570056</c:v>
                </c:pt>
                <c:pt idx="171">
                  <c:v>0.44076854982167157</c:v>
                </c:pt>
                <c:pt idx="172">
                  <c:v>0.44078886869419731</c:v>
                </c:pt>
                <c:pt idx="173">
                  <c:v>0.44080799659110126</c:v>
                </c:pt>
                <c:pt idx="174">
                  <c:v>0.44082596958194775</c:v>
                </c:pt>
                <c:pt idx="175">
                  <c:v>0.44084285986499572</c:v>
                </c:pt>
                <c:pt idx="176">
                  <c:v>0.44085873962372157</c:v>
                </c:pt>
                <c:pt idx="177">
                  <c:v>0.44087364492768966</c:v>
                </c:pt>
                <c:pt idx="178">
                  <c:v>0.44088768407428847</c:v>
                </c:pt>
                <c:pt idx="179">
                  <c:v>0.44090085706351811</c:v>
                </c:pt>
                <c:pt idx="180">
                  <c:v>0.44091323604928967</c:v>
                </c:pt>
                <c:pt idx="181">
                  <c:v>0.44092489322986228</c:v>
                </c:pt>
                <c:pt idx="182">
                  <c:v>0.44093579252088888</c:v>
                </c:pt>
                <c:pt idx="183">
                  <c:v>0.44094607827453991</c:v>
                </c:pt>
                <c:pt idx="184">
                  <c:v>0.44095571439168568</c:v>
                </c:pt>
                <c:pt idx="185">
                  <c:v>0.44096477307058535</c:v>
                </c:pt>
                <c:pt idx="186">
                  <c:v>0.44097329039558575</c:v>
                </c:pt>
                <c:pt idx="187">
                  <c:v>0.44098130245103384</c:v>
                </c:pt>
                <c:pt idx="188">
                  <c:v>0.44098880925171213</c:v>
                </c:pt>
                <c:pt idx="189">
                  <c:v>0.44099584686718496</c:v>
                </c:pt>
                <c:pt idx="190">
                  <c:v>0.44100248749571147</c:v>
                </c:pt>
                <c:pt idx="191">
                  <c:v>0.44100869503816198</c:v>
                </c:pt>
                <c:pt idx="192">
                  <c:v>0.4410145416632304</c:v>
                </c:pt>
                <c:pt idx="193">
                  <c:v>0.44102002740048196</c:v>
                </c:pt>
                <c:pt idx="194">
                  <c:v>0.4410251883194809</c:v>
                </c:pt>
                <c:pt idx="195">
                  <c:v>0.44103002443500983</c:v>
                </c:pt>
                <c:pt idx="196">
                  <c:v>0.44103457181663308</c:v>
                </c:pt>
                <c:pt idx="197">
                  <c:v>0.44103883047913328</c:v>
                </c:pt>
                <c:pt idx="198">
                  <c:v>0.44104280042251043</c:v>
                </c:pt>
                <c:pt idx="199">
                  <c:v>0.44104658989980516</c:v>
                </c:pt>
                <c:pt idx="200">
                  <c:v>0.44105009067275946</c:v>
                </c:pt>
                <c:pt idx="201">
                  <c:v>0.44105341097963136</c:v>
                </c:pt>
                <c:pt idx="202">
                  <c:v>0.44105655083520356</c:v>
                </c:pt>
                <c:pt idx="203">
                  <c:v>0.44105943807078218</c:v>
                </c:pt>
                <c:pt idx="204">
                  <c:v>0.44106218093940797</c:v>
                </c:pt>
                <c:pt idx="205">
                  <c:v>0.44106474335673396</c:v>
                </c:pt>
                <c:pt idx="206">
                  <c:v>0.44106716140710722</c:v>
                </c:pt>
                <c:pt idx="207">
                  <c:v>0.44106939900618058</c:v>
                </c:pt>
                <c:pt idx="208">
                  <c:v>0.44107156442177764</c:v>
                </c:pt>
                <c:pt idx="209">
                  <c:v>0.44107354940085741</c:v>
                </c:pt>
                <c:pt idx="210">
                  <c:v>0.44107538999820195</c:v>
                </c:pt>
                <c:pt idx="211">
                  <c:v>0.44107715842685247</c:v>
                </c:pt>
                <c:pt idx="212">
                  <c:v>0.44107878250333277</c:v>
                </c:pt>
                <c:pt idx="213">
                  <c:v>0.44108033438155414</c:v>
                </c:pt>
                <c:pt idx="214">
                  <c:v>0.44108181409108171</c:v>
                </c:pt>
                <c:pt idx="215">
                  <c:v>0.4410831855180033</c:v>
                </c:pt>
                <c:pt idx="216">
                  <c:v>0.44108448477623108</c:v>
                </c:pt>
                <c:pt idx="217">
                  <c:v>0.44108567575185287</c:v>
                </c:pt>
                <c:pt idx="218">
                  <c:v>0.44108679455878086</c:v>
                </c:pt>
                <c:pt idx="219">
                  <c:v>0.44108784118223243</c:v>
                </c:pt>
                <c:pt idx="220">
                  <c:v>0.44108892389003096</c:v>
                </c:pt>
                <c:pt idx="221">
                  <c:v>0.44108986223087665</c:v>
                </c:pt>
                <c:pt idx="222">
                  <c:v>0.44109072840302843</c:v>
                </c:pt>
                <c:pt idx="223">
                  <c:v>0.44109152239170391</c:v>
                </c:pt>
                <c:pt idx="224">
                  <c:v>0.44109231638037938</c:v>
                </c:pt>
                <c:pt idx="225">
                  <c:v>0.44109307426992528</c:v>
                </c:pt>
                <c:pt idx="226">
                  <c:v>0.44109379608990684</c:v>
                </c:pt>
                <c:pt idx="227">
                  <c:v>0.44109448179597632</c:v>
                </c:pt>
                <c:pt idx="228">
                  <c:v>0.44109509533335201</c:v>
                </c:pt>
                <c:pt idx="229">
                  <c:v>0.44109567278638084</c:v>
                </c:pt>
                <c:pt idx="230">
                  <c:v>0.44109625022462695</c:v>
                </c:pt>
                <c:pt idx="231">
                  <c:v>0.44109675549417926</c:v>
                </c:pt>
                <c:pt idx="232">
                  <c:v>0.44109722466460211</c:v>
                </c:pt>
                <c:pt idx="233">
                  <c:v>0.44109769383502495</c:v>
                </c:pt>
                <c:pt idx="234">
                  <c:v>0.44109816302023042</c:v>
                </c:pt>
                <c:pt idx="235">
                  <c:v>0.44109856000717673</c:v>
                </c:pt>
                <c:pt idx="236">
                  <c:v>0.44109895700890578</c:v>
                </c:pt>
                <c:pt idx="237">
                  <c:v>0.44109931791150536</c:v>
                </c:pt>
                <c:pt idx="238">
                  <c:v>0.44109967881410483</c:v>
                </c:pt>
                <c:pt idx="239">
                  <c:v>0.44110000361757484</c:v>
                </c:pt>
                <c:pt idx="240">
                  <c:v>0.44110032843582736</c:v>
                </c:pt>
                <c:pt idx="241">
                  <c:v>0.44110061715495053</c:v>
                </c:pt>
                <c:pt idx="242">
                  <c:v>0.44110090588885609</c:v>
                </c:pt>
                <c:pt idx="243">
                  <c:v>0.44110115850884968</c:v>
                </c:pt>
                <c:pt idx="244">
                  <c:v>0.44110141114362589</c:v>
                </c:pt>
                <c:pt idx="245">
                  <c:v>0.44110162769405514</c:v>
                </c:pt>
                <c:pt idx="246">
                  <c:v>0.44110184422970178</c:v>
                </c:pt>
                <c:pt idx="247">
                  <c:v>0.44110202468100157</c:v>
                </c:pt>
                <c:pt idx="248">
                  <c:v>0.44110224123143082</c:v>
                </c:pt>
                <c:pt idx="249">
                  <c:v>0.44110242168273051</c:v>
                </c:pt>
                <c:pt idx="250">
                  <c:v>0.4411026021340303</c:v>
                </c:pt>
                <c:pt idx="251">
                  <c:v>0.44110278258533009</c:v>
                </c:pt>
                <c:pt idx="252">
                  <c:v>0.44110292693750031</c:v>
                </c:pt>
                <c:pt idx="253">
                  <c:v>0.4411031073888001</c:v>
                </c:pt>
                <c:pt idx="254">
                  <c:v>0.44110321567140598</c:v>
                </c:pt>
                <c:pt idx="255">
                  <c:v>0.4411033600235762</c:v>
                </c:pt>
                <c:pt idx="256">
                  <c:v>0.44110350439052903</c:v>
                </c:pt>
                <c:pt idx="257">
                  <c:v>0.44110361265835241</c:v>
                </c:pt>
                <c:pt idx="258">
                  <c:v>0.44110372092617578</c:v>
                </c:pt>
                <c:pt idx="259">
                  <c:v>0.44110382920878166</c:v>
                </c:pt>
                <c:pt idx="260">
                  <c:v>0.44110393747660503</c:v>
                </c:pt>
                <c:pt idx="261">
                  <c:v>0.44110400966008145</c:v>
                </c:pt>
                <c:pt idx="262">
                  <c:v>0.44110411792790472</c:v>
                </c:pt>
                <c:pt idx="263">
                  <c:v>0.44110419011138113</c:v>
                </c:pt>
                <c:pt idx="264">
                  <c:v>0.44110426228007504</c:v>
                </c:pt>
                <c:pt idx="265">
                  <c:v>0.44110437056268093</c:v>
                </c:pt>
                <c:pt idx="266">
                  <c:v>0.44110444273137472</c:v>
                </c:pt>
                <c:pt idx="267">
                  <c:v>0.4411044788305043</c:v>
                </c:pt>
                <c:pt idx="268">
                  <c:v>0.44110455101398061</c:v>
                </c:pt>
                <c:pt idx="269">
                  <c:v>0.44110462318267452</c:v>
                </c:pt>
                <c:pt idx="270">
                  <c:v>0.44110465928180398</c:v>
                </c:pt>
                <c:pt idx="271">
                  <c:v>0.4411047314652804</c:v>
                </c:pt>
                <c:pt idx="272">
                  <c:v>0.44110476754962735</c:v>
                </c:pt>
                <c:pt idx="273">
                  <c:v>0.44110483973310377</c:v>
                </c:pt>
                <c:pt idx="274">
                  <c:v>0.44110487581745073</c:v>
                </c:pt>
                <c:pt idx="275">
                  <c:v>0.44110491191658019</c:v>
                </c:pt>
                <c:pt idx="276">
                  <c:v>0.44110498410005661</c:v>
                </c:pt>
                <c:pt idx="277">
                  <c:v>0.44110502018440345</c:v>
                </c:pt>
                <c:pt idx="278">
                  <c:v>0.44110505626875041</c:v>
                </c:pt>
                <c:pt idx="279">
                  <c:v>0.44110509236787998</c:v>
                </c:pt>
                <c:pt idx="280">
                  <c:v>0.44110512845222682</c:v>
                </c:pt>
                <c:pt idx="281">
                  <c:v>0.44110516455135629</c:v>
                </c:pt>
                <c:pt idx="282">
                  <c:v>0.44110516455135629</c:v>
                </c:pt>
                <c:pt idx="283">
                  <c:v>0.44110520063570324</c:v>
                </c:pt>
                <c:pt idx="284">
                  <c:v>0.4411052367200502</c:v>
                </c:pt>
                <c:pt idx="285">
                  <c:v>0.44110527281917966</c:v>
                </c:pt>
                <c:pt idx="286">
                  <c:v>0.44110527281917966</c:v>
                </c:pt>
                <c:pt idx="287">
                  <c:v>0.44110530890352651</c:v>
                </c:pt>
                <c:pt idx="288">
                  <c:v>0.44110534500265608</c:v>
                </c:pt>
                <c:pt idx="289">
                  <c:v>0.44110538108700303</c:v>
                </c:pt>
                <c:pt idx="290">
                  <c:v>0.44110541717134988</c:v>
                </c:pt>
                <c:pt idx="291">
                  <c:v>0.44110545327047945</c:v>
                </c:pt>
                <c:pt idx="292">
                  <c:v>0.44110545327047945</c:v>
                </c:pt>
                <c:pt idx="293">
                  <c:v>0.4411054893548263</c:v>
                </c:pt>
                <c:pt idx="294">
                  <c:v>0.44110552545395587</c:v>
                </c:pt>
                <c:pt idx="295">
                  <c:v>0.44110552545395587</c:v>
                </c:pt>
                <c:pt idx="296">
                  <c:v>0.44110556153830272</c:v>
                </c:pt>
                <c:pt idx="297">
                  <c:v>0.44110556153830272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9-4D6E-9C53-CD166487C9E3}"/>
            </c:ext>
          </c:extLst>
        </c:ser>
        <c:ser>
          <c:idx val="2"/>
          <c:order val="2"/>
          <c:tx>
            <c:strRef>
              <c:f>Planilha2!$J$1</c:f>
              <c:strCache>
                <c:ptCount val="1"/>
                <c:pt idx="0">
                  <c:v>OW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Planilha2!$G$2:$G$299</c:f>
              <c:numCache>
                <c:formatCode>m/d/yyyy</c:formatCode>
                <c:ptCount val="298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</c:numCache>
            </c:numRef>
          </c:xVal>
          <c:yVal>
            <c:numRef>
              <c:f>Planilha2!$J$2:$J$299</c:f>
              <c:numCache>
                <c:formatCode>General</c:formatCode>
                <c:ptCount val="298"/>
                <c:pt idx="0">
                  <c:v>0</c:v>
                </c:pt>
                <c:pt idx="1">
                  <c:v>1.3898329238073548E-2</c:v>
                </c:pt>
                <c:pt idx="2">
                  <c:v>2.4259409370128382E-2</c:v>
                </c:pt>
                <c:pt idx="3">
                  <c:v>3.2980734421600877E-2</c:v>
                </c:pt>
                <c:pt idx="4">
                  <c:v>4.0603290957602289E-2</c:v>
                </c:pt>
                <c:pt idx="5">
                  <c:v>4.6051041023750572E-2</c:v>
                </c:pt>
                <c:pt idx="6">
                  <c:v>4.9142456065076612E-2</c:v>
                </c:pt>
                <c:pt idx="7">
                  <c:v>5.0847056300258875E-2</c:v>
                </c:pt>
                <c:pt idx="8">
                  <c:v>5.1941026145314262E-2</c:v>
                </c:pt>
                <c:pt idx="9">
                  <c:v>5.2707992064262355E-2</c:v>
                </c:pt>
                <c:pt idx="10">
                  <c:v>5.3246705592661536E-2</c:v>
                </c:pt>
                <c:pt idx="11">
                  <c:v>5.362321154625016E-2</c:v>
                </c:pt>
                <c:pt idx="12">
                  <c:v>5.3885307174975194E-2</c:v>
                </c:pt>
                <c:pt idx="13">
                  <c:v>5.4067277690626581E-2</c:v>
                </c:pt>
                <c:pt idx="14">
                  <c:v>5.4193368977617729E-2</c:v>
                </c:pt>
                <c:pt idx="15">
                  <c:v>5.4281197212710741E-2</c:v>
                </c:pt>
                <c:pt idx="16">
                  <c:v>5.4342253942617713E-2</c:v>
                </c:pt>
                <c:pt idx="17">
                  <c:v>5.4384747405753497E-2</c:v>
                </c:pt>
                <c:pt idx="18">
                  <c:v>5.4414297089909858E-2</c:v>
                </c:pt>
                <c:pt idx="19">
                  <c:v>5.4434754562561749E-2</c:v>
                </c:pt>
                <c:pt idx="20">
                  <c:v>5.4448961145461938E-2</c:v>
                </c:pt>
                <c:pt idx="21">
                  <c:v>5.4458811044491129E-2</c:v>
                </c:pt>
                <c:pt idx="22">
                  <c:v>5.44656302063522E-2</c:v>
                </c:pt>
                <c:pt idx="23">
                  <c:v>5.447036573398556E-2</c:v>
                </c:pt>
                <c:pt idx="24">
                  <c:v>5.4473649029351479E-2</c:v>
                </c:pt>
                <c:pt idx="25">
                  <c:v>5.447585893621254E-2</c:v>
                </c:pt>
                <c:pt idx="26">
                  <c:v>5.4477437454044431E-2</c:v>
                </c:pt>
                <c:pt idx="27">
                  <c:v>5.4478447699767174E-2</c:v>
                </c:pt>
                <c:pt idx="28">
                  <c:v>5.4479142244509671E-2</c:v>
                </c:pt>
                <c:pt idx="29">
                  <c:v>5.4479710503687717E-2</c:v>
                </c:pt>
                <c:pt idx="30">
                  <c:v>5.4480152490232414E-2</c:v>
                </c:pt>
                <c:pt idx="31">
                  <c:v>5.448046819121255E-2</c:v>
                </c:pt>
                <c:pt idx="32">
                  <c:v>5.4480720749410461E-2</c:v>
                </c:pt>
                <c:pt idx="33">
                  <c:v>5.4480910164826035E-2</c:v>
                </c:pt>
                <c:pt idx="34">
                  <c:v>5.448097330760826E-2</c:v>
                </c:pt>
                <c:pt idx="35">
                  <c:v>5.4481099593172821E-2</c:v>
                </c:pt>
                <c:pt idx="36">
                  <c:v>5.4481162735955158E-2</c:v>
                </c:pt>
                <c:pt idx="37">
                  <c:v>5.4481225865806171E-2</c:v>
                </c:pt>
                <c:pt idx="38">
                  <c:v>5.4481225865806171E-2</c:v>
                </c:pt>
                <c:pt idx="39">
                  <c:v>5.4481289008588396E-2</c:v>
                </c:pt>
                <c:pt idx="40">
                  <c:v>5.4481289008588396E-2</c:v>
                </c:pt>
                <c:pt idx="41">
                  <c:v>5.4481289008588396E-2</c:v>
                </c:pt>
                <c:pt idx="42">
                  <c:v>5.4481289008588396E-2</c:v>
                </c:pt>
                <c:pt idx="43">
                  <c:v>5.4481352151370732E-2</c:v>
                </c:pt>
                <c:pt idx="44">
                  <c:v>5.4481352151370732E-2</c:v>
                </c:pt>
                <c:pt idx="45">
                  <c:v>5.4481352151370732E-2</c:v>
                </c:pt>
                <c:pt idx="46">
                  <c:v>5.4481352151370732E-2</c:v>
                </c:pt>
                <c:pt idx="47">
                  <c:v>5.4481352151370732E-2</c:v>
                </c:pt>
                <c:pt idx="48">
                  <c:v>5.4481352151370732E-2</c:v>
                </c:pt>
                <c:pt idx="49">
                  <c:v>5.4481352151370732E-2</c:v>
                </c:pt>
                <c:pt idx="50">
                  <c:v>5.4481352151370732E-2</c:v>
                </c:pt>
                <c:pt idx="51">
                  <c:v>5.4481352151370732E-2</c:v>
                </c:pt>
                <c:pt idx="52">
                  <c:v>5.4481352151370732E-2</c:v>
                </c:pt>
                <c:pt idx="53">
                  <c:v>5.4481352151370732E-2</c:v>
                </c:pt>
                <c:pt idx="54">
                  <c:v>5.4481352151370732E-2</c:v>
                </c:pt>
                <c:pt idx="55">
                  <c:v>5.4481352151370732E-2</c:v>
                </c:pt>
                <c:pt idx="56">
                  <c:v>5.4481352151370732E-2</c:v>
                </c:pt>
                <c:pt idx="57">
                  <c:v>5.4481352151370732E-2</c:v>
                </c:pt>
                <c:pt idx="58">
                  <c:v>5.4481415294152957E-2</c:v>
                </c:pt>
                <c:pt idx="59">
                  <c:v>5.4481415294152957E-2</c:v>
                </c:pt>
                <c:pt idx="60">
                  <c:v>5.4481415294152957E-2</c:v>
                </c:pt>
                <c:pt idx="61">
                  <c:v>5.4481415294152957E-2</c:v>
                </c:pt>
                <c:pt idx="62">
                  <c:v>5.4481415294152957E-2</c:v>
                </c:pt>
                <c:pt idx="63">
                  <c:v>5.4481415294152957E-2</c:v>
                </c:pt>
                <c:pt idx="64">
                  <c:v>5.4481415294152957E-2</c:v>
                </c:pt>
                <c:pt idx="65">
                  <c:v>5.4481415294152957E-2</c:v>
                </c:pt>
                <c:pt idx="66">
                  <c:v>5.4481415294152957E-2</c:v>
                </c:pt>
                <c:pt idx="67">
                  <c:v>5.4481415294152957E-2</c:v>
                </c:pt>
                <c:pt idx="68">
                  <c:v>5.4481415294152957E-2</c:v>
                </c:pt>
                <c:pt idx="69">
                  <c:v>5.4481415294152957E-2</c:v>
                </c:pt>
                <c:pt idx="70">
                  <c:v>5.4481415294152957E-2</c:v>
                </c:pt>
                <c:pt idx="71">
                  <c:v>5.4481415294152957E-2</c:v>
                </c:pt>
                <c:pt idx="72">
                  <c:v>5.4481415294152957E-2</c:v>
                </c:pt>
                <c:pt idx="73">
                  <c:v>5.4481415294152957E-2</c:v>
                </c:pt>
                <c:pt idx="74">
                  <c:v>5.4481415294152957E-2</c:v>
                </c:pt>
                <c:pt idx="75">
                  <c:v>5.4481415294152957E-2</c:v>
                </c:pt>
                <c:pt idx="76">
                  <c:v>5.4481352151370732E-2</c:v>
                </c:pt>
                <c:pt idx="77">
                  <c:v>5.4481415294152957E-2</c:v>
                </c:pt>
                <c:pt idx="78">
                  <c:v>5.4481352151370732E-2</c:v>
                </c:pt>
                <c:pt idx="79">
                  <c:v>5.4481415294152957E-2</c:v>
                </c:pt>
                <c:pt idx="80">
                  <c:v>5.4481415294152957E-2</c:v>
                </c:pt>
                <c:pt idx="81">
                  <c:v>5.4481415294152957E-2</c:v>
                </c:pt>
                <c:pt idx="82">
                  <c:v>5.4481415294152957E-2</c:v>
                </c:pt>
                <c:pt idx="83">
                  <c:v>5.4481415294152957E-2</c:v>
                </c:pt>
                <c:pt idx="84">
                  <c:v>5.4481415294152957E-2</c:v>
                </c:pt>
                <c:pt idx="85">
                  <c:v>5.4481415294152957E-2</c:v>
                </c:pt>
                <c:pt idx="86">
                  <c:v>5.4481415294152957E-2</c:v>
                </c:pt>
                <c:pt idx="87">
                  <c:v>5.4481415294152957E-2</c:v>
                </c:pt>
                <c:pt idx="88">
                  <c:v>5.4481415294152957E-2</c:v>
                </c:pt>
                <c:pt idx="89">
                  <c:v>5.4481415294152957E-2</c:v>
                </c:pt>
                <c:pt idx="90">
                  <c:v>5.4481415294152957E-2</c:v>
                </c:pt>
                <c:pt idx="91">
                  <c:v>5.4481415294152957E-2</c:v>
                </c:pt>
                <c:pt idx="92">
                  <c:v>5.4481415294152957E-2</c:v>
                </c:pt>
                <c:pt idx="93">
                  <c:v>5.4481415294152957E-2</c:v>
                </c:pt>
                <c:pt idx="94">
                  <c:v>5.4481415294152957E-2</c:v>
                </c:pt>
                <c:pt idx="95">
                  <c:v>5.4481415294152957E-2</c:v>
                </c:pt>
                <c:pt idx="96">
                  <c:v>5.4481415294152957E-2</c:v>
                </c:pt>
                <c:pt idx="97">
                  <c:v>5.4481415294152957E-2</c:v>
                </c:pt>
                <c:pt idx="98">
                  <c:v>5.4481415294152957E-2</c:v>
                </c:pt>
                <c:pt idx="99">
                  <c:v>5.4481352151370732E-2</c:v>
                </c:pt>
                <c:pt idx="100">
                  <c:v>5.4481352151370732E-2</c:v>
                </c:pt>
                <c:pt idx="101">
                  <c:v>5.4481352151370732E-2</c:v>
                </c:pt>
                <c:pt idx="102">
                  <c:v>5.4481352151370732E-2</c:v>
                </c:pt>
                <c:pt idx="103">
                  <c:v>5.4481352151370732E-2</c:v>
                </c:pt>
                <c:pt idx="104">
                  <c:v>5.4481352151370732E-2</c:v>
                </c:pt>
                <c:pt idx="105">
                  <c:v>5.4481352151370732E-2</c:v>
                </c:pt>
                <c:pt idx="106">
                  <c:v>5.4481352151370732E-2</c:v>
                </c:pt>
                <c:pt idx="107">
                  <c:v>5.4481352151370732E-2</c:v>
                </c:pt>
                <c:pt idx="108">
                  <c:v>5.4481352151370732E-2</c:v>
                </c:pt>
                <c:pt idx="109">
                  <c:v>5.4481352151370732E-2</c:v>
                </c:pt>
                <c:pt idx="110">
                  <c:v>5.4481352151370732E-2</c:v>
                </c:pt>
                <c:pt idx="111">
                  <c:v>5.4481289008588396E-2</c:v>
                </c:pt>
                <c:pt idx="112">
                  <c:v>5.4481289008588396E-2</c:v>
                </c:pt>
                <c:pt idx="113">
                  <c:v>5.4481289008588396E-2</c:v>
                </c:pt>
                <c:pt idx="114">
                  <c:v>5.4481289008588396E-2</c:v>
                </c:pt>
                <c:pt idx="115">
                  <c:v>5.4481289008588396E-2</c:v>
                </c:pt>
                <c:pt idx="116">
                  <c:v>5.4481289008588396E-2</c:v>
                </c:pt>
                <c:pt idx="117">
                  <c:v>5.4481352151370732E-2</c:v>
                </c:pt>
                <c:pt idx="118">
                  <c:v>5.4481352151370732E-2</c:v>
                </c:pt>
                <c:pt idx="119">
                  <c:v>5.4481352151370732E-2</c:v>
                </c:pt>
                <c:pt idx="120">
                  <c:v>5.4481352151370732E-2</c:v>
                </c:pt>
                <c:pt idx="121">
                  <c:v>5.4481352151370732E-2</c:v>
                </c:pt>
                <c:pt idx="122">
                  <c:v>5.4481352151370732E-2</c:v>
                </c:pt>
                <c:pt idx="123">
                  <c:v>5.4481352151370732E-2</c:v>
                </c:pt>
                <c:pt idx="124">
                  <c:v>5.4481352151370732E-2</c:v>
                </c:pt>
                <c:pt idx="125">
                  <c:v>5.4481289008588396E-2</c:v>
                </c:pt>
                <c:pt idx="126">
                  <c:v>5.4481289008588396E-2</c:v>
                </c:pt>
                <c:pt idx="127">
                  <c:v>5.4481289008588396E-2</c:v>
                </c:pt>
                <c:pt idx="128">
                  <c:v>5.4481289008588396E-2</c:v>
                </c:pt>
                <c:pt idx="129">
                  <c:v>5.4481289008588396E-2</c:v>
                </c:pt>
                <c:pt idx="130">
                  <c:v>5.4481289008588396E-2</c:v>
                </c:pt>
                <c:pt idx="131">
                  <c:v>5.4481289008588396E-2</c:v>
                </c:pt>
                <c:pt idx="132">
                  <c:v>5.4481289008588396E-2</c:v>
                </c:pt>
                <c:pt idx="133">
                  <c:v>5.4481289008588396E-2</c:v>
                </c:pt>
                <c:pt idx="134">
                  <c:v>5.4481289008588396E-2</c:v>
                </c:pt>
                <c:pt idx="135">
                  <c:v>5.4481289008588396E-2</c:v>
                </c:pt>
                <c:pt idx="136">
                  <c:v>5.4481289008588396E-2</c:v>
                </c:pt>
                <c:pt idx="137">
                  <c:v>5.4481289008588396E-2</c:v>
                </c:pt>
                <c:pt idx="138">
                  <c:v>5.4481289008588396E-2</c:v>
                </c:pt>
                <c:pt idx="139">
                  <c:v>5.4481289008588396E-2</c:v>
                </c:pt>
                <c:pt idx="140">
                  <c:v>5.4481289008588396E-2</c:v>
                </c:pt>
                <c:pt idx="141">
                  <c:v>5.4481289008588396E-2</c:v>
                </c:pt>
                <c:pt idx="142">
                  <c:v>5.4481289008588396E-2</c:v>
                </c:pt>
                <c:pt idx="143">
                  <c:v>5.4481289008588396E-2</c:v>
                </c:pt>
                <c:pt idx="144">
                  <c:v>5.4481289008588396E-2</c:v>
                </c:pt>
                <c:pt idx="145">
                  <c:v>5.4481289008588396E-2</c:v>
                </c:pt>
                <c:pt idx="146">
                  <c:v>5.4481289008588396E-2</c:v>
                </c:pt>
                <c:pt idx="147">
                  <c:v>5.4481225865806171E-2</c:v>
                </c:pt>
                <c:pt idx="148">
                  <c:v>5.4481225865806171E-2</c:v>
                </c:pt>
                <c:pt idx="149">
                  <c:v>5.4481225865806171E-2</c:v>
                </c:pt>
                <c:pt idx="150">
                  <c:v>5.4481225865806171E-2</c:v>
                </c:pt>
                <c:pt idx="151">
                  <c:v>5.4481225865806171E-2</c:v>
                </c:pt>
                <c:pt idx="152">
                  <c:v>5.4481225865806171E-2</c:v>
                </c:pt>
                <c:pt idx="153">
                  <c:v>5.4481225865806171E-2</c:v>
                </c:pt>
                <c:pt idx="154">
                  <c:v>5.4481225865806171E-2</c:v>
                </c:pt>
                <c:pt idx="155">
                  <c:v>5.4481225865806171E-2</c:v>
                </c:pt>
                <c:pt idx="156">
                  <c:v>5.4481225865806171E-2</c:v>
                </c:pt>
                <c:pt idx="157">
                  <c:v>5.4481225865806171E-2</c:v>
                </c:pt>
                <c:pt idx="158">
                  <c:v>5.4481225865806171E-2</c:v>
                </c:pt>
                <c:pt idx="159">
                  <c:v>5.4481225865806171E-2</c:v>
                </c:pt>
                <c:pt idx="160">
                  <c:v>5.4481225865806171E-2</c:v>
                </c:pt>
                <c:pt idx="161">
                  <c:v>5.4481225865806171E-2</c:v>
                </c:pt>
                <c:pt idx="162">
                  <c:v>5.4481162735955158E-2</c:v>
                </c:pt>
                <c:pt idx="163">
                  <c:v>5.4481162735955158E-2</c:v>
                </c:pt>
                <c:pt idx="164">
                  <c:v>5.4481162735955158E-2</c:v>
                </c:pt>
                <c:pt idx="165">
                  <c:v>5.4481162735955158E-2</c:v>
                </c:pt>
                <c:pt idx="166">
                  <c:v>5.4481162735955158E-2</c:v>
                </c:pt>
                <c:pt idx="167">
                  <c:v>5.4481162735955158E-2</c:v>
                </c:pt>
                <c:pt idx="168">
                  <c:v>5.4481162735955158E-2</c:v>
                </c:pt>
                <c:pt idx="169">
                  <c:v>5.4481162735955158E-2</c:v>
                </c:pt>
                <c:pt idx="170">
                  <c:v>5.4481162735955158E-2</c:v>
                </c:pt>
                <c:pt idx="171">
                  <c:v>5.4481162735955158E-2</c:v>
                </c:pt>
                <c:pt idx="172">
                  <c:v>5.4481162735955158E-2</c:v>
                </c:pt>
                <c:pt idx="173">
                  <c:v>5.4481162735955158E-2</c:v>
                </c:pt>
                <c:pt idx="174">
                  <c:v>5.4481162735955158E-2</c:v>
                </c:pt>
                <c:pt idx="175">
                  <c:v>5.4481162735955158E-2</c:v>
                </c:pt>
                <c:pt idx="176">
                  <c:v>5.4481162735955158E-2</c:v>
                </c:pt>
                <c:pt idx="177">
                  <c:v>5.4481162735955158E-2</c:v>
                </c:pt>
                <c:pt idx="178">
                  <c:v>5.4481162735955158E-2</c:v>
                </c:pt>
                <c:pt idx="179">
                  <c:v>5.4481162735955158E-2</c:v>
                </c:pt>
                <c:pt idx="180">
                  <c:v>5.4481162735955158E-2</c:v>
                </c:pt>
                <c:pt idx="181">
                  <c:v>5.4481162735955158E-2</c:v>
                </c:pt>
                <c:pt idx="182">
                  <c:v>5.4481162735955158E-2</c:v>
                </c:pt>
                <c:pt idx="183">
                  <c:v>5.4481099593172821E-2</c:v>
                </c:pt>
                <c:pt idx="184">
                  <c:v>5.4481099593172821E-2</c:v>
                </c:pt>
                <c:pt idx="185">
                  <c:v>5.4481099593172821E-2</c:v>
                </c:pt>
                <c:pt idx="186">
                  <c:v>5.4481099593172821E-2</c:v>
                </c:pt>
                <c:pt idx="187">
                  <c:v>5.4481099593172821E-2</c:v>
                </c:pt>
                <c:pt idx="188">
                  <c:v>5.4481099593172821E-2</c:v>
                </c:pt>
                <c:pt idx="189">
                  <c:v>5.4481099593172821E-2</c:v>
                </c:pt>
                <c:pt idx="190">
                  <c:v>5.4481099593172821E-2</c:v>
                </c:pt>
                <c:pt idx="191">
                  <c:v>5.4481099593172821E-2</c:v>
                </c:pt>
                <c:pt idx="192">
                  <c:v>5.4481099593172821E-2</c:v>
                </c:pt>
                <c:pt idx="193">
                  <c:v>5.4481099593172821E-2</c:v>
                </c:pt>
                <c:pt idx="194">
                  <c:v>5.4481099593172821E-2</c:v>
                </c:pt>
                <c:pt idx="195">
                  <c:v>5.4481099593172821E-2</c:v>
                </c:pt>
                <c:pt idx="196">
                  <c:v>5.4481099593172821E-2</c:v>
                </c:pt>
                <c:pt idx="197">
                  <c:v>5.4481099593172821E-2</c:v>
                </c:pt>
                <c:pt idx="198">
                  <c:v>5.4481099593172821E-2</c:v>
                </c:pt>
                <c:pt idx="199">
                  <c:v>5.4481099593172821E-2</c:v>
                </c:pt>
                <c:pt idx="200">
                  <c:v>5.4481099593172821E-2</c:v>
                </c:pt>
                <c:pt idx="201">
                  <c:v>5.4481099593172821E-2</c:v>
                </c:pt>
                <c:pt idx="202">
                  <c:v>5.4481099593172821E-2</c:v>
                </c:pt>
                <c:pt idx="203">
                  <c:v>5.4481099593172821E-2</c:v>
                </c:pt>
                <c:pt idx="204">
                  <c:v>5.4481099593172821E-2</c:v>
                </c:pt>
                <c:pt idx="205">
                  <c:v>5.4481099593172821E-2</c:v>
                </c:pt>
                <c:pt idx="206">
                  <c:v>5.4481099593172821E-2</c:v>
                </c:pt>
                <c:pt idx="207">
                  <c:v>5.4481099593172821E-2</c:v>
                </c:pt>
                <c:pt idx="208">
                  <c:v>5.4481036450390596E-2</c:v>
                </c:pt>
                <c:pt idx="209">
                  <c:v>5.4481036450390596E-2</c:v>
                </c:pt>
                <c:pt idx="210">
                  <c:v>5.4481036450390596E-2</c:v>
                </c:pt>
                <c:pt idx="211">
                  <c:v>5.4481036450390596E-2</c:v>
                </c:pt>
                <c:pt idx="212">
                  <c:v>5.4481036450390596E-2</c:v>
                </c:pt>
                <c:pt idx="213">
                  <c:v>5.4481036450390596E-2</c:v>
                </c:pt>
                <c:pt idx="214">
                  <c:v>5.4481036450390596E-2</c:v>
                </c:pt>
                <c:pt idx="215">
                  <c:v>5.4481036450390596E-2</c:v>
                </c:pt>
                <c:pt idx="216">
                  <c:v>5.4481036450390596E-2</c:v>
                </c:pt>
                <c:pt idx="217">
                  <c:v>5.4481036450390596E-2</c:v>
                </c:pt>
                <c:pt idx="218">
                  <c:v>5.4481036450390596E-2</c:v>
                </c:pt>
                <c:pt idx="219">
                  <c:v>5.4481036450390596E-2</c:v>
                </c:pt>
                <c:pt idx="220">
                  <c:v>5.4481036450390596E-2</c:v>
                </c:pt>
                <c:pt idx="221">
                  <c:v>5.4481036450390596E-2</c:v>
                </c:pt>
                <c:pt idx="222">
                  <c:v>5.4481036450390596E-2</c:v>
                </c:pt>
                <c:pt idx="223">
                  <c:v>5.4481036450390596E-2</c:v>
                </c:pt>
                <c:pt idx="224">
                  <c:v>5.4481036450390596E-2</c:v>
                </c:pt>
                <c:pt idx="225">
                  <c:v>5.4481036450390596E-2</c:v>
                </c:pt>
                <c:pt idx="226">
                  <c:v>5.4481036450390596E-2</c:v>
                </c:pt>
                <c:pt idx="227">
                  <c:v>5.4481036450390596E-2</c:v>
                </c:pt>
                <c:pt idx="228">
                  <c:v>5.4481036450390596E-2</c:v>
                </c:pt>
                <c:pt idx="229">
                  <c:v>5.4481036450390596E-2</c:v>
                </c:pt>
                <c:pt idx="230">
                  <c:v>5.4481036450390596E-2</c:v>
                </c:pt>
                <c:pt idx="231">
                  <c:v>5.4481036450390596E-2</c:v>
                </c:pt>
                <c:pt idx="232">
                  <c:v>5.448097330760826E-2</c:v>
                </c:pt>
                <c:pt idx="233">
                  <c:v>5.448097330760826E-2</c:v>
                </c:pt>
                <c:pt idx="234">
                  <c:v>5.448097330760826E-2</c:v>
                </c:pt>
                <c:pt idx="235">
                  <c:v>5.448097330760826E-2</c:v>
                </c:pt>
                <c:pt idx="236">
                  <c:v>5.448097330760826E-2</c:v>
                </c:pt>
                <c:pt idx="237">
                  <c:v>5.448097330760826E-2</c:v>
                </c:pt>
                <c:pt idx="238">
                  <c:v>5.448097330760826E-2</c:v>
                </c:pt>
                <c:pt idx="239">
                  <c:v>5.448097330760826E-2</c:v>
                </c:pt>
                <c:pt idx="240">
                  <c:v>5.448097330760826E-2</c:v>
                </c:pt>
                <c:pt idx="241">
                  <c:v>5.448097330760826E-2</c:v>
                </c:pt>
                <c:pt idx="242">
                  <c:v>5.448097330760826E-2</c:v>
                </c:pt>
                <c:pt idx="243">
                  <c:v>5.448097330760826E-2</c:v>
                </c:pt>
                <c:pt idx="244">
                  <c:v>5.448097330760826E-2</c:v>
                </c:pt>
                <c:pt idx="245">
                  <c:v>5.448097330760826E-2</c:v>
                </c:pt>
                <c:pt idx="246">
                  <c:v>5.448097330760826E-2</c:v>
                </c:pt>
                <c:pt idx="247">
                  <c:v>5.448097330760826E-2</c:v>
                </c:pt>
                <c:pt idx="248">
                  <c:v>5.448097330760826E-2</c:v>
                </c:pt>
                <c:pt idx="249">
                  <c:v>5.448097330760826E-2</c:v>
                </c:pt>
                <c:pt idx="250">
                  <c:v>5.448097330760826E-2</c:v>
                </c:pt>
                <c:pt idx="251">
                  <c:v>5.448097330760826E-2</c:v>
                </c:pt>
                <c:pt idx="252">
                  <c:v>5.448097330760826E-2</c:v>
                </c:pt>
                <c:pt idx="253">
                  <c:v>5.448097330760826E-2</c:v>
                </c:pt>
                <c:pt idx="254">
                  <c:v>5.448097330760826E-2</c:v>
                </c:pt>
                <c:pt idx="255">
                  <c:v>5.448097330760826E-2</c:v>
                </c:pt>
                <c:pt idx="256">
                  <c:v>5.448097330760826E-2</c:v>
                </c:pt>
                <c:pt idx="257">
                  <c:v>5.448097330760826E-2</c:v>
                </c:pt>
                <c:pt idx="258">
                  <c:v>5.4480910164826035E-2</c:v>
                </c:pt>
                <c:pt idx="259">
                  <c:v>5.4480910164826035E-2</c:v>
                </c:pt>
                <c:pt idx="260">
                  <c:v>5.4480910164826035E-2</c:v>
                </c:pt>
                <c:pt idx="261">
                  <c:v>5.4480910164826035E-2</c:v>
                </c:pt>
                <c:pt idx="262">
                  <c:v>5.4480910164826035E-2</c:v>
                </c:pt>
                <c:pt idx="263">
                  <c:v>5.4480910164826035E-2</c:v>
                </c:pt>
                <c:pt idx="264">
                  <c:v>5.4480910164826035E-2</c:v>
                </c:pt>
                <c:pt idx="265">
                  <c:v>5.4480910164826035E-2</c:v>
                </c:pt>
                <c:pt idx="266">
                  <c:v>5.4480910164826035E-2</c:v>
                </c:pt>
                <c:pt idx="267">
                  <c:v>5.4480910164826035E-2</c:v>
                </c:pt>
                <c:pt idx="268">
                  <c:v>5.4480910164826035E-2</c:v>
                </c:pt>
                <c:pt idx="269">
                  <c:v>5.4480910164826035E-2</c:v>
                </c:pt>
                <c:pt idx="270">
                  <c:v>5.4480910164826035E-2</c:v>
                </c:pt>
                <c:pt idx="271">
                  <c:v>5.4480910164826035E-2</c:v>
                </c:pt>
                <c:pt idx="272">
                  <c:v>5.4480910164826035E-2</c:v>
                </c:pt>
                <c:pt idx="273">
                  <c:v>5.4480910164826035E-2</c:v>
                </c:pt>
                <c:pt idx="274">
                  <c:v>5.4480910164826035E-2</c:v>
                </c:pt>
                <c:pt idx="275">
                  <c:v>5.4480910164826035E-2</c:v>
                </c:pt>
                <c:pt idx="276">
                  <c:v>5.4480910164826035E-2</c:v>
                </c:pt>
                <c:pt idx="277">
                  <c:v>5.4480910164826035E-2</c:v>
                </c:pt>
                <c:pt idx="278">
                  <c:v>5.4480910164826035E-2</c:v>
                </c:pt>
                <c:pt idx="279">
                  <c:v>5.4480910164826035E-2</c:v>
                </c:pt>
                <c:pt idx="280">
                  <c:v>5.4480910164826035E-2</c:v>
                </c:pt>
                <c:pt idx="281">
                  <c:v>5.4480910164826035E-2</c:v>
                </c:pt>
                <c:pt idx="282">
                  <c:v>5.4480847034975022E-2</c:v>
                </c:pt>
                <c:pt idx="283">
                  <c:v>5.4480847034975022E-2</c:v>
                </c:pt>
                <c:pt idx="284">
                  <c:v>5.4480847034975022E-2</c:v>
                </c:pt>
                <c:pt idx="285">
                  <c:v>5.4480847034975022E-2</c:v>
                </c:pt>
                <c:pt idx="286">
                  <c:v>5.4480847034975022E-2</c:v>
                </c:pt>
                <c:pt idx="287">
                  <c:v>5.4480847034975022E-2</c:v>
                </c:pt>
                <c:pt idx="288">
                  <c:v>5.4480847034975022E-2</c:v>
                </c:pt>
                <c:pt idx="289">
                  <c:v>5.4480847034975022E-2</c:v>
                </c:pt>
                <c:pt idx="290">
                  <c:v>5.4480847034975022E-2</c:v>
                </c:pt>
                <c:pt idx="291">
                  <c:v>5.4480847034975022E-2</c:v>
                </c:pt>
                <c:pt idx="292">
                  <c:v>5.4480847034975022E-2</c:v>
                </c:pt>
                <c:pt idx="293">
                  <c:v>5.4480847034975022E-2</c:v>
                </c:pt>
                <c:pt idx="294">
                  <c:v>5.4480847034975022E-2</c:v>
                </c:pt>
                <c:pt idx="295">
                  <c:v>5.4480847034975022E-2</c:v>
                </c:pt>
                <c:pt idx="296">
                  <c:v>5.4480847034975022E-2</c:v>
                </c:pt>
                <c:pt idx="297">
                  <c:v>5.4480847034975022E-2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29-4D6E-9C53-CD166487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442207"/>
        <c:axId val="1107435135"/>
      </c:scatterChart>
      <c:valAx>
        <c:axId val="110744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7435135"/>
        <c:crosses val="autoZero"/>
        <c:crossBetween val="midCat"/>
      </c:valAx>
      <c:valAx>
        <c:axId val="110743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7442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274</xdr:row>
      <xdr:rowOff>171449</xdr:rowOff>
    </xdr:from>
    <xdr:to>
      <xdr:col>14</xdr:col>
      <xdr:colOff>219075</xdr:colOff>
      <xdr:row>297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58300B-2B5B-B78F-DE55-610EE99C6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7EF364-C83B-4889-9AA5-006DD1658BAE}" name="Tabela1" displayName="Tabela1" ref="A3:E429" totalsRowShown="0">
  <autoFilter ref="A3:E429" xr:uid="{917EF364-C83B-4889-9AA5-006DD1658BAE}"/>
  <tableColumns count="5">
    <tableColumn id="1" xr3:uid="{5BD32F00-684A-4FBA-B68A-5E1EDA6347FA}" name="Time (day)"/>
    <tableColumn id="2" xr3:uid="{4C021FAB-5FD7-461C-A3D4-1AA537CD5238}" name="Date" dataDxfId="2"/>
    <tableColumn id="3" xr3:uid="{D376B57C-1259-49A9-970B-F9BAD400335A}" name="WW"/>
    <tableColumn id="4" xr3:uid="{676BD795-4257-4E08-84C7-BE3AA4E53627}" name="MW"/>
    <tableColumn id="5" xr3:uid="{30E3F67D-8C0F-4928-87D8-762B3323ADE5}" name="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59CF22-3724-4834-A130-306A0D26CCF3}" name="Tabela2" displayName="Tabela2" ref="A433:C859" totalsRowShown="0">
  <autoFilter ref="A433:C859" xr:uid="{3559CF22-3724-4834-A130-306A0D26CCF3}"/>
  <tableColumns count="3">
    <tableColumn id="1" xr3:uid="{4418962D-55E1-42F9-8502-3F094BF15A6C}" name="Time (day)"/>
    <tableColumn id="2" xr3:uid="{5E69A4F7-E544-4EF7-9C47-4D1B3DA9C46D}" name="Date" dataDxfId="1"/>
    <tableColumn id="3" xr3:uid="{D1CCB80C-8FC3-4E31-8C7E-5F2011679E3C}" name="RES-HC Pore Volume SCTR (m3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869E0C-933F-410E-B660-600FFD8A2039}" name="Tabela3" displayName="Tabela3" ref="A863:C1161" totalsRowShown="0">
  <autoFilter ref="A863:C1161" xr:uid="{1B869E0C-933F-410E-B660-600FFD8A2039}"/>
  <tableColumns count="3">
    <tableColumn id="1" xr3:uid="{4D7ED097-0316-4243-BEBA-4F104BD159C1}" name="Time (day)"/>
    <tableColumn id="2" xr3:uid="{AA3F5220-7810-4F78-92A7-66CD9404D446}" name="Date" dataDxfId="0"/>
    <tableColumn id="3" xr3:uid="{1B008E50-EB31-4370-B270-4161D8DD8347}" name="RES-HC Pore Volume SCTR (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C855C-2795-482D-BF8F-F1DD0F3D6EFB}">
  <dimension ref="A1:E1161"/>
  <sheetViews>
    <sheetView topLeftCell="A275" workbookViewId="0">
      <selection activeCell="A3" sqref="A3:E301"/>
    </sheetView>
  </sheetViews>
  <sheetFormatPr defaultRowHeight="15" x14ac:dyDescent="0.25"/>
  <cols>
    <col min="1" max="1" width="12.5703125" customWidth="1"/>
    <col min="2" max="2" width="19.7109375" bestFit="1" customWidth="1"/>
    <col min="3" max="3" width="30.7109375" customWidth="1"/>
  </cols>
  <sheetData>
    <row r="1" spans="1:5" x14ac:dyDescent="0.25">
      <c r="A1" t="s">
        <v>0</v>
      </c>
    </row>
    <row r="3" spans="1:5" x14ac:dyDescent="0.25">
      <c r="A3" t="s">
        <v>1</v>
      </c>
      <c r="B3" t="s">
        <v>2</v>
      </c>
      <c r="C3" t="s">
        <v>6</v>
      </c>
      <c r="D3" t="s">
        <v>7</v>
      </c>
      <c r="E3" t="s">
        <v>8</v>
      </c>
    </row>
    <row r="4" spans="1:5" x14ac:dyDescent="0.25">
      <c r="A4">
        <v>0</v>
      </c>
      <c r="B4" s="2">
        <f>DATE(2000,1,1) + TIME(0,0,0)</f>
        <v>36526</v>
      </c>
      <c r="C4">
        <v>6473.5043944999998</v>
      </c>
      <c r="D4">
        <v>6764.7060547000001</v>
      </c>
      <c r="E4">
        <v>7733.2670897999997</v>
      </c>
    </row>
    <row r="5" spans="1:5" x14ac:dyDescent="0.25">
      <c r="A5">
        <v>1</v>
      </c>
      <c r="B5" s="2">
        <f>DATE(2000,1,2) + TIME(0,0,0)</f>
        <v>36527</v>
      </c>
      <c r="C5">
        <v>6237.7524414</v>
      </c>
      <c r="D5">
        <v>6647.4443358999997</v>
      </c>
      <c r="E5">
        <v>7625.7875977000003</v>
      </c>
    </row>
    <row r="6" spans="1:5" x14ac:dyDescent="0.25">
      <c r="A6">
        <v>2</v>
      </c>
      <c r="B6" s="2">
        <f>DATE(2000,1,3) + TIME(0,0,0)</f>
        <v>36528</v>
      </c>
      <c r="C6">
        <v>6116.9257811999996</v>
      </c>
      <c r="D6">
        <v>6582.8837891000003</v>
      </c>
      <c r="E6">
        <v>7545.6625977000003</v>
      </c>
    </row>
    <row r="7" spans="1:5" x14ac:dyDescent="0.25">
      <c r="A7">
        <v>3</v>
      </c>
      <c r="B7" s="2">
        <f>DATE(2000,1,4) + TIME(0,0,0)</f>
        <v>36529</v>
      </c>
      <c r="C7">
        <v>6029.4174805000002</v>
      </c>
      <c r="D7">
        <v>6521.0390625</v>
      </c>
      <c r="E7">
        <v>7478.2182616999999</v>
      </c>
    </row>
    <row r="8" spans="1:5" x14ac:dyDescent="0.25">
      <c r="A8">
        <v>4</v>
      </c>
      <c r="B8" s="2">
        <f>DATE(2000,1,5) + TIME(0,0,0)</f>
        <v>36530</v>
      </c>
      <c r="C8">
        <v>5952.6020508000001</v>
      </c>
      <c r="D8">
        <v>6461.0317383000001</v>
      </c>
      <c r="E8">
        <v>7419.2709961</v>
      </c>
    </row>
    <row r="9" spans="1:5" x14ac:dyDescent="0.25">
      <c r="A9">
        <v>5</v>
      </c>
      <c r="B9" s="2">
        <f>DATE(2000,1,6) + TIME(0,0,0)</f>
        <v>36531</v>
      </c>
      <c r="C9">
        <v>5881.8339844000002</v>
      </c>
      <c r="D9">
        <v>6402.953125</v>
      </c>
      <c r="E9">
        <v>7377.1420897999997</v>
      </c>
    </row>
    <row r="10" spans="1:5" x14ac:dyDescent="0.25">
      <c r="A10">
        <v>6</v>
      </c>
      <c r="B10" s="2">
        <f>DATE(2000,1,7) + TIME(0,0,0)</f>
        <v>36532</v>
      </c>
      <c r="C10">
        <v>5812.3007811999996</v>
      </c>
      <c r="D10">
        <v>6346.3061522999997</v>
      </c>
      <c r="E10">
        <v>7353.2353516000003</v>
      </c>
    </row>
    <row r="11" spans="1:5" x14ac:dyDescent="0.25">
      <c r="A11">
        <v>7</v>
      </c>
      <c r="B11" s="2">
        <f>DATE(2000,1,8) + TIME(0,0,0)</f>
        <v>36533</v>
      </c>
      <c r="C11">
        <v>5747.7119141000003</v>
      </c>
      <c r="D11">
        <v>6291.1157227000003</v>
      </c>
      <c r="E11">
        <v>7340.0532227000003</v>
      </c>
    </row>
    <row r="12" spans="1:5" x14ac:dyDescent="0.25">
      <c r="A12">
        <v>8</v>
      </c>
      <c r="B12" s="2">
        <f>DATE(2000,1,9) + TIME(0,0,0)</f>
        <v>36534</v>
      </c>
      <c r="C12">
        <v>5684.1972655999998</v>
      </c>
      <c r="D12">
        <v>6237.2763672000001</v>
      </c>
      <c r="E12">
        <v>7331.5932616999999</v>
      </c>
    </row>
    <row r="13" spans="1:5" x14ac:dyDescent="0.25">
      <c r="A13">
        <v>9</v>
      </c>
      <c r="B13" s="2">
        <f>DATE(2000,1,10) + TIME(0,0,0)</f>
        <v>36535</v>
      </c>
      <c r="C13">
        <v>5623.4482422000001</v>
      </c>
      <c r="D13">
        <v>6184.5009766000003</v>
      </c>
      <c r="E13">
        <v>7325.6621094000002</v>
      </c>
    </row>
    <row r="14" spans="1:5" x14ac:dyDescent="0.25">
      <c r="A14">
        <v>10</v>
      </c>
      <c r="B14" s="2">
        <f>DATE(2000,1,11) + TIME(0,0,0)</f>
        <v>36536</v>
      </c>
      <c r="C14">
        <v>5565.9194336</v>
      </c>
      <c r="D14">
        <v>6132.9692383000001</v>
      </c>
      <c r="E14">
        <v>7321.4960938000004</v>
      </c>
    </row>
    <row r="15" spans="1:5" x14ac:dyDescent="0.25">
      <c r="A15">
        <v>11</v>
      </c>
      <c r="B15" s="2">
        <f>DATE(2000,1,12) + TIME(0,0,0)</f>
        <v>36537</v>
      </c>
      <c r="C15">
        <v>5508.84375</v>
      </c>
      <c r="D15">
        <v>6082.5</v>
      </c>
      <c r="E15">
        <v>7318.5844727000003</v>
      </c>
    </row>
    <row r="16" spans="1:5" x14ac:dyDescent="0.25">
      <c r="A16">
        <v>12</v>
      </c>
      <c r="B16" s="2">
        <f>DATE(2000,1,13) + TIME(0,0,0)</f>
        <v>36538</v>
      </c>
      <c r="C16">
        <v>5454.3422852000003</v>
      </c>
      <c r="D16">
        <v>6032.8847655999998</v>
      </c>
      <c r="E16">
        <v>7316.5576172000001</v>
      </c>
    </row>
    <row r="17" spans="1:5" x14ac:dyDescent="0.25">
      <c r="A17">
        <v>13</v>
      </c>
      <c r="B17" s="2">
        <f>DATE(2000,1,14) + TIME(0,0,0)</f>
        <v>36539</v>
      </c>
      <c r="C17">
        <v>5402.2333983999997</v>
      </c>
      <c r="D17">
        <v>5984.2958983999997</v>
      </c>
      <c r="E17">
        <v>7315.1503905999998</v>
      </c>
    </row>
    <row r="18" spans="1:5" x14ac:dyDescent="0.25">
      <c r="A18">
        <v>14</v>
      </c>
      <c r="B18" s="2">
        <f>DATE(2000,1,15) + TIME(0,0,0)</f>
        <v>36540</v>
      </c>
      <c r="C18">
        <v>5350.4106444999998</v>
      </c>
      <c r="D18">
        <v>5936.5957030999998</v>
      </c>
      <c r="E18">
        <v>7314.1752930000002</v>
      </c>
    </row>
    <row r="19" spans="1:5" x14ac:dyDescent="0.25">
      <c r="A19">
        <v>15</v>
      </c>
      <c r="B19" s="2">
        <f>DATE(2000,1,16) + TIME(0,0,0)</f>
        <v>36541</v>
      </c>
      <c r="C19">
        <v>5299.4033202999999</v>
      </c>
      <c r="D19">
        <v>5889.6552733999997</v>
      </c>
      <c r="E19">
        <v>7313.4960938000004</v>
      </c>
    </row>
    <row r="20" spans="1:5" x14ac:dyDescent="0.25">
      <c r="A20">
        <v>16</v>
      </c>
      <c r="B20" s="2">
        <f>DATE(2000,1,17) + TIME(0,0,0)</f>
        <v>36542</v>
      </c>
      <c r="C20">
        <v>5251.5122069999998</v>
      </c>
      <c r="D20">
        <v>5843.5517577999999</v>
      </c>
      <c r="E20">
        <v>7313.0239258000001</v>
      </c>
    </row>
    <row r="21" spans="1:5" x14ac:dyDescent="0.25">
      <c r="A21">
        <v>17</v>
      </c>
      <c r="B21" s="2">
        <f>DATE(2000,1,18) + TIME(0,0,0)</f>
        <v>36543</v>
      </c>
      <c r="C21">
        <v>5203.9438477000003</v>
      </c>
      <c r="D21">
        <v>5798.2993164</v>
      </c>
      <c r="E21">
        <v>7312.6953125</v>
      </c>
    </row>
    <row r="22" spans="1:5" x14ac:dyDescent="0.25">
      <c r="A22">
        <v>18</v>
      </c>
      <c r="B22" s="2">
        <f>DATE(2000,1,19) + TIME(0,0,0)</f>
        <v>36544</v>
      </c>
      <c r="C22">
        <v>5156.6264647999997</v>
      </c>
      <c r="D22">
        <v>5753.6464844000002</v>
      </c>
      <c r="E22">
        <v>7312.4667969000002</v>
      </c>
    </row>
    <row r="23" spans="1:5" x14ac:dyDescent="0.25">
      <c r="A23">
        <v>19</v>
      </c>
      <c r="B23" s="2">
        <f>DATE(2000,1,20) + TIME(0,0,0)</f>
        <v>36545</v>
      </c>
      <c r="C23">
        <v>5109.9614258000001</v>
      </c>
      <c r="D23">
        <v>5709.5849608999997</v>
      </c>
      <c r="E23">
        <v>7312.3085938000004</v>
      </c>
    </row>
    <row r="24" spans="1:5" x14ac:dyDescent="0.25">
      <c r="A24">
        <v>20</v>
      </c>
      <c r="B24" s="2">
        <f>DATE(2000,1,21) + TIME(0,0,0)</f>
        <v>36546</v>
      </c>
      <c r="C24">
        <v>5065.9018555000002</v>
      </c>
      <c r="D24">
        <v>5666.1904297000001</v>
      </c>
      <c r="E24">
        <v>7312.1987305000002</v>
      </c>
    </row>
    <row r="25" spans="1:5" x14ac:dyDescent="0.25">
      <c r="A25">
        <v>21</v>
      </c>
      <c r="B25" s="2">
        <f>DATE(2000,1,22) + TIME(0,0,0)</f>
        <v>36547</v>
      </c>
      <c r="C25">
        <v>5022.3002930000002</v>
      </c>
      <c r="D25">
        <v>5623.5043944999998</v>
      </c>
      <c r="E25">
        <v>7312.1225586</v>
      </c>
    </row>
    <row r="26" spans="1:5" x14ac:dyDescent="0.25">
      <c r="A26">
        <v>22</v>
      </c>
      <c r="B26" s="2">
        <f>DATE(2000,1,23) + TIME(0,0,0)</f>
        <v>36548</v>
      </c>
      <c r="C26">
        <v>4978.7739258000001</v>
      </c>
      <c r="D26">
        <v>5581.3823241999999</v>
      </c>
      <c r="E26">
        <v>7312.0698241999999</v>
      </c>
    </row>
    <row r="27" spans="1:5" x14ac:dyDescent="0.25">
      <c r="A27">
        <v>23</v>
      </c>
      <c r="B27" s="2">
        <f>DATE(2000,1,24) + TIME(0,0,0)</f>
        <v>36549</v>
      </c>
      <c r="C27">
        <v>4935.5507811999996</v>
      </c>
      <c r="D27">
        <v>5539.7773438000004</v>
      </c>
      <c r="E27">
        <v>7312.0332030999998</v>
      </c>
    </row>
    <row r="28" spans="1:5" x14ac:dyDescent="0.25">
      <c r="A28">
        <v>24</v>
      </c>
      <c r="B28" s="2">
        <f>DATE(2000,1,25) + TIME(0,0,0)</f>
        <v>36550</v>
      </c>
      <c r="C28">
        <v>4893.2172852000003</v>
      </c>
      <c r="D28">
        <v>5498.9497069999998</v>
      </c>
      <c r="E28">
        <v>7312.0078125</v>
      </c>
    </row>
    <row r="29" spans="1:5" x14ac:dyDescent="0.25">
      <c r="A29">
        <v>25</v>
      </c>
      <c r="B29" s="2">
        <f>DATE(2000,1,26) + TIME(0,0,0)</f>
        <v>36551</v>
      </c>
      <c r="C29">
        <v>4853.1162108999997</v>
      </c>
      <c r="D29">
        <v>5458.6005858999997</v>
      </c>
      <c r="E29">
        <v>7311.9907227000003</v>
      </c>
    </row>
    <row r="30" spans="1:5" x14ac:dyDescent="0.25">
      <c r="A30">
        <v>26</v>
      </c>
      <c r="B30" s="2">
        <f>DATE(2000,1,27) + TIME(0,0,0)</f>
        <v>36552</v>
      </c>
      <c r="C30">
        <v>4813.1416016000003</v>
      </c>
      <c r="D30">
        <v>5418.8090819999998</v>
      </c>
      <c r="E30">
        <v>7311.9785155999998</v>
      </c>
    </row>
    <row r="31" spans="1:5" x14ac:dyDescent="0.25">
      <c r="A31">
        <v>27</v>
      </c>
      <c r="B31" s="2">
        <f>DATE(2000,1,28) + TIME(0,0,0)</f>
        <v>36553</v>
      </c>
      <c r="C31">
        <v>4773.1928711</v>
      </c>
      <c r="D31">
        <v>5379.4340819999998</v>
      </c>
      <c r="E31">
        <v>7311.9707030999998</v>
      </c>
    </row>
    <row r="32" spans="1:5" x14ac:dyDescent="0.25">
      <c r="A32">
        <v>28</v>
      </c>
      <c r="B32" s="2">
        <f>DATE(2000,1,29) + TIME(0,0,0)</f>
        <v>36554</v>
      </c>
      <c r="C32">
        <v>4733.4077147999997</v>
      </c>
      <c r="D32">
        <v>5340.4453125</v>
      </c>
      <c r="E32">
        <v>7311.9653319999998</v>
      </c>
    </row>
    <row r="33" spans="1:5" x14ac:dyDescent="0.25">
      <c r="A33">
        <v>29</v>
      </c>
      <c r="B33" s="2">
        <f>DATE(2000,1,30) + TIME(0,0,0)</f>
        <v>36555</v>
      </c>
      <c r="C33">
        <v>4694.0307616999999</v>
      </c>
      <c r="D33">
        <v>5301.8916016000003</v>
      </c>
      <c r="E33">
        <v>7311.9609375</v>
      </c>
    </row>
    <row r="34" spans="1:5" x14ac:dyDescent="0.25">
      <c r="A34">
        <v>30</v>
      </c>
      <c r="B34" s="2">
        <f>DATE(2000,1,31) + TIME(0,0,0)</f>
        <v>36556</v>
      </c>
      <c r="C34">
        <v>4656.0576172000001</v>
      </c>
      <c r="D34">
        <v>5263.7949219000002</v>
      </c>
      <c r="E34">
        <v>7311.9575194999998</v>
      </c>
    </row>
    <row r="35" spans="1:5" x14ac:dyDescent="0.25">
      <c r="A35">
        <v>31</v>
      </c>
      <c r="B35" s="2">
        <f>DATE(2000,2,1) + TIME(0,0,0)</f>
        <v>36557</v>
      </c>
      <c r="C35">
        <v>4619.4106444999998</v>
      </c>
      <c r="D35">
        <v>5226.203125</v>
      </c>
      <c r="E35">
        <v>7311.9550780999998</v>
      </c>
    </row>
    <row r="36" spans="1:5" x14ac:dyDescent="0.25">
      <c r="A36">
        <v>32</v>
      </c>
      <c r="B36" s="2">
        <f>DATE(2000,2,2) + TIME(0,0,0)</f>
        <v>36558</v>
      </c>
      <c r="C36">
        <v>4582.7841797000001</v>
      </c>
      <c r="D36">
        <v>5189.1508789</v>
      </c>
      <c r="E36">
        <v>7311.953125</v>
      </c>
    </row>
    <row r="37" spans="1:5" x14ac:dyDescent="0.25">
      <c r="A37">
        <v>33</v>
      </c>
      <c r="B37" s="2">
        <f>DATE(2000,2,3) + TIME(0,0,0)</f>
        <v>36559</v>
      </c>
      <c r="C37">
        <v>4546.1845702999999</v>
      </c>
      <c r="D37">
        <v>5152.4326172000001</v>
      </c>
      <c r="E37">
        <v>7311.9516602000003</v>
      </c>
    </row>
    <row r="38" spans="1:5" x14ac:dyDescent="0.25">
      <c r="A38">
        <v>34</v>
      </c>
      <c r="B38" s="2">
        <f>DATE(2000,2,4) + TIME(0,0,0)</f>
        <v>36560</v>
      </c>
      <c r="C38">
        <v>4509.6738280999998</v>
      </c>
      <c r="D38">
        <v>5116.0517577999999</v>
      </c>
      <c r="E38">
        <v>7311.9511719000002</v>
      </c>
    </row>
    <row r="39" spans="1:5" x14ac:dyDescent="0.25">
      <c r="A39">
        <v>35</v>
      </c>
      <c r="B39" s="2">
        <f>DATE(2000,2,5) + TIME(0,0,0)</f>
        <v>36561</v>
      </c>
      <c r="C39">
        <v>4473.3457030999998</v>
      </c>
      <c r="D39">
        <v>5080.09375</v>
      </c>
      <c r="E39">
        <v>7311.9501952999999</v>
      </c>
    </row>
    <row r="40" spans="1:5" x14ac:dyDescent="0.25">
      <c r="A40">
        <v>36</v>
      </c>
      <c r="B40" s="2">
        <f>DATE(2000,2,6) + TIME(0,0,0)</f>
        <v>36562</v>
      </c>
      <c r="C40">
        <v>4437.5078125</v>
      </c>
      <c r="D40">
        <v>5044.5864258000001</v>
      </c>
      <c r="E40">
        <v>7311.9497069999998</v>
      </c>
    </row>
    <row r="41" spans="1:5" x14ac:dyDescent="0.25">
      <c r="A41">
        <v>37</v>
      </c>
      <c r="B41" s="2">
        <f>DATE(2000,2,7) + TIME(0,0,0)</f>
        <v>36563</v>
      </c>
      <c r="C41">
        <v>4403.2421875</v>
      </c>
      <c r="D41">
        <v>5009.4121094000002</v>
      </c>
      <c r="E41">
        <v>7311.9492188000004</v>
      </c>
    </row>
    <row r="42" spans="1:5" x14ac:dyDescent="0.25">
      <c r="A42">
        <v>38</v>
      </c>
      <c r="B42" s="2">
        <f>DATE(2000,2,8) + TIME(0,0,0)</f>
        <v>36564</v>
      </c>
      <c r="C42">
        <v>4369.7553711</v>
      </c>
      <c r="D42">
        <v>4974.6625977000003</v>
      </c>
      <c r="E42">
        <v>7311.9492188000004</v>
      </c>
    </row>
    <row r="43" spans="1:5" x14ac:dyDescent="0.25">
      <c r="A43">
        <v>39</v>
      </c>
      <c r="B43" s="2">
        <f>DATE(2000,2,9) + TIME(0,0,0)</f>
        <v>36565</v>
      </c>
      <c r="C43">
        <v>4336.2939452999999</v>
      </c>
      <c r="D43">
        <v>4940.2695311999996</v>
      </c>
      <c r="E43">
        <v>7311.9487305000002</v>
      </c>
    </row>
    <row r="44" spans="1:5" x14ac:dyDescent="0.25">
      <c r="A44">
        <v>40</v>
      </c>
      <c r="B44" s="2">
        <f>DATE(2000,2,10) + TIME(0,0,0)</f>
        <v>36566</v>
      </c>
      <c r="C44">
        <v>4302.8691405999998</v>
      </c>
      <c r="D44">
        <v>4906.1474608999997</v>
      </c>
      <c r="E44">
        <v>7311.9487305000002</v>
      </c>
    </row>
    <row r="45" spans="1:5" x14ac:dyDescent="0.25">
      <c r="A45">
        <v>41</v>
      </c>
      <c r="B45" s="2">
        <f>DATE(2000,2,11) + TIME(0,0,0)</f>
        <v>36567</v>
      </c>
      <c r="C45">
        <v>4269.4946289</v>
      </c>
      <c r="D45">
        <v>4872.3110352000003</v>
      </c>
      <c r="E45">
        <v>7311.9487305000002</v>
      </c>
    </row>
    <row r="46" spans="1:5" x14ac:dyDescent="0.25">
      <c r="A46">
        <v>42</v>
      </c>
      <c r="B46" s="2">
        <f>DATE(2000,2,12) + TIME(0,0,0)</f>
        <v>36568</v>
      </c>
      <c r="C46">
        <v>4236.1889647999997</v>
      </c>
      <c r="D46">
        <v>4838.8769530999998</v>
      </c>
      <c r="E46">
        <v>7311.9487305000002</v>
      </c>
    </row>
    <row r="47" spans="1:5" x14ac:dyDescent="0.25">
      <c r="A47">
        <v>43</v>
      </c>
      <c r="B47" s="2">
        <f>DATE(2000,2,13) + TIME(0,0,0)</f>
        <v>36569</v>
      </c>
      <c r="C47">
        <v>4203.0444336</v>
      </c>
      <c r="D47">
        <v>4805.7026366999999</v>
      </c>
      <c r="E47">
        <v>7311.9482422000001</v>
      </c>
    </row>
    <row r="48" spans="1:5" x14ac:dyDescent="0.25">
      <c r="A48">
        <v>44</v>
      </c>
      <c r="B48" s="2">
        <f>DATE(2000,2,14) + TIME(0,0,0)</f>
        <v>36570</v>
      </c>
      <c r="C48">
        <v>4170.2006836</v>
      </c>
      <c r="D48">
        <v>4772.7670897999997</v>
      </c>
      <c r="E48">
        <v>7311.9482422000001</v>
      </c>
    </row>
    <row r="49" spans="1:5" x14ac:dyDescent="0.25">
      <c r="A49">
        <v>45</v>
      </c>
      <c r="B49" s="2">
        <f>DATE(2000,2,15) + TIME(0,0,0)</f>
        <v>36571</v>
      </c>
      <c r="C49">
        <v>4138.4438477000003</v>
      </c>
      <c r="D49">
        <v>4740.1381836</v>
      </c>
      <c r="E49">
        <v>7311.9482422000001</v>
      </c>
    </row>
    <row r="50" spans="1:5" x14ac:dyDescent="0.25">
      <c r="A50">
        <v>46</v>
      </c>
      <c r="B50" s="2">
        <f>DATE(2000,2,16) + TIME(0,0,0)</f>
        <v>36572</v>
      </c>
      <c r="C50">
        <v>4108.1088866999999</v>
      </c>
      <c r="D50">
        <v>4707.8525391000003</v>
      </c>
      <c r="E50">
        <v>7311.9482422000001</v>
      </c>
    </row>
    <row r="51" spans="1:5" x14ac:dyDescent="0.25">
      <c r="A51">
        <v>47</v>
      </c>
      <c r="B51" s="2">
        <f>DATE(2000,2,17) + TIME(0,0,0)</f>
        <v>36573</v>
      </c>
      <c r="C51">
        <v>4078.3127441000001</v>
      </c>
      <c r="D51">
        <v>4675.9008789</v>
      </c>
      <c r="E51">
        <v>7311.9482422000001</v>
      </c>
    </row>
    <row r="52" spans="1:5" x14ac:dyDescent="0.25">
      <c r="A52">
        <v>48</v>
      </c>
      <c r="B52" s="2">
        <f>DATE(2000,2,18) + TIME(0,0,0)</f>
        <v>36574</v>
      </c>
      <c r="C52">
        <v>4048.8732909999999</v>
      </c>
      <c r="D52">
        <v>4644.2524414</v>
      </c>
      <c r="E52">
        <v>7311.9482422000001</v>
      </c>
    </row>
    <row r="53" spans="1:5" x14ac:dyDescent="0.25">
      <c r="A53">
        <v>49</v>
      </c>
      <c r="B53" s="2">
        <f>DATE(2000,2,19) + TIME(0,0,0)</f>
        <v>36575</v>
      </c>
      <c r="C53">
        <v>4019.5336914</v>
      </c>
      <c r="D53">
        <v>4612.9204102000003</v>
      </c>
      <c r="E53">
        <v>7311.9482422000001</v>
      </c>
    </row>
    <row r="54" spans="1:5" x14ac:dyDescent="0.25">
      <c r="A54">
        <v>50</v>
      </c>
      <c r="B54" s="2">
        <f>DATE(2000,2,20) + TIME(0,0,0)</f>
        <v>36576</v>
      </c>
      <c r="C54">
        <v>3990.2470702999999</v>
      </c>
      <c r="D54">
        <v>4582.0517577999999</v>
      </c>
      <c r="E54">
        <v>7311.9482422000001</v>
      </c>
    </row>
    <row r="55" spans="1:5" x14ac:dyDescent="0.25">
      <c r="A55">
        <v>51</v>
      </c>
      <c r="B55" s="2">
        <f>DATE(2000,2,21) + TIME(0,0,0)</f>
        <v>36577</v>
      </c>
      <c r="C55">
        <v>3961.0051269999999</v>
      </c>
      <c r="D55">
        <v>4551.5527344000002</v>
      </c>
      <c r="E55">
        <v>7311.9482422000001</v>
      </c>
    </row>
    <row r="56" spans="1:5" x14ac:dyDescent="0.25">
      <c r="A56">
        <v>52</v>
      </c>
      <c r="B56" s="2">
        <f>DATE(2000,2,22) + TIME(0,0,0)</f>
        <v>36578</v>
      </c>
      <c r="C56">
        <v>3931.8029784999999</v>
      </c>
      <c r="D56">
        <v>4521.7329102000003</v>
      </c>
      <c r="E56">
        <v>7311.9482422000001</v>
      </c>
    </row>
    <row r="57" spans="1:5" x14ac:dyDescent="0.25">
      <c r="A57">
        <v>53</v>
      </c>
      <c r="B57" s="2">
        <f>DATE(2000,2,23) + TIME(0,0,0)</f>
        <v>36579</v>
      </c>
      <c r="C57">
        <v>3902.6437987999998</v>
      </c>
      <c r="D57">
        <v>4492.7177733999997</v>
      </c>
      <c r="E57">
        <v>7311.9482422000001</v>
      </c>
    </row>
    <row r="58" spans="1:5" x14ac:dyDescent="0.25">
      <c r="A58">
        <v>54</v>
      </c>
      <c r="B58" s="2">
        <f>DATE(2000,2,24) + TIME(0,0,0)</f>
        <v>36580</v>
      </c>
      <c r="C58">
        <v>3873.5444336</v>
      </c>
      <c r="D58">
        <v>4464.4736327999999</v>
      </c>
      <c r="E58">
        <v>7311.9482422000001</v>
      </c>
    </row>
    <row r="59" spans="1:5" x14ac:dyDescent="0.25">
      <c r="A59">
        <v>55</v>
      </c>
      <c r="B59" s="2">
        <f>DATE(2000,2,25) + TIME(0,0,0)</f>
        <v>36581</v>
      </c>
      <c r="C59">
        <v>3844.5500487999998</v>
      </c>
      <c r="D59">
        <v>4437.4570311999996</v>
      </c>
      <c r="E59">
        <v>7311.9482422000001</v>
      </c>
    </row>
    <row r="60" spans="1:5" x14ac:dyDescent="0.25">
      <c r="A60">
        <v>56</v>
      </c>
      <c r="B60" s="2">
        <f>DATE(2000,2,26) + TIME(0,0,0)</f>
        <v>36582</v>
      </c>
      <c r="C60">
        <v>3816.3317870999999</v>
      </c>
      <c r="D60">
        <v>4412.7763672000001</v>
      </c>
      <c r="E60">
        <v>7311.9482422000001</v>
      </c>
    </row>
    <row r="61" spans="1:5" x14ac:dyDescent="0.25">
      <c r="A61">
        <v>57</v>
      </c>
      <c r="B61" s="2">
        <f>DATE(2000,2,27) + TIME(0,0,0)</f>
        <v>36583</v>
      </c>
      <c r="C61">
        <v>3789.6625976999999</v>
      </c>
      <c r="D61">
        <v>4389.7036133000001</v>
      </c>
      <c r="E61">
        <v>7311.9482422000001</v>
      </c>
    </row>
    <row r="62" spans="1:5" x14ac:dyDescent="0.25">
      <c r="A62">
        <v>58</v>
      </c>
      <c r="B62" s="2">
        <f>DATE(2000,2,28) + TIME(0,0,0)</f>
        <v>36584</v>
      </c>
      <c r="C62">
        <v>3763.0449219000002</v>
      </c>
      <c r="D62">
        <v>4366.8125</v>
      </c>
      <c r="E62">
        <v>7311.9477539</v>
      </c>
    </row>
    <row r="63" spans="1:5" x14ac:dyDescent="0.25">
      <c r="A63">
        <v>59</v>
      </c>
      <c r="B63" s="2">
        <f>DATE(2000,2,29) + TIME(0,0,0)</f>
        <v>36585</v>
      </c>
      <c r="C63">
        <v>3736.4533691000001</v>
      </c>
      <c r="D63">
        <v>4345.4160155999998</v>
      </c>
      <c r="E63">
        <v>7311.9477539</v>
      </c>
    </row>
    <row r="64" spans="1:5" x14ac:dyDescent="0.25">
      <c r="A64">
        <v>60</v>
      </c>
      <c r="B64" s="2">
        <f>DATE(2000,3,1) + TIME(0,0,0)</f>
        <v>36586</v>
      </c>
      <c r="C64">
        <v>3709.8952637000002</v>
      </c>
      <c r="D64">
        <v>4324.9609375</v>
      </c>
      <c r="E64">
        <v>7311.9477539</v>
      </c>
    </row>
    <row r="65" spans="1:5" x14ac:dyDescent="0.25">
      <c r="A65">
        <v>61</v>
      </c>
      <c r="B65" s="2">
        <f>DATE(2000,3,2) + TIME(0,0,0)</f>
        <v>36587</v>
      </c>
      <c r="C65">
        <v>3683.3774414</v>
      </c>
      <c r="D65">
        <v>4305.6884766000003</v>
      </c>
      <c r="E65">
        <v>7311.9477539</v>
      </c>
    </row>
    <row r="66" spans="1:5" x14ac:dyDescent="0.25">
      <c r="A66">
        <v>62</v>
      </c>
      <c r="B66" s="2">
        <f>DATE(2000,3,3) + TIME(0,0,0)</f>
        <v>36588</v>
      </c>
      <c r="C66">
        <v>3656.9299316000001</v>
      </c>
      <c r="D66">
        <v>4287.0537108999997</v>
      </c>
      <c r="E66">
        <v>7311.9477539</v>
      </c>
    </row>
    <row r="67" spans="1:5" x14ac:dyDescent="0.25">
      <c r="A67">
        <v>63</v>
      </c>
      <c r="B67" s="2">
        <f>DATE(2000,3,4) + TIME(0,0,0)</f>
        <v>36589</v>
      </c>
      <c r="C67">
        <v>3630.6201172000001</v>
      </c>
      <c r="D67">
        <v>4268.9091797000001</v>
      </c>
      <c r="E67">
        <v>7311.9477539</v>
      </c>
    </row>
    <row r="68" spans="1:5" x14ac:dyDescent="0.25">
      <c r="A68">
        <v>64</v>
      </c>
      <c r="B68" s="2">
        <f>DATE(2000,3,5) + TIME(0,0,0)</f>
        <v>36590</v>
      </c>
      <c r="C68">
        <v>3604.5012207</v>
      </c>
      <c r="D68">
        <v>4251.4443358999997</v>
      </c>
      <c r="E68">
        <v>7311.9477539</v>
      </c>
    </row>
    <row r="69" spans="1:5" x14ac:dyDescent="0.25">
      <c r="A69">
        <v>65</v>
      </c>
      <c r="B69" s="2">
        <f>DATE(2000,3,6) + TIME(0,0,0)</f>
        <v>36591</v>
      </c>
      <c r="C69">
        <v>3578.7546387000002</v>
      </c>
      <c r="D69">
        <v>4234.5214844000002</v>
      </c>
      <c r="E69">
        <v>7311.9477539</v>
      </c>
    </row>
    <row r="70" spans="1:5" x14ac:dyDescent="0.25">
      <c r="A70">
        <v>66</v>
      </c>
      <c r="B70" s="2">
        <f>DATE(2000,3,7) + TIME(0,0,0)</f>
        <v>36592</v>
      </c>
      <c r="C70">
        <v>3553.2204590000001</v>
      </c>
      <c r="D70">
        <v>4217.9711914</v>
      </c>
      <c r="E70">
        <v>7311.9477539</v>
      </c>
    </row>
    <row r="71" spans="1:5" x14ac:dyDescent="0.25">
      <c r="A71">
        <v>67</v>
      </c>
      <c r="B71" s="2">
        <f>DATE(2000,3,8) + TIME(0,0,0)</f>
        <v>36593</v>
      </c>
      <c r="C71">
        <v>3527.7526855000001</v>
      </c>
      <c r="D71">
        <v>4202.0458983999997</v>
      </c>
      <c r="E71">
        <v>7311.9477539</v>
      </c>
    </row>
    <row r="72" spans="1:5" x14ac:dyDescent="0.25">
      <c r="A72">
        <v>68</v>
      </c>
      <c r="B72" s="2">
        <f>DATE(2000,3,9) + TIME(0,0,0)</f>
        <v>36594</v>
      </c>
      <c r="C72">
        <v>3502.3979491999999</v>
      </c>
      <c r="D72">
        <v>4186.8237305000002</v>
      </c>
      <c r="E72">
        <v>7311.9477539</v>
      </c>
    </row>
    <row r="73" spans="1:5" x14ac:dyDescent="0.25">
      <c r="A73">
        <v>69</v>
      </c>
      <c r="B73" s="2">
        <f>DATE(2000,3,10) + TIME(0,0,0)</f>
        <v>36595</v>
      </c>
      <c r="C73">
        <v>3477.4829101999999</v>
      </c>
      <c r="D73">
        <v>4172.3051758000001</v>
      </c>
      <c r="E73">
        <v>7311.9477539</v>
      </c>
    </row>
    <row r="74" spans="1:5" x14ac:dyDescent="0.25">
      <c r="A74">
        <v>70</v>
      </c>
      <c r="B74" s="2">
        <f>DATE(2000,3,11) + TIME(0,0,0)</f>
        <v>36596</v>
      </c>
      <c r="C74">
        <v>3453.2592773000001</v>
      </c>
      <c r="D74">
        <v>4158.2724608999997</v>
      </c>
      <c r="E74">
        <v>7311.9477539</v>
      </c>
    </row>
    <row r="75" spans="1:5" x14ac:dyDescent="0.25">
      <c r="A75">
        <v>71</v>
      </c>
      <c r="B75" s="2">
        <f>DATE(2000,3,12) + TIME(0,0,0)</f>
        <v>36597</v>
      </c>
      <c r="C75">
        <v>3429.9777832</v>
      </c>
      <c r="D75">
        <v>4144.6508789</v>
      </c>
      <c r="E75">
        <v>7311.9477539</v>
      </c>
    </row>
    <row r="76" spans="1:5" x14ac:dyDescent="0.25">
      <c r="A76">
        <v>72</v>
      </c>
      <c r="B76" s="2">
        <f>DATE(2000,3,13) + TIME(0,0,0)</f>
        <v>36598</v>
      </c>
      <c r="C76">
        <v>3408.3657226999999</v>
      </c>
      <c r="D76">
        <v>4131.4746094000002</v>
      </c>
      <c r="E76">
        <v>7311.9477539</v>
      </c>
    </row>
    <row r="77" spans="1:5" x14ac:dyDescent="0.25">
      <c r="A77">
        <v>73</v>
      </c>
      <c r="B77" s="2">
        <f>DATE(2000,3,14) + TIME(0,0,0)</f>
        <v>36599</v>
      </c>
      <c r="C77">
        <v>3387.4763183999999</v>
      </c>
      <c r="D77">
        <v>4118.7460938000004</v>
      </c>
      <c r="E77">
        <v>7311.9477539</v>
      </c>
    </row>
    <row r="78" spans="1:5" x14ac:dyDescent="0.25">
      <c r="A78">
        <v>74</v>
      </c>
      <c r="B78" s="2">
        <f>DATE(2000,3,15) + TIME(0,0,0)</f>
        <v>36600</v>
      </c>
      <c r="C78">
        <v>3367.6506347999998</v>
      </c>
      <c r="D78">
        <v>4106.4545897999997</v>
      </c>
      <c r="E78">
        <v>7311.9477539</v>
      </c>
    </row>
    <row r="79" spans="1:5" x14ac:dyDescent="0.25">
      <c r="A79">
        <v>75</v>
      </c>
      <c r="B79" s="2">
        <f>DATE(2000,3,16) + TIME(0,0,0)</f>
        <v>36601</v>
      </c>
      <c r="C79">
        <v>3349.7316894999999</v>
      </c>
      <c r="D79">
        <v>4094.5834961</v>
      </c>
      <c r="E79">
        <v>7311.9477539</v>
      </c>
    </row>
    <row r="80" spans="1:5" x14ac:dyDescent="0.25">
      <c r="A80">
        <v>76</v>
      </c>
      <c r="B80" s="2">
        <f>DATE(2000,3,17) + TIME(0,0,0)</f>
        <v>36602</v>
      </c>
      <c r="C80">
        <v>3341.9694823999998</v>
      </c>
      <c r="D80">
        <v>4083.1154784999999</v>
      </c>
      <c r="E80">
        <v>7311.9482422000001</v>
      </c>
    </row>
    <row r="81" spans="1:5" x14ac:dyDescent="0.25">
      <c r="A81">
        <v>77</v>
      </c>
      <c r="B81" s="2">
        <f>DATE(2000,3,18) + TIME(0,0,0)</f>
        <v>36603</v>
      </c>
      <c r="C81">
        <v>3341.3618164</v>
      </c>
      <c r="D81">
        <v>4072.0356445000002</v>
      </c>
      <c r="E81">
        <v>7311.9477539</v>
      </c>
    </row>
    <row r="82" spans="1:5" x14ac:dyDescent="0.25">
      <c r="A82">
        <v>78</v>
      </c>
      <c r="B82" s="2">
        <f>DATE(2000,3,19) + TIME(0,0,0)</f>
        <v>36604</v>
      </c>
      <c r="C82">
        <v>3341.1296387000002</v>
      </c>
      <c r="D82">
        <v>4061.3278808999999</v>
      </c>
      <c r="E82">
        <v>7311.9482422000001</v>
      </c>
    </row>
    <row r="83" spans="1:5" x14ac:dyDescent="0.25">
      <c r="A83">
        <v>79</v>
      </c>
      <c r="B83" s="2">
        <f>DATE(2000,3,20) + TIME(0,0,0)</f>
        <v>36605</v>
      </c>
      <c r="C83">
        <v>3340.9694823999998</v>
      </c>
      <c r="D83">
        <v>4050.9777832</v>
      </c>
      <c r="E83">
        <v>7311.9477539</v>
      </c>
    </row>
    <row r="84" spans="1:5" x14ac:dyDescent="0.25">
      <c r="A84">
        <v>80</v>
      </c>
      <c r="B84" s="2">
        <f>DATE(2000,3,21) + TIME(0,0,0)</f>
        <v>36606</v>
      </c>
      <c r="C84">
        <v>3340.8366698999998</v>
      </c>
      <c r="D84">
        <v>4040.9692383000001</v>
      </c>
      <c r="E84">
        <v>7311.9477539</v>
      </c>
    </row>
    <row r="85" spans="1:5" x14ac:dyDescent="0.25">
      <c r="A85">
        <v>81</v>
      </c>
      <c r="B85" s="2">
        <f>DATE(2000,3,22) + TIME(0,0,0)</f>
        <v>36607</v>
      </c>
      <c r="C85">
        <v>3340.7160644999999</v>
      </c>
      <c r="D85">
        <v>4031.2890625</v>
      </c>
      <c r="E85">
        <v>7311.9477539</v>
      </c>
    </row>
    <row r="86" spans="1:5" x14ac:dyDescent="0.25">
      <c r="A86">
        <v>82</v>
      </c>
      <c r="B86" s="2">
        <f>DATE(2000,3,23) + TIME(0,0,0)</f>
        <v>36608</v>
      </c>
      <c r="C86">
        <v>3340.5959472999998</v>
      </c>
      <c r="D86">
        <v>4021.9262695000002</v>
      </c>
      <c r="E86">
        <v>7311.9477539</v>
      </c>
    </row>
    <row r="87" spans="1:5" x14ac:dyDescent="0.25">
      <c r="A87">
        <v>83</v>
      </c>
      <c r="B87" s="2">
        <f>DATE(2000,3,24) + TIME(0,0,0)</f>
        <v>36609</v>
      </c>
      <c r="C87">
        <v>3340.4802245999999</v>
      </c>
      <c r="D87">
        <v>4012.8696289</v>
      </c>
      <c r="E87">
        <v>7311.9477539</v>
      </c>
    </row>
    <row r="88" spans="1:5" x14ac:dyDescent="0.25">
      <c r="A88">
        <v>84</v>
      </c>
      <c r="B88" s="2">
        <f>DATE(2000,3,25) + TIME(0,0,0)</f>
        <v>36610</v>
      </c>
      <c r="C88">
        <v>3340.3681640999998</v>
      </c>
      <c r="D88">
        <v>4004.1083984000002</v>
      </c>
      <c r="E88">
        <v>7311.9477539</v>
      </c>
    </row>
    <row r="89" spans="1:5" x14ac:dyDescent="0.25">
      <c r="A89">
        <v>85</v>
      </c>
      <c r="B89" s="2">
        <f>DATE(2000,3,26) + TIME(0,0,0)</f>
        <v>36611</v>
      </c>
      <c r="C89">
        <v>3340.2587890999998</v>
      </c>
      <c r="D89">
        <v>3995.6352539</v>
      </c>
      <c r="E89">
        <v>7311.9477539</v>
      </c>
    </row>
    <row r="90" spans="1:5" x14ac:dyDescent="0.25">
      <c r="A90">
        <v>86</v>
      </c>
      <c r="B90" s="2">
        <f>DATE(2000,3,27) + TIME(0,0,0)</f>
        <v>36612</v>
      </c>
      <c r="C90">
        <v>3340.1518554999998</v>
      </c>
      <c r="D90">
        <v>3987.4736327999999</v>
      </c>
      <c r="E90">
        <v>7311.9477539</v>
      </c>
    </row>
    <row r="91" spans="1:5" x14ac:dyDescent="0.25">
      <c r="A91">
        <v>87</v>
      </c>
      <c r="B91" s="2">
        <f>DATE(2000,3,28) + TIME(0,0,0)</f>
        <v>36613</v>
      </c>
      <c r="C91">
        <v>3340.0493164</v>
      </c>
      <c r="D91">
        <v>3979.5607909999999</v>
      </c>
      <c r="E91">
        <v>7311.9477539</v>
      </c>
    </row>
    <row r="92" spans="1:5" x14ac:dyDescent="0.25">
      <c r="A92">
        <v>88</v>
      </c>
      <c r="B92" s="2">
        <f>DATE(2000,3,29) + TIME(0,0,0)</f>
        <v>36614</v>
      </c>
      <c r="C92">
        <v>3339.9482422000001</v>
      </c>
      <c r="D92">
        <v>3971.9121094000002</v>
      </c>
      <c r="E92">
        <v>7311.9477539</v>
      </c>
    </row>
    <row r="93" spans="1:5" x14ac:dyDescent="0.25">
      <c r="A93">
        <v>89</v>
      </c>
      <c r="B93" s="2">
        <f>DATE(2000,3,30) + TIME(0,0,0)</f>
        <v>36615</v>
      </c>
      <c r="C93">
        <v>3339.8520508000001</v>
      </c>
      <c r="D93">
        <v>3964.4943847999998</v>
      </c>
      <c r="E93">
        <v>7311.9477539</v>
      </c>
    </row>
    <row r="94" spans="1:5" x14ac:dyDescent="0.25">
      <c r="A94">
        <v>90</v>
      </c>
      <c r="B94" s="2">
        <f>DATE(2000,3,31) + TIME(0,0,0)</f>
        <v>36616</v>
      </c>
      <c r="C94">
        <v>3339.7561034999999</v>
      </c>
      <c r="D94">
        <v>3957.3427734000002</v>
      </c>
      <c r="E94">
        <v>7311.9477539</v>
      </c>
    </row>
    <row r="95" spans="1:5" x14ac:dyDescent="0.25">
      <c r="A95">
        <v>91</v>
      </c>
      <c r="B95" s="2">
        <f>DATE(2000,4,1) + TIME(0,0,0)</f>
        <v>36617</v>
      </c>
      <c r="C95">
        <v>3339.6643066000001</v>
      </c>
      <c r="D95">
        <v>3950.4040527000002</v>
      </c>
      <c r="E95">
        <v>7311.9477539</v>
      </c>
    </row>
    <row r="96" spans="1:5" x14ac:dyDescent="0.25">
      <c r="A96">
        <v>92</v>
      </c>
      <c r="B96" s="2">
        <f>DATE(2000,4,2) + TIME(0,0,0)</f>
        <v>36618</v>
      </c>
      <c r="C96">
        <v>3339.5742187999999</v>
      </c>
      <c r="D96">
        <v>3943.6845702999999</v>
      </c>
      <c r="E96">
        <v>7311.9477539</v>
      </c>
    </row>
    <row r="97" spans="1:5" x14ac:dyDescent="0.25">
      <c r="A97">
        <v>93</v>
      </c>
      <c r="B97" s="2">
        <f>DATE(2000,4,3) + TIME(0,0,0)</f>
        <v>36619</v>
      </c>
      <c r="C97">
        <v>3339.4870605000001</v>
      </c>
      <c r="D97">
        <v>3937.1772461</v>
      </c>
      <c r="E97">
        <v>7311.9477539</v>
      </c>
    </row>
    <row r="98" spans="1:5" x14ac:dyDescent="0.25">
      <c r="A98">
        <v>94</v>
      </c>
      <c r="B98" s="2">
        <f>DATE(2000,4,4) + TIME(0,0,0)</f>
        <v>36620</v>
      </c>
      <c r="C98">
        <v>3339.4023437999999</v>
      </c>
      <c r="D98">
        <v>3930.8854980000001</v>
      </c>
      <c r="E98">
        <v>7311.9477539</v>
      </c>
    </row>
    <row r="99" spans="1:5" x14ac:dyDescent="0.25">
      <c r="A99">
        <v>95</v>
      </c>
      <c r="B99" s="2">
        <f>DATE(2000,4,5) + TIME(0,0,0)</f>
        <v>36621</v>
      </c>
      <c r="C99">
        <v>3339.3217773000001</v>
      </c>
      <c r="D99">
        <v>3924.7958984000002</v>
      </c>
      <c r="E99">
        <v>7311.9477539</v>
      </c>
    </row>
    <row r="100" spans="1:5" x14ac:dyDescent="0.25">
      <c r="A100">
        <v>96</v>
      </c>
      <c r="B100" s="2">
        <f>DATE(2000,4,6) + TIME(0,0,0)</f>
        <v>36622</v>
      </c>
      <c r="C100">
        <v>3339.2446289</v>
      </c>
      <c r="D100">
        <v>3918.9401855000001</v>
      </c>
      <c r="E100">
        <v>7311.9477539</v>
      </c>
    </row>
    <row r="101" spans="1:5" x14ac:dyDescent="0.25">
      <c r="A101">
        <v>97</v>
      </c>
      <c r="B101" s="2">
        <f>DATE(2000,4,7) + TIME(0,0,0)</f>
        <v>36623</v>
      </c>
      <c r="C101">
        <v>3339.1689452999999</v>
      </c>
      <c r="D101">
        <v>3913.2399902000002</v>
      </c>
      <c r="E101">
        <v>7311.9477539</v>
      </c>
    </row>
    <row r="102" spans="1:5" x14ac:dyDescent="0.25">
      <c r="A102">
        <v>98</v>
      </c>
      <c r="B102" s="2">
        <f>DATE(2000,4,8) + TIME(0,0,0)</f>
        <v>36624</v>
      </c>
      <c r="C102">
        <v>3339.0964355000001</v>
      </c>
      <c r="D102">
        <v>3907.7375487999998</v>
      </c>
      <c r="E102">
        <v>7311.9477539</v>
      </c>
    </row>
    <row r="103" spans="1:5" x14ac:dyDescent="0.25">
      <c r="A103">
        <v>99</v>
      </c>
      <c r="B103" s="2">
        <f>DATE(2000,4,9) + TIME(0,0,0)</f>
        <v>36625</v>
      </c>
      <c r="C103">
        <v>3339.0268554999998</v>
      </c>
      <c r="D103">
        <v>3902.4414062000001</v>
      </c>
      <c r="E103">
        <v>7311.9482422000001</v>
      </c>
    </row>
    <row r="104" spans="1:5" x14ac:dyDescent="0.25">
      <c r="A104">
        <v>100</v>
      </c>
      <c r="B104" s="2">
        <f>DATE(2000,4,10) + TIME(0,0,0)</f>
        <v>36626</v>
      </c>
      <c r="C104">
        <v>3338.9611816000001</v>
      </c>
      <c r="D104">
        <v>3897.3364258000001</v>
      </c>
      <c r="E104">
        <v>7311.9482422000001</v>
      </c>
    </row>
    <row r="105" spans="1:5" x14ac:dyDescent="0.25">
      <c r="A105">
        <v>101</v>
      </c>
      <c r="B105" s="2">
        <f>DATE(2000,4,11) + TIME(0,0,0)</f>
        <v>36627</v>
      </c>
      <c r="C105">
        <v>3338.8979491999999</v>
      </c>
      <c r="D105">
        <v>3892.3845215000001</v>
      </c>
      <c r="E105">
        <v>7311.9482422000001</v>
      </c>
    </row>
    <row r="106" spans="1:5" x14ac:dyDescent="0.25">
      <c r="A106">
        <v>102</v>
      </c>
      <c r="B106" s="2">
        <f>DATE(2000,4,12) + TIME(0,0,0)</f>
        <v>36628</v>
      </c>
      <c r="C106">
        <v>3338.8364258000001</v>
      </c>
      <c r="D106">
        <v>3887.5917969000002</v>
      </c>
      <c r="E106">
        <v>7311.9482422000001</v>
      </c>
    </row>
    <row r="107" spans="1:5" x14ac:dyDescent="0.25">
      <c r="A107">
        <v>103</v>
      </c>
      <c r="B107" s="2">
        <f>DATE(2000,4,13) + TIME(0,0,0)</f>
        <v>36629</v>
      </c>
      <c r="C107">
        <v>3338.7805176000002</v>
      </c>
      <c r="D107">
        <v>3882.9870605000001</v>
      </c>
      <c r="E107">
        <v>7311.9482422000001</v>
      </c>
    </row>
    <row r="108" spans="1:5" x14ac:dyDescent="0.25">
      <c r="A108">
        <v>104</v>
      </c>
      <c r="B108" s="2">
        <f>DATE(2000,4,14) + TIME(0,0,0)</f>
        <v>36630</v>
      </c>
      <c r="C108">
        <v>3338.7260741999999</v>
      </c>
      <c r="D108">
        <v>3878.5292969000002</v>
      </c>
      <c r="E108">
        <v>7311.9482422000001</v>
      </c>
    </row>
    <row r="109" spans="1:5" x14ac:dyDescent="0.25">
      <c r="A109">
        <v>105</v>
      </c>
      <c r="B109" s="2">
        <f>DATE(2000,4,15) + TIME(0,0,0)</f>
        <v>36631</v>
      </c>
      <c r="C109">
        <v>3338.6748047000001</v>
      </c>
      <c r="D109">
        <v>3874.2407226999999</v>
      </c>
      <c r="E109">
        <v>7311.9482422000001</v>
      </c>
    </row>
    <row r="110" spans="1:5" x14ac:dyDescent="0.25">
      <c r="A110">
        <v>106</v>
      </c>
      <c r="B110" s="2">
        <f>DATE(2000,4,16) + TIME(0,0,0)</f>
        <v>36632</v>
      </c>
      <c r="C110">
        <v>3338.6257323999998</v>
      </c>
      <c r="D110">
        <v>3870.1169433999999</v>
      </c>
      <c r="E110">
        <v>7311.9482422000001</v>
      </c>
    </row>
    <row r="111" spans="1:5" x14ac:dyDescent="0.25">
      <c r="A111">
        <v>107</v>
      </c>
      <c r="B111" s="2">
        <f>DATE(2000,4,17) + TIME(0,0,0)</f>
        <v>36633</v>
      </c>
      <c r="C111">
        <v>3338.5783691000001</v>
      </c>
      <c r="D111">
        <v>3866.1174316000001</v>
      </c>
      <c r="E111">
        <v>7311.9482422000001</v>
      </c>
    </row>
    <row r="112" spans="1:5" x14ac:dyDescent="0.25">
      <c r="A112">
        <v>108</v>
      </c>
      <c r="B112" s="2">
        <f>DATE(2000,4,18) + TIME(0,0,0)</f>
        <v>36634</v>
      </c>
      <c r="C112">
        <v>3338.5358887000002</v>
      </c>
      <c r="D112">
        <v>3862.2463379000001</v>
      </c>
      <c r="E112">
        <v>7311.9482422000001</v>
      </c>
    </row>
    <row r="113" spans="1:5" x14ac:dyDescent="0.25">
      <c r="A113">
        <v>109</v>
      </c>
      <c r="B113" s="2">
        <f>DATE(2000,4,19) + TIME(0,0,0)</f>
        <v>36635</v>
      </c>
      <c r="C113">
        <v>3338.4941405999998</v>
      </c>
      <c r="D113">
        <v>3858.5144043</v>
      </c>
      <c r="E113">
        <v>7311.9482422000001</v>
      </c>
    </row>
    <row r="114" spans="1:5" x14ac:dyDescent="0.25">
      <c r="A114">
        <v>110</v>
      </c>
      <c r="B114" s="2">
        <f>DATE(2000,4,20) + TIME(0,0,0)</f>
        <v>36636</v>
      </c>
      <c r="C114">
        <v>3338.4550780999998</v>
      </c>
      <c r="D114">
        <v>3854.9221191000001</v>
      </c>
      <c r="E114">
        <v>7311.9482422000001</v>
      </c>
    </row>
    <row r="115" spans="1:5" x14ac:dyDescent="0.25">
      <c r="A115">
        <v>111</v>
      </c>
      <c r="B115" s="2">
        <f>DATE(2000,4,21) + TIME(0,0,0)</f>
        <v>36637</v>
      </c>
      <c r="C115">
        <v>3338.4179687999999</v>
      </c>
      <c r="D115">
        <v>3851.4853515999998</v>
      </c>
      <c r="E115">
        <v>7311.9487305000002</v>
      </c>
    </row>
    <row r="116" spans="1:5" x14ac:dyDescent="0.25">
      <c r="A116">
        <v>112</v>
      </c>
      <c r="B116" s="2">
        <f>DATE(2000,4,22) + TIME(0,0,0)</f>
        <v>36638</v>
      </c>
      <c r="C116">
        <v>3338.3845215000001</v>
      </c>
      <c r="D116">
        <v>3848.1823730000001</v>
      </c>
      <c r="E116">
        <v>7311.9487305000002</v>
      </c>
    </row>
    <row r="117" spans="1:5" x14ac:dyDescent="0.25">
      <c r="A117">
        <v>113</v>
      </c>
      <c r="B117" s="2">
        <f>DATE(2000,4,23) + TIME(0,0,0)</f>
        <v>36639</v>
      </c>
      <c r="C117">
        <v>3338.3518066000001</v>
      </c>
      <c r="D117">
        <v>3844.9897461</v>
      </c>
      <c r="E117">
        <v>7311.9487305000002</v>
      </c>
    </row>
    <row r="118" spans="1:5" x14ac:dyDescent="0.25">
      <c r="A118">
        <v>114</v>
      </c>
      <c r="B118" s="2">
        <f>DATE(2000,4,24) + TIME(0,0,0)</f>
        <v>36640</v>
      </c>
      <c r="C118">
        <v>3338.3208008000001</v>
      </c>
      <c r="D118">
        <v>3841.9189452999999</v>
      </c>
      <c r="E118">
        <v>7311.9487305000002</v>
      </c>
    </row>
    <row r="119" spans="1:5" x14ac:dyDescent="0.25">
      <c r="A119">
        <v>115</v>
      </c>
      <c r="B119" s="2">
        <f>DATE(2000,4,25) + TIME(0,0,0)</f>
        <v>36641</v>
      </c>
      <c r="C119">
        <v>3338.2912597999998</v>
      </c>
      <c r="D119">
        <v>3838.9851073999998</v>
      </c>
      <c r="E119">
        <v>7311.9487305000002</v>
      </c>
    </row>
    <row r="120" spans="1:5" x14ac:dyDescent="0.25">
      <c r="A120">
        <v>116</v>
      </c>
      <c r="B120" s="2">
        <f>DATE(2000,4,26) + TIME(0,0,0)</f>
        <v>36642</v>
      </c>
      <c r="C120">
        <v>3338.2636719000002</v>
      </c>
      <c r="D120">
        <v>3836.1643066000001</v>
      </c>
      <c r="E120">
        <v>7311.9487305000002</v>
      </c>
    </row>
    <row r="121" spans="1:5" x14ac:dyDescent="0.25">
      <c r="A121">
        <v>117</v>
      </c>
      <c r="B121" s="2">
        <f>DATE(2000,4,27) + TIME(0,0,0)</f>
        <v>36643</v>
      </c>
      <c r="C121">
        <v>3338.2382812000001</v>
      </c>
      <c r="D121">
        <v>3833.4494629000001</v>
      </c>
      <c r="E121">
        <v>7311.9482422000001</v>
      </c>
    </row>
    <row r="122" spans="1:5" x14ac:dyDescent="0.25">
      <c r="A122">
        <v>118</v>
      </c>
      <c r="B122" s="2">
        <f>DATE(2000,4,28) + TIME(0,0,0)</f>
        <v>36644</v>
      </c>
      <c r="C122">
        <v>3338.2138672000001</v>
      </c>
      <c r="D122">
        <v>3830.8449707</v>
      </c>
      <c r="E122">
        <v>7311.9482422000001</v>
      </c>
    </row>
    <row r="123" spans="1:5" x14ac:dyDescent="0.25">
      <c r="A123">
        <v>119</v>
      </c>
      <c r="B123" s="2">
        <f>DATE(2000,4,29) + TIME(0,0,0)</f>
        <v>36645</v>
      </c>
      <c r="C123">
        <v>3338.1906737999998</v>
      </c>
      <c r="D123">
        <v>3828.3647461</v>
      </c>
      <c r="E123">
        <v>7311.9482422000001</v>
      </c>
    </row>
    <row r="124" spans="1:5" x14ac:dyDescent="0.25">
      <c r="A124">
        <v>120</v>
      </c>
      <c r="B124" s="2">
        <f>DATE(2000,4,30) + TIME(0,0,0)</f>
        <v>36646</v>
      </c>
      <c r="C124">
        <v>3338.1684570000002</v>
      </c>
      <c r="D124">
        <v>3825.9956054999998</v>
      </c>
      <c r="E124">
        <v>7311.9482422000001</v>
      </c>
    </row>
    <row r="125" spans="1:5" x14ac:dyDescent="0.25">
      <c r="A125">
        <v>121</v>
      </c>
      <c r="B125" s="2">
        <f>DATE(2000,5,1) + TIME(0,0,0)</f>
        <v>36647</v>
      </c>
      <c r="C125">
        <v>3338.1472168</v>
      </c>
      <c r="D125">
        <v>3823.7258301000002</v>
      </c>
      <c r="E125">
        <v>7311.9482422000001</v>
      </c>
    </row>
    <row r="126" spans="1:5" x14ac:dyDescent="0.25">
      <c r="A126">
        <v>122</v>
      </c>
      <c r="B126" s="2">
        <f>DATE(2000,5,2) + TIME(0,0,0)</f>
        <v>36648</v>
      </c>
      <c r="C126">
        <v>3338.1264648000001</v>
      </c>
      <c r="D126">
        <v>3821.5502929999998</v>
      </c>
      <c r="E126">
        <v>7311.9482422000001</v>
      </c>
    </row>
    <row r="127" spans="1:5" x14ac:dyDescent="0.25">
      <c r="A127">
        <v>123</v>
      </c>
      <c r="B127" s="2">
        <f>DATE(2000,5,3) + TIME(0,0,0)</f>
        <v>36649</v>
      </c>
      <c r="C127">
        <v>3338.1066894999999</v>
      </c>
      <c r="D127">
        <v>3819.4721679999998</v>
      </c>
      <c r="E127">
        <v>7311.9482422000001</v>
      </c>
    </row>
    <row r="128" spans="1:5" x14ac:dyDescent="0.25">
      <c r="A128">
        <v>124</v>
      </c>
      <c r="B128" s="2">
        <f>DATE(2000,5,4) + TIME(0,0,0)</f>
        <v>36650</v>
      </c>
      <c r="C128">
        <v>3338.0874023000001</v>
      </c>
      <c r="D128">
        <v>3817.4855957</v>
      </c>
      <c r="E128">
        <v>7311.9482422000001</v>
      </c>
    </row>
    <row r="129" spans="1:5" x14ac:dyDescent="0.25">
      <c r="A129">
        <v>125</v>
      </c>
      <c r="B129" s="2">
        <f>DATE(2000,5,5) + TIME(0,0,0)</f>
        <v>36651</v>
      </c>
      <c r="C129">
        <v>3338.0688476999999</v>
      </c>
      <c r="D129">
        <v>3815.5888672000001</v>
      </c>
      <c r="E129">
        <v>7311.9487305000002</v>
      </c>
    </row>
    <row r="130" spans="1:5" x14ac:dyDescent="0.25">
      <c r="A130">
        <v>126</v>
      </c>
      <c r="B130" s="2">
        <f>DATE(2000,5,6) + TIME(0,0,0)</f>
        <v>36652</v>
      </c>
      <c r="C130">
        <v>3338.0507812000001</v>
      </c>
      <c r="D130">
        <v>3813.7685547000001</v>
      </c>
      <c r="E130">
        <v>7311.9487305000002</v>
      </c>
    </row>
    <row r="131" spans="1:5" x14ac:dyDescent="0.25">
      <c r="A131">
        <v>127</v>
      </c>
      <c r="B131" s="2">
        <f>DATE(2000,5,7) + TIME(0,0,0)</f>
        <v>36653</v>
      </c>
      <c r="C131">
        <v>3338.0334472999998</v>
      </c>
      <c r="D131">
        <v>3812.0234375</v>
      </c>
      <c r="E131">
        <v>7311.9487305000002</v>
      </c>
    </row>
    <row r="132" spans="1:5" x14ac:dyDescent="0.25">
      <c r="A132">
        <v>128</v>
      </c>
      <c r="B132" s="2">
        <f>DATE(2000,5,8) + TIME(0,0,0)</f>
        <v>36654</v>
      </c>
      <c r="C132">
        <v>3338.0163573999998</v>
      </c>
      <c r="D132">
        <v>3810.3557129000001</v>
      </c>
      <c r="E132">
        <v>7311.9487305000002</v>
      </c>
    </row>
    <row r="133" spans="1:5" x14ac:dyDescent="0.25">
      <c r="A133">
        <v>129</v>
      </c>
      <c r="B133" s="2">
        <f>DATE(2000,5,9) + TIME(0,0,0)</f>
        <v>36655</v>
      </c>
      <c r="C133">
        <v>3337.9997558999999</v>
      </c>
      <c r="D133">
        <v>3808.7692870999999</v>
      </c>
      <c r="E133">
        <v>7311.9487305000002</v>
      </c>
    </row>
    <row r="134" spans="1:5" x14ac:dyDescent="0.25">
      <c r="A134">
        <v>130</v>
      </c>
      <c r="B134" s="2">
        <f>DATE(2000,5,10) + TIME(0,0,0)</f>
        <v>36656</v>
      </c>
      <c r="C134">
        <v>3337.9836426000002</v>
      </c>
      <c r="D134">
        <v>3807.2578125</v>
      </c>
      <c r="E134">
        <v>7311.9487305000002</v>
      </c>
    </row>
    <row r="135" spans="1:5" x14ac:dyDescent="0.25">
      <c r="A135">
        <v>131</v>
      </c>
      <c r="B135" s="2">
        <f>DATE(2000,5,11) + TIME(0,0,0)</f>
        <v>36657</v>
      </c>
      <c r="C135">
        <v>3337.9680176000002</v>
      </c>
      <c r="D135">
        <v>3805.8190918</v>
      </c>
      <c r="E135">
        <v>7311.9487305000002</v>
      </c>
    </row>
    <row r="136" spans="1:5" x14ac:dyDescent="0.25">
      <c r="A136">
        <v>132</v>
      </c>
      <c r="B136" s="2">
        <f>DATE(2000,5,12) + TIME(0,0,0)</f>
        <v>36658</v>
      </c>
      <c r="C136">
        <v>3337.9526366999999</v>
      </c>
      <c r="D136">
        <v>3804.4516601999999</v>
      </c>
      <c r="E136">
        <v>7311.9487305000002</v>
      </c>
    </row>
    <row r="137" spans="1:5" x14ac:dyDescent="0.25">
      <c r="A137">
        <v>133</v>
      </c>
      <c r="B137" s="2">
        <f>DATE(2000,5,13) + TIME(0,0,0)</f>
        <v>36659</v>
      </c>
      <c r="C137">
        <v>3337.9377441000001</v>
      </c>
      <c r="D137">
        <v>3803.1579590000001</v>
      </c>
      <c r="E137">
        <v>7311.9487305000002</v>
      </c>
    </row>
    <row r="138" spans="1:5" x14ac:dyDescent="0.25">
      <c r="A138">
        <v>134</v>
      </c>
      <c r="B138" s="2">
        <f>DATE(2000,5,14) + TIME(0,0,0)</f>
        <v>36660</v>
      </c>
      <c r="C138">
        <v>3337.9230957</v>
      </c>
      <c r="D138">
        <v>3801.9252929999998</v>
      </c>
      <c r="E138">
        <v>7311.9487305000002</v>
      </c>
    </row>
    <row r="139" spans="1:5" x14ac:dyDescent="0.25">
      <c r="A139">
        <v>135</v>
      </c>
      <c r="B139" s="2">
        <f>DATE(2000,5,15) + TIME(0,0,0)</f>
        <v>36661</v>
      </c>
      <c r="C139">
        <v>3337.9086914</v>
      </c>
      <c r="D139">
        <v>3800.7519530999998</v>
      </c>
      <c r="E139">
        <v>7311.9487305000002</v>
      </c>
    </row>
    <row r="140" spans="1:5" x14ac:dyDescent="0.25">
      <c r="A140">
        <v>136</v>
      </c>
      <c r="B140" s="2">
        <f>DATE(2000,5,16) + TIME(0,0,0)</f>
        <v>36662</v>
      </c>
      <c r="C140">
        <v>3337.8947754000001</v>
      </c>
      <c r="D140">
        <v>3799.6381836</v>
      </c>
      <c r="E140">
        <v>7311.9487305000002</v>
      </c>
    </row>
    <row r="141" spans="1:5" x14ac:dyDescent="0.25">
      <c r="A141">
        <v>137</v>
      </c>
      <c r="B141" s="2">
        <f>DATE(2000,5,17) + TIME(0,0,0)</f>
        <v>36663</v>
      </c>
      <c r="C141">
        <v>3337.8811034999999</v>
      </c>
      <c r="D141">
        <v>3798.5820312000001</v>
      </c>
      <c r="E141">
        <v>7311.9487305000002</v>
      </c>
    </row>
    <row r="142" spans="1:5" x14ac:dyDescent="0.25">
      <c r="A142">
        <v>138</v>
      </c>
      <c r="B142" s="2">
        <f>DATE(2000,5,18) + TIME(0,0,0)</f>
        <v>36664</v>
      </c>
      <c r="C142">
        <v>3337.8676758000001</v>
      </c>
      <c r="D142">
        <v>3797.5869140999998</v>
      </c>
      <c r="E142">
        <v>7311.9487305000002</v>
      </c>
    </row>
    <row r="143" spans="1:5" x14ac:dyDescent="0.25">
      <c r="A143">
        <v>139</v>
      </c>
      <c r="B143" s="2">
        <f>DATE(2000,5,19) + TIME(0,0,0)</f>
        <v>36665</v>
      </c>
      <c r="C143">
        <v>3337.8544922000001</v>
      </c>
      <c r="D143">
        <v>3796.6401366999999</v>
      </c>
      <c r="E143">
        <v>7311.9487305000002</v>
      </c>
    </row>
    <row r="144" spans="1:5" x14ac:dyDescent="0.25">
      <c r="A144">
        <v>140</v>
      </c>
      <c r="B144" s="2">
        <f>DATE(2000,5,20) + TIME(0,0,0)</f>
        <v>36666</v>
      </c>
      <c r="C144">
        <v>3337.8415527000002</v>
      </c>
      <c r="D144">
        <v>3795.7419433999999</v>
      </c>
      <c r="E144">
        <v>7311.9487305000002</v>
      </c>
    </row>
    <row r="145" spans="1:5" x14ac:dyDescent="0.25">
      <c r="A145">
        <v>141</v>
      </c>
      <c r="B145" s="2">
        <f>DATE(2000,5,21) + TIME(0,0,0)</f>
        <v>36667</v>
      </c>
      <c r="C145">
        <v>3337.8288573999998</v>
      </c>
      <c r="D145">
        <v>3794.8903808999999</v>
      </c>
      <c r="E145">
        <v>7311.9487305000002</v>
      </c>
    </row>
    <row r="146" spans="1:5" x14ac:dyDescent="0.25">
      <c r="A146">
        <v>142</v>
      </c>
      <c r="B146" s="2">
        <f>DATE(2000,5,22) + TIME(0,0,0)</f>
        <v>36668</v>
      </c>
      <c r="C146">
        <v>3337.8164062000001</v>
      </c>
      <c r="D146">
        <v>3794.0839844000002</v>
      </c>
      <c r="E146">
        <v>7311.9487305000002</v>
      </c>
    </row>
    <row r="147" spans="1:5" x14ac:dyDescent="0.25">
      <c r="A147">
        <v>143</v>
      </c>
      <c r="B147" s="2">
        <f>DATE(2000,5,23) + TIME(0,0,0)</f>
        <v>36669</v>
      </c>
      <c r="C147">
        <v>3337.8041991999999</v>
      </c>
      <c r="D147">
        <v>3793.3210448999998</v>
      </c>
      <c r="E147">
        <v>7311.9487305000002</v>
      </c>
    </row>
    <row r="148" spans="1:5" x14ac:dyDescent="0.25">
      <c r="A148">
        <v>144</v>
      </c>
      <c r="B148" s="2">
        <f>DATE(2000,5,24) + TIME(0,0,0)</f>
        <v>36670</v>
      </c>
      <c r="C148">
        <v>3337.7922362999998</v>
      </c>
      <c r="D148">
        <v>3792.5988769999999</v>
      </c>
      <c r="E148">
        <v>7311.9487305000002</v>
      </c>
    </row>
    <row r="149" spans="1:5" x14ac:dyDescent="0.25">
      <c r="A149">
        <v>145</v>
      </c>
      <c r="B149" s="2">
        <f>DATE(2000,5,25) + TIME(0,0,0)</f>
        <v>36671</v>
      </c>
      <c r="C149">
        <v>3337.7805176000002</v>
      </c>
      <c r="D149">
        <v>3791.9162597999998</v>
      </c>
      <c r="E149">
        <v>7311.9487305000002</v>
      </c>
    </row>
    <row r="150" spans="1:5" x14ac:dyDescent="0.25">
      <c r="A150">
        <v>146</v>
      </c>
      <c r="B150" s="2">
        <f>DATE(2000,5,26) + TIME(0,0,0)</f>
        <v>36672</v>
      </c>
      <c r="C150">
        <v>3337.7690429999998</v>
      </c>
      <c r="D150">
        <v>3791.2709961</v>
      </c>
      <c r="E150">
        <v>7311.9487305000002</v>
      </c>
    </row>
    <row r="151" spans="1:5" x14ac:dyDescent="0.25">
      <c r="A151">
        <v>147</v>
      </c>
      <c r="B151" s="2">
        <f>DATE(2000,5,27) + TIME(0,0,0)</f>
        <v>36673</v>
      </c>
      <c r="C151">
        <v>3337.7575683999999</v>
      </c>
      <c r="D151">
        <v>3790.6613769999999</v>
      </c>
      <c r="E151">
        <v>7311.9492188000004</v>
      </c>
    </row>
    <row r="152" spans="1:5" x14ac:dyDescent="0.25">
      <c r="A152">
        <v>148</v>
      </c>
      <c r="B152" s="2">
        <f>DATE(2000,5,28) + TIME(0,0,0)</f>
        <v>36674</v>
      </c>
      <c r="C152">
        <v>3337.7463379000001</v>
      </c>
      <c r="D152">
        <v>3790.0852051000002</v>
      </c>
      <c r="E152">
        <v>7311.9492188000004</v>
      </c>
    </row>
    <row r="153" spans="1:5" x14ac:dyDescent="0.25">
      <c r="A153">
        <v>149</v>
      </c>
      <c r="B153" s="2">
        <f>DATE(2000,5,29) + TIME(0,0,0)</f>
        <v>36675</v>
      </c>
      <c r="C153">
        <v>3337.7353515999998</v>
      </c>
      <c r="D153">
        <v>3789.5412597999998</v>
      </c>
      <c r="E153">
        <v>7311.9492188000004</v>
      </c>
    </row>
    <row r="154" spans="1:5" x14ac:dyDescent="0.25">
      <c r="A154">
        <v>150</v>
      </c>
      <c r="B154" s="2">
        <f>DATE(2000,5,30) + TIME(0,0,0)</f>
        <v>36676</v>
      </c>
      <c r="C154">
        <v>3337.7246094000002</v>
      </c>
      <c r="D154">
        <v>3789.0280762000002</v>
      </c>
      <c r="E154">
        <v>7311.9492188000004</v>
      </c>
    </row>
    <row r="155" spans="1:5" x14ac:dyDescent="0.25">
      <c r="A155">
        <v>151</v>
      </c>
      <c r="B155" s="2">
        <f>DATE(2000,5,31) + TIME(0,0,0)</f>
        <v>36677</v>
      </c>
      <c r="C155">
        <v>3337.7138672000001</v>
      </c>
      <c r="D155">
        <v>3788.5434570000002</v>
      </c>
      <c r="E155">
        <v>7311.9492188000004</v>
      </c>
    </row>
    <row r="156" spans="1:5" x14ac:dyDescent="0.25">
      <c r="A156">
        <v>152</v>
      </c>
      <c r="B156" s="2">
        <f>DATE(2000,6,1) + TIME(0,0,0)</f>
        <v>36678</v>
      </c>
      <c r="C156">
        <v>3337.7033691000001</v>
      </c>
      <c r="D156">
        <v>3788.0864258000001</v>
      </c>
      <c r="E156">
        <v>7311.9492188000004</v>
      </c>
    </row>
    <row r="157" spans="1:5" x14ac:dyDescent="0.25">
      <c r="A157">
        <v>153</v>
      </c>
      <c r="B157" s="2">
        <f>DATE(2000,6,2) + TIME(0,0,0)</f>
        <v>36679</v>
      </c>
      <c r="C157">
        <v>3337.6931152000002</v>
      </c>
      <c r="D157">
        <v>3787.6552734000002</v>
      </c>
      <c r="E157">
        <v>7311.9492188000004</v>
      </c>
    </row>
    <row r="158" spans="1:5" x14ac:dyDescent="0.25">
      <c r="A158">
        <v>154</v>
      </c>
      <c r="B158" s="2">
        <f>DATE(2000,6,3) + TIME(0,0,0)</f>
        <v>36680</v>
      </c>
      <c r="C158">
        <v>3337.6828612999998</v>
      </c>
      <c r="D158">
        <v>3787.2487793</v>
      </c>
      <c r="E158">
        <v>7311.9492188000004</v>
      </c>
    </row>
    <row r="159" spans="1:5" x14ac:dyDescent="0.25">
      <c r="A159">
        <v>155</v>
      </c>
      <c r="B159" s="2">
        <f>DATE(2000,6,4) + TIME(0,0,0)</f>
        <v>36681</v>
      </c>
      <c r="C159">
        <v>3337.6728515999998</v>
      </c>
      <c r="D159">
        <v>3786.8657226999999</v>
      </c>
      <c r="E159">
        <v>7311.9492188000004</v>
      </c>
    </row>
    <row r="160" spans="1:5" x14ac:dyDescent="0.25">
      <c r="A160">
        <v>156</v>
      </c>
      <c r="B160" s="2">
        <f>DATE(2000,6,5) + TIME(0,0,0)</f>
        <v>36682</v>
      </c>
      <c r="C160">
        <v>3337.6628418</v>
      </c>
      <c r="D160">
        <v>3786.5043945000002</v>
      </c>
      <c r="E160">
        <v>7311.9492188000004</v>
      </c>
    </row>
    <row r="161" spans="1:5" x14ac:dyDescent="0.25">
      <c r="A161">
        <v>157</v>
      </c>
      <c r="B161" s="2">
        <f>DATE(2000,6,6) + TIME(0,0,0)</f>
        <v>36683</v>
      </c>
      <c r="C161">
        <v>3337.6530762000002</v>
      </c>
      <c r="D161">
        <v>3786.1640625</v>
      </c>
      <c r="E161">
        <v>7311.9492188000004</v>
      </c>
    </row>
    <row r="162" spans="1:5" x14ac:dyDescent="0.25">
      <c r="A162">
        <v>158</v>
      </c>
      <c r="B162" s="2">
        <f>DATE(2000,6,7) + TIME(0,0,0)</f>
        <v>36684</v>
      </c>
      <c r="C162">
        <v>3337.6433105000001</v>
      </c>
      <c r="D162">
        <v>3785.8432616999999</v>
      </c>
      <c r="E162">
        <v>7311.9492188000004</v>
      </c>
    </row>
    <row r="163" spans="1:5" x14ac:dyDescent="0.25">
      <c r="A163">
        <v>159</v>
      </c>
      <c r="B163" s="2">
        <f>DATE(2000,6,8) + TIME(0,0,0)</f>
        <v>36685</v>
      </c>
      <c r="C163">
        <v>3337.6340332</v>
      </c>
      <c r="D163">
        <v>3785.5412597999998</v>
      </c>
      <c r="E163">
        <v>7311.9492188000004</v>
      </c>
    </row>
    <row r="164" spans="1:5" x14ac:dyDescent="0.25">
      <c r="A164">
        <v>160</v>
      </c>
      <c r="B164" s="2">
        <f>DATE(2000,6,9) + TIME(0,0,0)</f>
        <v>36686</v>
      </c>
      <c r="C164">
        <v>3337.6245116999999</v>
      </c>
      <c r="D164">
        <v>3785.2568359000002</v>
      </c>
      <c r="E164">
        <v>7311.9492188000004</v>
      </c>
    </row>
    <row r="165" spans="1:5" x14ac:dyDescent="0.25">
      <c r="A165">
        <v>161</v>
      </c>
      <c r="B165" s="2">
        <f>DATE(2000,6,10) + TIME(0,0,0)</f>
        <v>36687</v>
      </c>
      <c r="C165">
        <v>3337.6152344000002</v>
      </c>
      <c r="D165">
        <v>3784.9887695000002</v>
      </c>
      <c r="E165">
        <v>7311.9492188000004</v>
      </c>
    </row>
    <row r="166" spans="1:5" x14ac:dyDescent="0.25">
      <c r="A166">
        <v>162</v>
      </c>
      <c r="B166" s="2">
        <f>DATE(2000,6,11) + TIME(0,0,0)</f>
        <v>36688</v>
      </c>
      <c r="C166">
        <v>3337.6062012000002</v>
      </c>
      <c r="D166">
        <v>3784.7363280999998</v>
      </c>
      <c r="E166">
        <v>7311.9497069999998</v>
      </c>
    </row>
    <row r="167" spans="1:5" x14ac:dyDescent="0.25">
      <c r="A167">
        <v>163</v>
      </c>
      <c r="B167" s="2">
        <f>DATE(2000,6,12) + TIME(0,0,0)</f>
        <v>36689</v>
      </c>
      <c r="C167">
        <v>3337.5971679999998</v>
      </c>
      <c r="D167">
        <v>3784.4987793</v>
      </c>
      <c r="E167">
        <v>7311.9497069999998</v>
      </c>
    </row>
    <row r="168" spans="1:5" x14ac:dyDescent="0.25">
      <c r="A168">
        <v>164</v>
      </c>
      <c r="B168" s="2">
        <f>DATE(2000,6,13) + TIME(0,0,0)</f>
        <v>36690</v>
      </c>
      <c r="C168">
        <v>3337.5881347999998</v>
      </c>
      <c r="D168">
        <v>3784.2746582</v>
      </c>
      <c r="E168">
        <v>7311.9497069999998</v>
      </c>
    </row>
    <row r="169" spans="1:5" x14ac:dyDescent="0.25">
      <c r="A169">
        <v>165</v>
      </c>
      <c r="B169" s="2">
        <f>DATE(2000,6,14) + TIME(0,0,0)</f>
        <v>36691</v>
      </c>
      <c r="C169">
        <v>3337.5793457</v>
      </c>
      <c r="D169">
        <v>3784.0639648000001</v>
      </c>
      <c r="E169">
        <v>7311.9497069999998</v>
      </c>
    </row>
    <row r="170" spans="1:5" x14ac:dyDescent="0.25">
      <c r="A170">
        <v>166</v>
      </c>
      <c r="B170" s="2">
        <f>DATE(2000,6,15) + TIME(0,0,0)</f>
        <v>36692</v>
      </c>
      <c r="C170">
        <v>3337.5708008000001</v>
      </c>
      <c r="D170">
        <v>3783.8654784999999</v>
      </c>
      <c r="E170">
        <v>7311.9497069999998</v>
      </c>
    </row>
    <row r="171" spans="1:5" x14ac:dyDescent="0.25">
      <c r="A171">
        <v>167</v>
      </c>
      <c r="B171" s="2">
        <f>DATE(2000,6,16) + TIME(0,0,0)</f>
        <v>36693</v>
      </c>
      <c r="C171">
        <v>3337.5622558999999</v>
      </c>
      <c r="D171">
        <v>3783.6789551000002</v>
      </c>
      <c r="E171">
        <v>7311.9497069999998</v>
      </c>
    </row>
    <row r="172" spans="1:5" x14ac:dyDescent="0.25">
      <c r="A172">
        <v>168</v>
      </c>
      <c r="B172" s="2">
        <f>DATE(2000,6,17) + TIME(0,0,0)</f>
        <v>36694</v>
      </c>
      <c r="C172">
        <v>3337.5537109000002</v>
      </c>
      <c r="D172">
        <v>3783.5031737999998</v>
      </c>
      <c r="E172">
        <v>7311.9497069999998</v>
      </c>
    </row>
    <row r="173" spans="1:5" x14ac:dyDescent="0.25">
      <c r="A173">
        <v>169</v>
      </c>
      <c r="B173" s="2">
        <f>DATE(2000,6,18) + TIME(0,0,0)</f>
        <v>36695</v>
      </c>
      <c r="C173">
        <v>3337.5454101999999</v>
      </c>
      <c r="D173">
        <v>3783.3378905999998</v>
      </c>
      <c r="E173">
        <v>7311.9497069999998</v>
      </c>
    </row>
    <row r="174" spans="1:5" x14ac:dyDescent="0.25">
      <c r="A174">
        <v>170</v>
      </c>
      <c r="B174" s="2">
        <f>DATE(2000,6,19) + TIME(0,0,0)</f>
        <v>36696</v>
      </c>
      <c r="C174">
        <v>3337.5371094000002</v>
      </c>
      <c r="D174">
        <v>3783.1826172000001</v>
      </c>
      <c r="E174">
        <v>7311.9497069999998</v>
      </c>
    </row>
    <row r="175" spans="1:5" x14ac:dyDescent="0.25">
      <c r="A175">
        <v>171</v>
      </c>
      <c r="B175" s="2">
        <f>DATE(2000,6,20) + TIME(0,0,0)</f>
        <v>36697</v>
      </c>
      <c r="C175">
        <v>3337.5288086</v>
      </c>
      <c r="D175">
        <v>3783.0363769999999</v>
      </c>
      <c r="E175">
        <v>7311.9497069999998</v>
      </c>
    </row>
    <row r="176" spans="1:5" x14ac:dyDescent="0.25">
      <c r="A176">
        <v>172</v>
      </c>
      <c r="B176" s="2">
        <f>DATE(2000,6,21) + TIME(0,0,0)</f>
        <v>36698</v>
      </c>
      <c r="C176">
        <v>3337.5207519999999</v>
      </c>
      <c r="D176">
        <v>3782.8989258000001</v>
      </c>
      <c r="E176">
        <v>7311.9497069999998</v>
      </c>
    </row>
    <row r="177" spans="1:5" x14ac:dyDescent="0.25">
      <c r="A177">
        <v>173</v>
      </c>
      <c r="B177" s="2">
        <f>DATE(2000,6,22) + TIME(0,0,0)</f>
        <v>36699</v>
      </c>
      <c r="C177">
        <v>3337.5126952999999</v>
      </c>
      <c r="D177">
        <v>3782.7695312000001</v>
      </c>
      <c r="E177">
        <v>7311.9497069999998</v>
      </c>
    </row>
    <row r="178" spans="1:5" x14ac:dyDescent="0.25">
      <c r="A178">
        <v>174</v>
      </c>
      <c r="B178" s="2">
        <f>DATE(2000,6,23) + TIME(0,0,0)</f>
        <v>36700</v>
      </c>
      <c r="C178">
        <v>3337.5048827999999</v>
      </c>
      <c r="D178">
        <v>3782.6479491999999</v>
      </c>
      <c r="E178">
        <v>7311.9497069999998</v>
      </c>
    </row>
    <row r="179" spans="1:5" x14ac:dyDescent="0.25">
      <c r="A179">
        <v>175</v>
      </c>
      <c r="B179" s="2">
        <f>DATE(2000,6,24) + TIME(0,0,0)</f>
        <v>36701</v>
      </c>
      <c r="C179">
        <v>3337.4970702999999</v>
      </c>
      <c r="D179">
        <v>3782.5336914</v>
      </c>
      <c r="E179">
        <v>7311.9497069999998</v>
      </c>
    </row>
    <row r="180" spans="1:5" x14ac:dyDescent="0.25">
      <c r="A180">
        <v>176</v>
      </c>
      <c r="B180" s="2">
        <f>DATE(2000,6,25) + TIME(0,0,0)</f>
        <v>36702</v>
      </c>
      <c r="C180">
        <v>3337.4892577999999</v>
      </c>
      <c r="D180">
        <v>3782.4262695000002</v>
      </c>
      <c r="E180">
        <v>7311.9497069999998</v>
      </c>
    </row>
    <row r="181" spans="1:5" x14ac:dyDescent="0.25">
      <c r="A181">
        <v>177</v>
      </c>
      <c r="B181" s="2">
        <f>DATE(2000,6,26) + TIME(0,0,0)</f>
        <v>36703</v>
      </c>
      <c r="C181">
        <v>3337.4816894999999</v>
      </c>
      <c r="D181">
        <v>3782.3254394999999</v>
      </c>
      <c r="E181">
        <v>7311.9497069999998</v>
      </c>
    </row>
    <row r="182" spans="1:5" x14ac:dyDescent="0.25">
      <c r="A182">
        <v>178</v>
      </c>
      <c r="B182" s="2">
        <f>DATE(2000,6,27) + TIME(0,0,0)</f>
        <v>36704</v>
      </c>
      <c r="C182">
        <v>3337.4741211</v>
      </c>
      <c r="D182">
        <v>3782.2304687999999</v>
      </c>
      <c r="E182">
        <v>7311.9497069999998</v>
      </c>
    </row>
    <row r="183" spans="1:5" x14ac:dyDescent="0.25">
      <c r="A183">
        <v>179</v>
      </c>
      <c r="B183" s="2">
        <f>DATE(2000,6,28) + TIME(0,0,0)</f>
        <v>36705</v>
      </c>
      <c r="C183">
        <v>3337.4665527000002</v>
      </c>
      <c r="D183">
        <v>3782.1413573999998</v>
      </c>
      <c r="E183">
        <v>7311.9497069999998</v>
      </c>
    </row>
    <row r="184" spans="1:5" x14ac:dyDescent="0.25">
      <c r="A184">
        <v>180</v>
      </c>
      <c r="B184" s="2">
        <f>DATE(2000,6,29) + TIME(0,0,0)</f>
        <v>36706</v>
      </c>
      <c r="C184">
        <v>3337.4592284999999</v>
      </c>
      <c r="D184">
        <v>3782.0576172000001</v>
      </c>
      <c r="E184">
        <v>7311.9497069999998</v>
      </c>
    </row>
    <row r="185" spans="1:5" x14ac:dyDescent="0.25">
      <c r="A185">
        <v>181</v>
      </c>
      <c r="B185" s="2">
        <f>DATE(2000,6,30) + TIME(0,0,0)</f>
        <v>36707</v>
      </c>
      <c r="C185">
        <v>3337.4519043</v>
      </c>
      <c r="D185">
        <v>3781.9787597999998</v>
      </c>
      <c r="E185">
        <v>7311.9497069999998</v>
      </c>
    </row>
    <row r="186" spans="1:5" x14ac:dyDescent="0.25">
      <c r="A186">
        <v>182</v>
      </c>
      <c r="B186" s="2">
        <f>DATE(2000,7,1) + TIME(0,0,0)</f>
        <v>36708</v>
      </c>
      <c r="C186">
        <v>3337.4448241999999</v>
      </c>
      <c r="D186">
        <v>3781.9050293</v>
      </c>
      <c r="E186">
        <v>7311.9497069999998</v>
      </c>
    </row>
    <row r="187" spans="1:5" x14ac:dyDescent="0.25">
      <c r="A187">
        <v>183</v>
      </c>
      <c r="B187" s="2">
        <f>DATE(2000,7,2) + TIME(0,0,0)</f>
        <v>36709</v>
      </c>
      <c r="C187">
        <v>3337.4375</v>
      </c>
      <c r="D187">
        <v>3781.8354491999999</v>
      </c>
      <c r="E187">
        <v>7311.9501952999999</v>
      </c>
    </row>
    <row r="188" spans="1:5" x14ac:dyDescent="0.25">
      <c r="A188">
        <v>184</v>
      </c>
      <c r="B188" s="2">
        <f>DATE(2000,7,3) + TIME(0,0,0)</f>
        <v>36710</v>
      </c>
      <c r="C188">
        <v>3337.4304198999998</v>
      </c>
      <c r="D188">
        <v>3781.7702637000002</v>
      </c>
      <c r="E188">
        <v>7311.9501952999999</v>
      </c>
    </row>
    <row r="189" spans="1:5" x14ac:dyDescent="0.25">
      <c r="A189">
        <v>185</v>
      </c>
      <c r="B189" s="2">
        <f>DATE(2000,7,4) + TIME(0,0,0)</f>
        <v>36711</v>
      </c>
      <c r="C189">
        <v>3337.4233398000001</v>
      </c>
      <c r="D189">
        <v>3781.7089844000002</v>
      </c>
      <c r="E189">
        <v>7311.9501952999999</v>
      </c>
    </row>
    <row r="190" spans="1:5" x14ac:dyDescent="0.25">
      <c r="A190">
        <v>186</v>
      </c>
      <c r="B190" s="2">
        <f>DATE(2000,7,5) + TIME(0,0,0)</f>
        <v>36712</v>
      </c>
      <c r="C190">
        <v>3337.4165039</v>
      </c>
      <c r="D190">
        <v>3781.6513672000001</v>
      </c>
      <c r="E190">
        <v>7311.9501952999999</v>
      </c>
    </row>
    <row r="191" spans="1:5" x14ac:dyDescent="0.25">
      <c r="A191">
        <v>187</v>
      </c>
      <c r="B191" s="2">
        <f>DATE(2000,7,6) + TIME(0,0,0)</f>
        <v>36713</v>
      </c>
      <c r="C191">
        <v>3337.4096679999998</v>
      </c>
      <c r="D191">
        <v>3781.5971679999998</v>
      </c>
      <c r="E191">
        <v>7311.9501952999999</v>
      </c>
    </row>
    <row r="192" spans="1:5" x14ac:dyDescent="0.25">
      <c r="A192">
        <v>188</v>
      </c>
      <c r="B192" s="2">
        <f>DATE(2000,7,7) + TIME(0,0,0)</f>
        <v>36714</v>
      </c>
      <c r="C192">
        <v>3337.4028320000002</v>
      </c>
      <c r="D192">
        <v>3781.5463866999999</v>
      </c>
      <c r="E192">
        <v>7311.9501952999999</v>
      </c>
    </row>
    <row r="193" spans="1:5" x14ac:dyDescent="0.25">
      <c r="A193">
        <v>189</v>
      </c>
      <c r="B193" s="2">
        <f>DATE(2000,7,8) + TIME(0,0,0)</f>
        <v>36715</v>
      </c>
      <c r="C193">
        <v>3337.3959961</v>
      </c>
      <c r="D193">
        <v>3781.4987793</v>
      </c>
      <c r="E193">
        <v>7311.9501952999999</v>
      </c>
    </row>
    <row r="194" spans="1:5" x14ac:dyDescent="0.25">
      <c r="A194">
        <v>190</v>
      </c>
      <c r="B194" s="2">
        <f>DATE(2000,7,9) + TIME(0,0,0)</f>
        <v>36716</v>
      </c>
      <c r="C194">
        <v>3337.3894043</v>
      </c>
      <c r="D194">
        <v>3781.4538573999998</v>
      </c>
      <c r="E194">
        <v>7311.9501952999999</v>
      </c>
    </row>
    <row r="195" spans="1:5" x14ac:dyDescent="0.25">
      <c r="A195">
        <v>191</v>
      </c>
      <c r="B195" s="2">
        <f>DATE(2000,7,10) + TIME(0,0,0)</f>
        <v>36717</v>
      </c>
      <c r="C195">
        <v>3337.3828125</v>
      </c>
      <c r="D195">
        <v>3781.4118652000002</v>
      </c>
      <c r="E195">
        <v>7311.9501952999999</v>
      </c>
    </row>
    <row r="196" spans="1:5" x14ac:dyDescent="0.25">
      <c r="A196">
        <v>192</v>
      </c>
      <c r="B196" s="2">
        <f>DATE(2000,7,11) + TIME(0,0,0)</f>
        <v>36718</v>
      </c>
      <c r="C196">
        <v>3337.3762207</v>
      </c>
      <c r="D196">
        <v>3781.3723144999999</v>
      </c>
      <c r="E196">
        <v>7311.9501952999999</v>
      </c>
    </row>
    <row r="197" spans="1:5" x14ac:dyDescent="0.25">
      <c r="A197">
        <v>193</v>
      </c>
      <c r="B197" s="2">
        <f>DATE(2000,7,12) + TIME(0,0,0)</f>
        <v>36719</v>
      </c>
      <c r="C197">
        <v>3337.3696289</v>
      </c>
      <c r="D197">
        <v>3781.3352051000002</v>
      </c>
      <c r="E197">
        <v>7311.9501952999999</v>
      </c>
    </row>
    <row r="198" spans="1:5" x14ac:dyDescent="0.25">
      <c r="A198">
        <v>194</v>
      </c>
      <c r="B198" s="2">
        <f>DATE(2000,7,13) + TIME(0,0,0)</f>
        <v>36720</v>
      </c>
      <c r="C198">
        <v>3337.3632812000001</v>
      </c>
      <c r="D198">
        <v>3781.3002929999998</v>
      </c>
      <c r="E198">
        <v>7311.9501952999999</v>
      </c>
    </row>
    <row r="199" spans="1:5" x14ac:dyDescent="0.25">
      <c r="A199">
        <v>195</v>
      </c>
      <c r="B199" s="2">
        <f>DATE(2000,7,14) + TIME(0,0,0)</f>
        <v>36721</v>
      </c>
      <c r="C199">
        <v>3337.3569336</v>
      </c>
      <c r="D199">
        <v>3781.2675780999998</v>
      </c>
      <c r="E199">
        <v>7311.9501952999999</v>
      </c>
    </row>
    <row r="200" spans="1:5" x14ac:dyDescent="0.25">
      <c r="A200">
        <v>196</v>
      </c>
      <c r="B200" s="2">
        <f>DATE(2000,7,15) + TIME(0,0,0)</f>
        <v>36722</v>
      </c>
      <c r="C200">
        <v>3337.3505859000002</v>
      </c>
      <c r="D200">
        <v>3781.2368164</v>
      </c>
      <c r="E200">
        <v>7311.9501952999999</v>
      </c>
    </row>
    <row r="201" spans="1:5" x14ac:dyDescent="0.25">
      <c r="A201">
        <v>197</v>
      </c>
      <c r="B201" s="2">
        <f>DATE(2000,7,16) + TIME(0,0,0)</f>
        <v>36723</v>
      </c>
      <c r="C201">
        <v>3337.3444823999998</v>
      </c>
      <c r="D201">
        <v>3781.2080077999999</v>
      </c>
      <c r="E201">
        <v>7311.9501952999999</v>
      </c>
    </row>
    <row r="202" spans="1:5" x14ac:dyDescent="0.25">
      <c r="A202">
        <v>198</v>
      </c>
      <c r="B202" s="2">
        <f>DATE(2000,7,17) + TIME(0,0,0)</f>
        <v>36724</v>
      </c>
      <c r="C202">
        <v>3337.3381347999998</v>
      </c>
      <c r="D202">
        <v>3781.1811523000001</v>
      </c>
      <c r="E202">
        <v>7311.9501952999999</v>
      </c>
    </row>
    <row r="203" spans="1:5" x14ac:dyDescent="0.25">
      <c r="A203">
        <v>199</v>
      </c>
      <c r="B203" s="2">
        <f>DATE(2000,7,18) + TIME(0,0,0)</f>
        <v>36725</v>
      </c>
      <c r="C203">
        <v>3337.3320312000001</v>
      </c>
      <c r="D203">
        <v>3781.1555176000002</v>
      </c>
      <c r="E203">
        <v>7311.9501952999999</v>
      </c>
    </row>
    <row r="204" spans="1:5" x14ac:dyDescent="0.25">
      <c r="A204">
        <v>200</v>
      </c>
      <c r="B204" s="2">
        <f>DATE(2000,7,19) + TIME(0,0,0)</f>
        <v>36726</v>
      </c>
      <c r="C204">
        <v>3337.3259277000002</v>
      </c>
      <c r="D204">
        <v>3781.1318359000002</v>
      </c>
      <c r="E204">
        <v>7311.9501952999999</v>
      </c>
    </row>
    <row r="205" spans="1:5" x14ac:dyDescent="0.25">
      <c r="A205">
        <v>201</v>
      </c>
      <c r="B205" s="2">
        <f>DATE(2000,7,20) + TIME(0,0,0)</f>
        <v>36727</v>
      </c>
      <c r="C205">
        <v>3337.3200683999999</v>
      </c>
      <c r="D205">
        <v>3781.109375</v>
      </c>
      <c r="E205">
        <v>7311.9501952999999</v>
      </c>
    </row>
    <row r="206" spans="1:5" x14ac:dyDescent="0.25">
      <c r="A206">
        <v>202</v>
      </c>
      <c r="B206" s="2">
        <f>DATE(2000,7,21) + TIME(0,0,0)</f>
        <v>36728</v>
      </c>
      <c r="C206">
        <v>3337.3139648000001</v>
      </c>
      <c r="D206">
        <v>3781.0881347999998</v>
      </c>
      <c r="E206">
        <v>7311.9501952999999</v>
      </c>
    </row>
    <row r="207" spans="1:5" x14ac:dyDescent="0.25">
      <c r="A207">
        <v>203</v>
      </c>
      <c r="B207" s="2">
        <f>DATE(2000,7,22) + TIME(0,0,0)</f>
        <v>36729</v>
      </c>
      <c r="C207">
        <v>3337.3081054999998</v>
      </c>
      <c r="D207">
        <v>3781.0686034999999</v>
      </c>
      <c r="E207">
        <v>7311.9501952999999</v>
      </c>
    </row>
    <row r="208" spans="1:5" x14ac:dyDescent="0.25">
      <c r="A208">
        <v>204</v>
      </c>
      <c r="B208" s="2">
        <f>DATE(2000,7,23) + TIME(0,0,0)</f>
        <v>36730</v>
      </c>
      <c r="C208">
        <v>3337.3022461</v>
      </c>
      <c r="D208">
        <v>3781.0500487999998</v>
      </c>
      <c r="E208">
        <v>7311.9501952999999</v>
      </c>
    </row>
    <row r="209" spans="1:5" x14ac:dyDescent="0.25">
      <c r="A209">
        <v>205</v>
      </c>
      <c r="B209" s="2">
        <f>DATE(2000,7,24) + TIME(0,0,0)</f>
        <v>36731</v>
      </c>
      <c r="C209">
        <v>3337.2963866999999</v>
      </c>
      <c r="D209">
        <v>3781.0327148000001</v>
      </c>
      <c r="E209">
        <v>7311.9501952999999</v>
      </c>
    </row>
    <row r="210" spans="1:5" x14ac:dyDescent="0.25">
      <c r="A210">
        <v>206</v>
      </c>
      <c r="B210" s="2">
        <f>DATE(2000,7,25) + TIME(0,0,0)</f>
        <v>36732</v>
      </c>
      <c r="C210">
        <v>3337.2907715000001</v>
      </c>
      <c r="D210">
        <v>3781.0163573999998</v>
      </c>
      <c r="E210">
        <v>7311.9501952999999</v>
      </c>
    </row>
    <row r="211" spans="1:5" x14ac:dyDescent="0.25">
      <c r="A211">
        <v>207</v>
      </c>
      <c r="B211" s="2">
        <f>DATE(2000,7,26) + TIME(0,0,0)</f>
        <v>36733</v>
      </c>
      <c r="C211">
        <v>3337.2849120999999</v>
      </c>
      <c r="D211">
        <v>3781.0012207</v>
      </c>
      <c r="E211">
        <v>7311.9501952999999</v>
      </c>
    </row>
    <row r="212" spans="1:5" x14ac:dyDescent="0.25">
      <c r="A212">
        <v>208</v>
      </c>
      <c r="B212" s="2">
        <f>DATE(2000,7,27) + TIME(0,0,0)</f>
        <v>36734</v>
      </c>
      <c r="C212">
        <v>3337.2792969000002</v>
      </c>
      <c r="D212">
        <v>3780.9865722999998</v>
      </c>
      <c r="E212">
        <v>7311.9506836</v>
      </c>
    </row>
    <row r="213" spans="1:5" x14ac:dyDescent="0.25">
      <c r="A213">
        <v>209</v>
      </c>
      <c r="B213" s="2">
        <f>DATE(2000,7,28) + TIME(0,0,0)</f>
        <v>36735</v>
      </c>
      <c r="C213">
        <v>3337.2736816000001</v>
      </c>
      <c r="D213">
        <v>3780.9731445000002</v>
      </c>
      <c r="E213">
        <v>7311.9506836</v>
      </c>
    </row>
    <row r="214" spans="1:5" x14ac:dyDescent="0.25">
      <c r="A214">
        <v>210</v>
      </c>
      <c r="B214" s="2">
        <f>DATE(2000,7,29) + TIME(0,0,0)</f>
        <v>36736</v>
      </c>
      <c r="C214">
        <v>3337.2683105000001</v>
      </c>
      <c r="D214">
        <v>3780.9606933999999</v>
      </c>
      <c r="E214">
        <v>7311.9506836</v>
      </c>
    </row>
    <row r="215" spans="1:5" x14ac:dyDescent="0.25">
      <c r="A215">
        <v>211</v>
      </c>
      <c r="B215" s="2">
        <f>DATE(2000,7,30) + TIME(0,0,0)</f>
        <v>36737</v>
      </c>
      <c r="C215">
        <v>3337.2626952999999</v>
      </c>
      <c r="D215">
        <v>3780.9487304999998</v>
      </c>
      <c r="E215">
        <v>7311.9506836</v>
      </c>
    </row>
    <row r="216" spans="1:5" x14ac:dyDescent="0.25">
      <c r="A216">
        <v>212</v>
      </c>
      <c r="B216" s="2">
        <f>DATE(2000,7,31) + TIME(0,0,0)</f>
        <v>36738</v>
      </c>
      <c r="C216">
        <v>3337.2573241999999</v>
      </c>
      <c r="D216">
        <v>3780.9377441000001</v>
      </c>
      <c r="E216">
        <v>7311.9506836</v>
      </c>
    </row>
    <row r="217" spans="1:5" x14ac:dyDescent="0.25">
      <c r="A217">
        <v>213</v>
      </c>
      <c r="B217" s="2">
        <f>DATE(2000,8,1) + TIME(0,0,0)</f>
        <v>36739</v>
      </c>
      <c r="C217">
        <v>3337.2517090000001</v>
      </c>
      <c r="D217">
        <v>3780.9272461</v>
      </c>
      <c r="E217">
        <v>7311.9506836</v>
      </c>
    </row>
    <row r="218" spans="1:5" x14ac:dyDescent="0.25">
      <c r="A218">
        <v>214</v>
      </c>
      <c r="B218" s="2">
        <f>DATE(2000,8,2) + TIME(0,0,0)</f>
        <v>36740</v>
      </c>
      <c r="C218">
        <v>3337.2465820000002</v>
      </c>
      <c r="D218">
        <v>3780.9172362999998</v>
      </c>
      <c r="E218">
        <v>7311.9506836</v>
      </c>
    </row>
    <row r="219" spans="1:5" x14ac:dyDescent="0.25">
      <c r="A219">
        <v>215</v>
      </c>
      <c r="B219" s="2">
        <f>DATE(2000,8,3) + TIME(0,0,0)</f>
        <v>36741</v>
      </c>
      <c r="C219">
        <v>3337.2412109000002</v>
      </c>
      <c r="D219">
        <v>3780.9079590000001</v>
      </c>
      <c r="E219">
        <v>7311.9506836</v>
      </c>
    </row>
    <row r="220" spans="1:5" x14ac:dyDescent="0.25">
      <c r="A220">
        <v>216</v>
      </c>
      <c r="B220" s="2">
        <f>DATE(2000,8,4) + TIME(0,0,0)</f>
        <v>36742</v>
      </c>
      <c r="C220">
        <v>3337.2358398000001</v>
      </c>
      <c r="D220">
        <v>3780.8991698999998</v>
      </c>
      <c r="E220">
        <v>7311.9506836</v>
      </c>
    </row>
    <row r="221" spans="1:5" x14ac:dyDescent="0.25">
      <c r="A221">
        <v>217</v>
      </c>
      <c r="B221" s="2">
        <f>DATE(2000,8,5) + TIME(0,0,0)</f>
        <v>36743</v>
      </c>
      <c r="C221">
        <v>3337.2307129000001</v>
      </c>
      <c r="D221">
        <v>3780.8911133000001</v>
      </c>
      <c r="E221">
        <v>7311.9506836</v>
      </c>
    </row>
    <row r="222" spans="1:5" x14ac:dyDescent="0.25">
      <c r="A222">
        <v>218</v>
      </c>
      <c r="B222" s="2">
        <f>DATE(2000,8,6) + TIME(0,0,0)</f>
        <v>36744</v>
      </c>
      <c r="C222">
        <v>3337.2253418</v>
      </c>
      <c r="D222">
        <v>3780.8835448999998</v>
      </c>
      <c r="E222">
        <v>7311.9506836</v>
      </c>
    </row>
    <row r="223" spans="1:5" x14ac:dyDescent="0.25">
      <c r="A223">
        <v>219</v>
      </c>
      <c r="B223" s="2">
        <f>DATE(2000,8,7) + TIME(0,0,0)</f>
        <v>36745</v>
      </c>
      <c r="C223">
        <v>3337.2202148000001</v>
      </c>
      <c r="D223">
        <v>3780.8764648000001</v>
      </c>
      <c r="E223">
        <v>7311.9506836</v>
      </c>
    </row>
    <row r="224" spans="1:5" x14ac:dyDescent="0.25">
      <c r="A224">
        <v>220</v>
      </c>
      <c r="B224" s="2">
        <f>DATE(2000,8,8) + TIME(0,0,0)</f>
        <v>36746</v>
      </c>
      <c r="C224">
        <v>3337.2150879000001</v>
      </c>
      <c r="D224">
        <v>3780.8691405999998</v>
      </c>
      <c r="E224">
        <v>7311.9506836</v>
      </c>
    </row>
    <row r="225" spans="1:5" x14ac:dyDescent="0.25">
      <c r="A225">
        <v>221</v>
      </c>
      <c r="B225" s="2">
        <f>DATE(2000,8,9) + TIME(0,0,0)</f>
        <v>36747</v>
      </c>
      <c r="C225">
        <v>3337.2102051000002</v>
      </c>
      <c r="D225">
        <v>3780.8627929999998</v>
      </c>
      <c r="E225">
        <v>7311.9506836</v>
      </c>
    </row>
    <row r="226" spans="1:5" x14ac:dyDescent="0.25">
      <c r="A226">
        <v>222</v>
      </c>
      <c r="B226" s="2">
        <f>DATE(2000,8,10) + TIME(0,0,0)</f>
        <v>36748</v>
      </c>
      <c r="C226">
        <v>3337.2050780999998</v>
      </c>
      <c r="D226">
        <v>3780.8569336</v>
      </c>
      <c r="E226">
        <v>7311.9506836</v>
      </c>
    </row>
    <row r="227" spans="1:5" x14ac:dyDescent="0.25">
      <c r="A227">
        <v>223</v>
      </c>
      <c r="B227" s="2">
        <f>DATE(2000,8,11) + TIME(0,0,0)</f>
        <v>36749</v>
      </c>
      <c r="C227">
        <v>3337.2001952999999</v>
      </c>
      <c r="D227">
        <v>3780.8515625</v>
      </c>
      <c r="E227">
        <v>7311.9506836</v>
      </c>
    </row>
    <row r="228" spans="1:5" x14ac:dyDescent="0.25">
      <c r="A228">
        <v>224</v>
      </c>
      <c r="B228" s="2">
        <f>DATE(2000,8,12) + TIME(0,0,0)</f>
        <v>36750</v>
      </c>
      <c r="C228">
        <v>3337.1950683999999</v>
      </c>
      <c r="D228">
        <v>3780.8461914</v>
      </c>
      <c r="E228">
        <v>7311.9506836</v>
      </c>
    </row>
    <row r="229" spans="1:5" x14ac:dyDescent="0.25">
      <c r="A229">
        <v>225</v>
      </c>
      <c r="B229" s="2">
        <f>DATE(2000,8,13) + TIME(0,0,0)</f>
        <v>36751</v>
      </c>
      <c r="C229">
        <v>3337.1901855000001</v>
      </c>
      <c r="D229">
        <v>3780.8410644999999</v>
      </c>
      <c r="E229">
        <v>7311.9506836</v>
      </c>
    </row>
    <row r="230" spans="1:5" x14ac:dyDescent="0.25">
      <c r="A230">
        <v>226</v>
      </c>
      <c r="B230" s="2">
        <f>DATE(2000,8,14) + TIME(0,0,0)</f>
        <v>36752</v>
      </c>
      <c r="C230">
        <v>3337.1853027000002</v>
      </c>
      <c r="D230">
        <v>3780.8361816000001</v>
      </c>
      <c r="E230">
        <v>7311.9506836</v>
      </c>
    </row>
    <row r="231" spans="1:5" x14ac:dyDescent="0.25">
      <c r="A231">
        <v>227</v>
      </c>
      <c r="B231" s="2">
        <f>DATE(2000,8,15) + TIME(0,0,0)</f>
        <v>36753</v>
      </c>
      <c r="C231">
        <v>3337.1806640999998</v>
      </c>
      <c r="D231">
        <v>3780.8315429999998</v>
      </c>
      <c r="E231">
        <v>7311.9506836</v>
      </c>
    </row>
    <row r="232" spans="1:5" x14ac:dyDescent="0.25">
      <c r="A232">
        <v>228</v>
      </c>
      <c r="B232" s="2">
        <f>DATE(2000,8,16) + TIME(0,0,0)</f>
        <v>36754</v>
      </c>
      <c r="C232">
        <v>3337.1757812000001</v>
      </c>
      <c r="D232">
        <v>3780.8273926000002</v>
      </c>
      <c r="E232">
        <v>7311.9506836</v>
      </c>
    </row>
    <row r="233" spans="1:5" x14ac:dyDescent="0.25">
      <c r="A233">
        <v>229</v>
      </c>
      <c r="B233" s="2">
        <f>DATE(2000,8,17) + TIME(0,0,0)</f>
        <v>36755</v>
      </c>
      <c r="C233">
        <v>3337.1711426000002</v>
      </c>
      <c r="D233">
        <v>3780.8234862999998</v>
      </c>
      <c r="E233">
        <v>7311.9506836</v>
      </c>
    </row>
    <row r="234" spans="1:5" x14ac:dyDescent="0.25">
      <c r="A234">
        <v>230</v>
      </c>
      <c r="B234" s="2">
        <f>DATE(2000,8,18) + TIME(0,0,0)</f>
        <v>36756</v>
      </c>
      <c r="C234">
        <v>3337.1665039</v>
      </c>
      <c r="D234">
        <v>3780.8195801000002</v>
      </c>
      <c r="E234">
        <v>7311.9506836</v>
      </c>
    </row>
    <row r="235" spans="1:5" x14ac:dyDescent="0.25">
      <c r="A235">
        <v>231</v>
      </c>
      <c r="B235" s="2">
        <f>DATE(2000,8,19) + TIME(0,0,0)</f>
        <v>36757</v>
      </c>
      <c r="C235">
        <v>3337.1618652000002</v>
      </c>
      <c r="D235">
        <v>3780.8161620999999</v>
      </c>
      <c r="E235">
        <v>7311.9506836</v>
      </c>
    </row>
    <row r="236" spans="1:5" x14ac:dyDescent="0.25">
      <c r="A236">
        <v>232</v>
      </c>
      <c r="B236" s="2">
        <f>DATE(2000,8,20) + TIME(0,0,0)</f>
        <v>36758</v>
      </c>
      <c r="C236">
        <v>3337.1572265999998</v>
      </c>
      <c r="D236">
        <v>3780.8129883000001</v>
      </c>
      <c r="E236">
        <v>7311.9511719000002</v>
      </c>
    </row>
    <row r="237" spans="1:5" x14ac:dyDescent="0.25">
      <c r="A237">
        <v>233</v>
      </c>
      <c r="B237" s="2">
        <f>DATE(2000,8,21) + TIME(0,0,0)</f>
        <v>36759</v>
      </c>
      <c r="C237">
        <v>3337.1525879000001</v>
      </c>
      <c r="D237">
        <v>3780.8098144999999</v>
      </c>
      <c r="E237">
        <v>7311.9511719000002</v>
      </c>
    </row>
    <row r="238" spans="1:5" x14ac:dyDescent="0.25">
      <c r="A238">
        <v>234</v>
      </c>
      <c r="B238" s="2">
        <f>DATE(2000,8,22) + TIME(0,0,0)</f>
        <v>36760</v>
      </c>
      <c r="C238">
        <v>3337.1479491999999</v>
      </c>
      <c r="D238">
        <v>3780.8066405999998</v>
      </c>
      <c r="E238">
        <v>7311.9511719000002</v>
      </c>
    </row>
    <row r="239" spans="1:5" x14ac:dyDescent="0.25">
      <c r="A239">
        <v>235</v>
      </c>
      <c r="B239" s="2">
        <f>DATE(2000,8,23) + TIME(0,0,0)</f>
        <v>36761</v>
      </c>
      <c r="C239">
        <v>3337.1433105000001</v>
      </c>
      <c r="D239">
        <v>3780.8039551000002</v>
      </c>
      <c r="E239">
        <v>7311.9511719000002</v>
      </c>
    </row>
    <row r="240" spans="1:5" x14ac:dyDescent="0.25">
      <c r="A240">
        <v>236</v>
      </c>
      <c r="B240" s="2">
        <f>DATE(2000,8,24) + TIME(0,0,0)</f>
        <v>36762</v>
      </c>
      <c r="C240">
        <v>3337.1391601999999</v>
      </c>
      <c r="D240">
        <v>3780.8012695000002</v>
      </c>
      <c r="E240">
        <v>7311.9511719000002</v>
      </c>
    </row>
    <row r="241" spans="1:5" x14ac:dyDescent="0.25">
      <c r="A241">
        <v>237</v>
      </c>
      <c r="B241" s="2">
        <f>DATE(2000,8,25) + TIME(0,0,0)</f>
        <v>36763</v>
      </c>
      <c r="C241">
        <v>3337.1362304999998</v>
      </c>
      <c r="D241">
        <v>3780.7988280999998</v>
      </c>
      <c r="E241">
        <v>7311.9511719000002</v>
      </c>
    </row>
    <row r="242" spans="1:5" x14ac:dyDescent="0.25">
      <c r="A242">
        <v>238</v>
      </c>
      <c r="B242" s="2">
        <f>DATE(2000,8,26) + TIME(0,0,0)</f>
        <v>36764</v>
      </c>
      <c r="C242">
        <v>3337.1318359000002</v>
      </c>
      <c r="D242">
        <v>3780.7963866999999</v>
      </c>
      <c r="E242">
        <v>7311.9511719000002</v>
      </c>
    </row>
    <row r="243" spans="1:5" x14ac:dyDescent="0.25">
      <c r="A243">
        <v>239</v>
      </c>
      <c r="B243" s="2">
        <f>DATE(2000,8,27) + TIME(0,0,0)</f>
        <v>36765</v>
      </c>
      <c r="C243">
        <v>3337.1274414</v>
      </c>
      <c r="D243">
        <v>3780.7941894999999</v>
      </c>
      <c r="E243">
        <v>7311.9511719000002</v>
      </c>
    </row>
    <row r="244" spans="1:5" x14ac:dyDescent="0.25">
      <c r="A244">
        <v>240</v>
      </c>
      <c r="B244" s="2">
        <f>DATE(2000,8,28) + TIME(0,0,0)</f>
        <v>36766</v>
      </c>
      <c r="C244">
        <v>3337.1230469000002</v>
      </c>
      <c r="D244">
        <v>3780.7919922000001</v>
      </c>
      <c r="E244">
        <v>7311.9511719000002</v>
      </c>
    </row>
    <row r="245" spans="1:5" x14ac:dyDescent="0.25">
      <c r="A245">
        <v>241</v>
      </c>
      <c r="B245" s="2">
        <f>DATE(2000,8,29) + TIME(0,0,0)</f>
        <v>36767</v>
      </c>
      <c r="C245">
        <v>3337.1188965000001</v>
      </c>
      <c r="D245">
        <v>3780.7900390999998</v>
      </c>
      <c r="E245">
        <v>7311.9511719000002</v>
      </c>
    </row>
    <row r="246" spans="1:5" x14ac:dyDescent="0.25">
      <c r="A246">
        <v>242</v>
      </c>
      <c r="B246" s="2">
        <f>DATE(2000,8,30) + TIME(0,0,0)</f>
        <v>36768</v>
      </c>
      <c r="C246">
        <v>3337.1145019999999</v>
      </c>
      <c r="D246">
        <v>3780.7880859000002</v>
      </c>
      <c r="E246">
        <v>7311.9511719000002</v>
      </c>
    </row>
    <row r="247" spans="1:5" x14ac:dyDescent="0.25">
      <c r="A247">
        <v>243</v>
      </c>
      <c r="B247" s="2">
        <f>DATE(2000,8,31) + TIME(0,0,0)</f>
        <v>36769</v>
      </c>
      <c r="C247">
        <v>3337.1103515999998</v>
      </c>
      <c r="D247">
        <v>3780.7863769999999</v>
      </c>
      <c r="E247">
        <v>7311.9511719000002</v>
      </c>
    </row>
    <row r="248" spans="1:5" x14ac:dyDescent="0.25">
      <c r="A248">
        <v>244</v>
      </c>
      <c r="B248" s="2">
        <f>DATE(2000,9,1) + TIME(0,0,0)</f>
        <v>36770</v>
      </c>
      <c r="C248">
        <v>3337.1059570000002</v>
      </c>
      <c r="D248">
        <v>3780.7846679999998</v>
      </c>
      <c r="E248">
        <v>7311.9511719000002</v>
      </c>
    </row>
    <row r="249" spans="1:5" x14ac:dyDescent="0.25">
      <c r="A249">
        <v>245</v>
      </c>
      <c r="B249" s="2">
        <f>DATE(2000,9,2) + TIME(0,0,0)</f>
        <v>36771</v>
      </c>
      <c r="C249">
        <v>3337.1018066000001</v>
      </c>
      <c r="D249">
        <v>3780.7832030999998</v>
      </c>
      <c r="E249">
        <v>7311.9511719000002</v>
      </c>
    </row>
    <row r="250" spans="1:5" x14ac:dyDescent="0.25">
      <c r="A250">
        <v>246</v>
      </c>
      <c r="B250" s="2">
        <f>DATE(2000,9,3) + TIME(0,0,0)</f>
        <v>36772</v>
      </c>
      <c r="C250">
        <v>3337.0976562000001</v>
      </c>
      <c r="D250">
        <v>3780.7817383000001</v>
      </c>
      <c r="E250">
        <v>7311.9511719000002</v>
      </c>
    </row>
    <row r="251" spans="1:5" x14ac:dyDescent="0.25">
      <c r="A251">
        <v>247</v>
      </c>
      <c r="B251" s="2">
        <f>DATE(2000,9,4) + TIME(0,0,0)</f>
        <v>36773</v>
      </c>
      <c r="C251">
        <v>3337.0935058999999</v>
      </c>
      <c r="D251">
        <v>3780.7805176000002</v>
      </c>
      <c r="E251">
        <v>7311.9511719000002</v>
      </c>
    </row>
    <row r="252" spans="1:5" x14ac:dyDescent="0.25">
      <c r="A252">
        <v>248</v>
      </c>
      <c r="B252" s="2">
        <f>DATE(2000,9,5) + TIME(0,0,0)</f>
        <v>36774</v>
      </c>
      <c r="C252">
        <v>3337.0893554999998</v>
      </c>
      <c r="D252">
        <v>3780.7790527000002</v>
      </c>
      <c r="E252">
        <v>7311.9511719000002</v>
      </c>
    </row>
    <row r="253" spans="1:5" x14ac:dyDescent="0.25">
      <c r="A253">
        <v>249</v>
      </c>
      <c r="B253" s="2">
        <f>DATE(2000,9,6) + TIME(0,0,0)</f>
        <v>36775</v>
      </c>
      <c r="C253">
        <v>3337.0854491999999</v>
      </c>
      <c r="D253">
        <v>3780.7778320000002</v>
      </c>
      <c r="E253">
        <v>7311.9511719000002</v>
      </c>
    </row>
    <row r="254" spans="1:5" x14ac:dyDescent="0.25">
      <c r="A254">
        <v>250</v>
      </c>
      <c r="B254" s="2">
        <f>DATE(2000,9,7) + TIME(0,0,0)</f>
        <v>36776</v>
      </c>
      <c r="C254">
        <v>3337.0812987999998</v>
      </c>
      <c r="D254">
        <v>3780.7766112999998</v>
      </c>
      <c r="E254">
        <v>7311.9511719000002</v>
      </c>
    </row>
    <row r="255" spans="1:5" x14ac:dyDescent="0.25">
      <c r="A255">
        <v>251</v>
      </c>
      <c r="B255" s="2">
        <f>DATE(2000,9,8) + TIME(0,0,0)</f>
        <v>36777</v>
      </c>
      <c r="C255">
        <v>3337.0771484000002</v>
      </c>
      <c r="D255">
        <v>3780.7753905999998</v>
      </c>
      <c r="E255">
        <v>7311.9511719000002</v>
      </c>
    </row>
    <row r="256" spans="1:5" x14ac:dyDescent="0.25">
      <c r="A256">
        <v>252</v>
      </c>
      <c r="B256" s="2">
        <f>DATE(2000,9,9) + TIME(0,0,0)</f>
        <v>36778</v>
      </c>
      <c r="C256">
        <v>3337.0732422000001</v>
      </c>
      <c r="D256">
        <v>3780.7744140999998</v>
      </c>
      <c r="E256">
        <v>7311.9511719000002</v>
      </c>
    </row>
    <row r="257" spans="1:5" x14ac:dyDescent="0.25">
      <c r="A257">
        <v>253</v>
      </c>
      <c r="B257" s="2">
        <f>DATE(2000,9,10) + TIME(0,0,0)</f>
        <v>36779</v>
      </c>
      <c r="C257">
        <v>3337.0693359000002</v>
      </c>
      <c r="D257">
        <v>3780.7731933999999</v>
      </c>
      <c r="E257">
        <v>7311.9511719000002</v>
      </c>
    </row>
    <row r="258" spans="1:5" x14ac:dyDescent="0.25">
      <c r="A258">
        <v>254</v>
      </c>
      <c r="B258" s="2">
        <f>DATE(2000,9,11) + TIME(0,0,0)</f>
        <v>36780</v>
      </c>
      <c r="C258">
        <v>3337.0651855000001</v>
      </c>
      <c r="D258">
        <v>3780.7724609000002</v>
      </c>
      <c r="E258">
        <v>7311.9511719000002</v>
      </c>
    </row>
    <row r="259" spans="1:5" x14ac:dyDescent="0.25">
      <c r="A259">
        <v>255</v>
      </c>
      <c r="B259" s="2">
        <f>DATE(2000,9,12) + TIME(0,0,0)</f>
        <v>36781</v>
      </c>
      <c r="C259">
        <v>3337.0615234000002</v>
      </c>
      <c r="D259">
        <v>3780.7714844000002</v>
      </c>
      <c r="E259">
        <v>7311.9511719000002</v>
      </c>
    </row>
    <row r="260" spans="1:5" x14ac:dyDescent="0.25">
      <c r="A260">
        <v>256</v>
      </c>
      <c r="B260" s="2">
        <f>DATE(2000,9,13) + TIME(0,0,0)</f>
        <v>36782</v>
      </c>
      <c r="C260">
        <v>3337.0576172000001</v>
      </c>
      <c r="D260">
        <v>3780.7705077999999</v>
      </c>
      <c r="E260">
        <v>7311.9511719000002</v>
      </c>
    </row>
    <row r="261" spans="1:5" x14ac:dyDescent="0.25">
      <c r="A261">
        <v>257</v>
      </c>
      <c r="B261" s="2">
        <f>DATE(2000,9,14) + TIME(0,0,0)</f>
        <v>36783</v>
      </c>
      <c r="C261">
        <v>3337.0537109000002</v>
      </c>
      <c r="D261">
        <v>3780.7697754000001</v>
      </c>
      <c r="E261">
        <v>7311.9511719000002</v>
      </c>
    </row>
    <row r="262" spans="1:5" x14ac:dyDescent="0.25">
      <c r="A262">
        <v>258</v>
      </c>
      <c r="B262" s="2">
        <f>DATE(2000,9,15) + TIME(0,0,0)</f>
        <v>36784</v>
      </c>
      <c r="C262">
        <v>3337.0498047000001</v>
      </c>
      <c r="D262">
        <v>3780.7690429999998</v>
      </c>
      <c r="E262">
        <v>7311.9516602000003</v>
      </c>
    </row>
    <row r="263" spans="1:5" x14ac:dyDescent="0.25">
      <c r="A263">
        <v>259</v>
      </c>
      <c r="B263" s="2">
        <f>DATE(2000,9,16) + TIME(0,0,0)</f>
        <v>36785</v>
      </c>
      <c r="C263">
        <v>3337.0461426000002</v>
      </c>
      <c r="D263">
        <v>3780.7683105000001</v>
      </c>
      <c r="E263">
        <v>7311.9516602000003</v>
      </c>
    </row>
    <row r="264" spans="1:5" x14ac:dyDescent="0.25">
      <c r="A264">
        <v>260</v>
      </c>
      <c r="B264" s="2">
        <f>DATE(2000,9,17) + TIME(0,0,0)</f>
        <v>36786</v>
      </c>
      <c r="C264">
        <v>3337.0424804999998</v>
      </c>
      <c r="D264">
        <v>3780.7675780999998</v>
      </c>
      <c r="E264">
        <v>7311.9516602000003</v>
      </c>
    </row>
    <row r="265" spans="1:5" x14ac:dyDescent="0.25">
      <c r="A265">
        <v>261</v>
      </c>
      <c r="B265" s="2">
        <f>DATE(2000,9,18) + TIME(0,0,0)</f>
        <v>36787</v>
      </c>
      <c r="C265">
        <v>3337.0385741999999</v>
      </c>
      <c r="D265">
        <v>3780.7670898000001</v>
      </c>
      <c r="E265">
        <v>7311.9516602000003</v>
      </c>
    </row>
    <row r="266" spans="1:5" x14ac:dyDescent="0.25">
      <c r="A266">
        <v>262</v>
      </c>
      <c r="B266" s="2">
        <f>DATE(2000,9,19) + TIME(0,0,0)</f>
        <v>36788</v>
      </c>
      <c r="C266">
        <v>3337.0349120999999</v>
      </c>
      <c r="D266">
        <v>3780.7663573999998</v>
      </c>
      <c r="E266">
        <v>7311.9516602000003</v>
      </c>
    </row>
    <row r="267" spans="1:5" x14ac:dyDescent="0.25">
      <c r="A267">
        <v>263</v>
      </c>
      <c r="B267" s="2">
        <f>DATE(2000,9,20) + TIME(0,0,0)</f>
        <v>36789</v>
      </c>
      <c r="C267">
        <v>3337.0319823999998</v>
      </c>
      <c r="D267">
        <v>3780.7658691000001</v>
      </c>
      <c r="E267">
        <v>7311.9516602000003</v>
      </c>
    </row>
    <row r="268" spans="1:5" x14ac:dyDescent="0.25">
      <c r="A268">
        <v>264</v>
      </c>
      <c r="B268" s="2">
        <f>DATE(2000,9,21) + TIME(0,0,0)</f>
        <v>36790</v>
      </c>
      <c r="C268">
        <v>3337.0283202999999</v>
      </c>
      <c r="D268">
        <v>3780.7653808999999</v>
      </c>
      <c r="E268">
        <v>7311.9516602000003</v>
      </c>
    </row>
    <row r="269" spans="1:5" x14ac:dyDescent="0.25">
      <c r="A269">
        <v>265</v>
      </c>
      <c r="B269" s="2">
        <f>DATE(2000,9,22) + TIME(0,0,0)</f>
        <v>36791</v>
      </c>
      <c r="C269">
        <v>3337.0246582</v>
      </c>
      <c r="D269">
        <v>3780.7646484000002</v>
      </c>
      <c r="E269">
        <v>7311.9516602000003</v>
      </c>
    </row>
    <row r="270" spans="1:5" x14ac:dyDescent="0.25">
      <c r="A270">
        <v>266</v>
      </c>
      <c r="B270" s="2">
        <f>DATE(2000,9,23) + TIME(0,0,0)</f>
        <v>36792</v>
      </c>
      <c r="C270">
        <v>3337.0214844000002</v>
      </c>
      <c r="D270">
        <v>3780.7641601999999</v>
      </c>
      <c r="E270">
        <v>7311.9516602000003</v>
      </c>
    </row>
    <row r="271" spans="1:5" x14ac:dyDescent="0.25">
      <c r="A271">
        <v>267</v>
      </c>
      <c r="B271" s="2">
        <f>DATE(2000,9,24) + TIME(0,0,0)</f>
        <v>36793</v>
      </c>
      <c r="C271">
        <v>3337.0205077999999</v>
      </c>
      <c r="D271">
        <v>3780.7639159999999</v>
      </c>
      <c r="E271">
        <v>7311.9516602000003</v>
      </c>
    </row>
    <row r="272" spans="1:5" x14ac:dyDescent="0.25">
      <c r="A272">
        <v>268</v>
      </c>
      <c r="B272" s="2">
        <f>DATE(2000,9,25) + TIME(0,0,0)</f>
        <v>36794</v>
      </c>
      <c r="C272">
        <v>3337.0168457</v>
      </c>
      <c r="D272">
        <v>3780.7634277000002</v>
      </c>
      <c r="E272">
        <v>7311.9516602000003</v>
      </c>
    </row>
    <row r="273" spans="1:5" x14ac:dyDescent="0.25">
      <c r="A273">
        <v>269</v>
      </c>
      <c r="B273" s="2">
        <f>DATE(2000,9,26) + TIME(0,0,0)</f>
        <v>36795</v>
      </c>
      <c r="C273">
        <v>3337.0131836</v>
      </c>
      <c r="D273">
        <v>3780.7629394999999</v>
      </c>
      <c r="E273">
        <v>7311.9516602000003</v>
      </c>
    </row>
    <row r="274" spans="1:5" x14ac:dyDescent="0.25">
      <c r="A274">
        <v>270</v>
      </c>
      <c r="B274" s="2">
        <f>DATE(2000,9,27) + TIME(0,0,0)</f>
        <v>36796</v>
      </c>
      <c r="C274">
        <v>3337.0097655999998</v>
      </c>
      <c r="D274">
        <v>3780.7626952999999</v>
      </c>
      <c r="E274">
        <v>7311.9516602000003</v>
      </c>
    </row>
    <row r="275" spans="1:5" x14ac:dyDescent="0.25">
      <c r="A275">
        <v>271</v>
      </c>
      <c r="B275" s="2">
        <f>DATE(2000,9,28) + TIME(0,0,0)</f>
        <v>36797</v>
      </c>
      <c r="C275">
        <v>3337.0061034999999</v>
      </c>
      <c r="D275">
        <v>3780.7622070000002</v>
      </c>
      <c r="E275">
        <v>7311.9516602000003</v>
      </c>
    </row>
    <row r="276" spans="1:5" x14ac:dyDescent="0.25">
      <c r="A276">
        <v>272</v>
      </c>
      <c r="B276" s="2">
        <f>DATE(2000,9,29) + TIME(0,0,0)</f>
        <v>36798</v>
      </c>
      <c r="C276">
        <v>3337.0024414</v>
      </c>
      <c r="D276">
        <v>3780.7619629000001</v>
      </c>
      <c r="E276">
        <v>7311.9516602000003</v>
      </c>
    </row>
    <row r="277" spans="1:5" x14ac:dyDescent="0.25">
      <c r="A277">
        <v>273</v>
      </c>
      <c r="B277" s="2">
        <f>DATE(2000,9,30) + TIME(0,0,0)</f>
        <v>36799</v>
      </c>
      <c r="C277">
        <v>3336.9990234000002</v>
      </c>
      <c r="D277">
        <v>3780.7614745999999</v>
      </c>
      <c r="E277">
        <v>7311.9516602000003</v>
      </c>
    </row>
    <row r="278" spans="1:5" x14ac:dyDescent="0.25">
      <c r="A278">
        <v>274</v>
      </c>
      <c r="B278" s="2">
        <f>DATE(2000,10,1) + TIME(0,0,0)</f>
        <v>36800</v>
      </c>
      <c r="C278">
        <v>3336.9956054999998</v>
      </c>
      <c r="D278">
        <v>3780.7612304999998</v>
      </c>
      <c r="E278">
        <v>7311.9516602000003</v>
      </c>
    </row>
    <row r="279" spans="1:5" x14ac:dyDescent="0.25">
      <c r="A279">
        <v>275</v>
      </c>
      <c r="B279" s="2">
        <f>DATE(2000,10,2) + TIME(0,0,0)</f>
        <v>36801</v>
      </c>
      <c r="C279">
        <v>3336.9919433999999</v>
      </c>
      <c r="D279">
        <v>3780.7609862999998</v>
      </c>
      <c r="E279">
        <v>7311.9516602000003</v>
      </c>
    </row>
    <row r="280" spans="1:5" x14ac:dyDescent="0.25">
      <c r="A280">
        <v>276</v>
      </c>
      <c r="B280" s="2">
        <f>DATE(2000,10,3) + TIME(0,0,0)</f>
        <v>36802</v>
      </c>
      <c r="C280">
        <v>3336.9885254000001</v>
      </c>
      <c r="D280">
        <v>3780.7604980000001</v>
      </c>
      <c r="E280">
        <v>7311.9516602000003</v>
      </c>
    </row>
    <row r="281" spans="1:5" x14ac:dyDescent="0.25">
      <c r="A281">
        <v>277</v>
      </c>
      <c r="B281" s="2">
        <f>DATE(2000,10,4) + TIME(0,0,0)</f>
        <v>36803</v>
      </c>
      <c r="C281">
        <v>3336.9851073999998</v>
      </c>
      <c r="D281">
        <v>3780.7602539</v>
      </c>
      <c r="E281">
        <v>7311.9516602000003</v>
      </c>
    </row>
    <row r="282" spans="1:5" x14ac:dyDescent="0.25">
      <c r="A282">
        <v>278</v>
      </c>
      <c r="B282" s="2">
        <f>DATE(2000,10,5) + TIME(0,0,0)</f>
        <v>36804</v>
      </c>
      <c r="C282">
        <v>3336.9816894999999</v>
      </c>
      <c r="D282">
        <v>3780.7600097999998</v>
      </c>
      <c r="E282">
        <v>7311.9516602000003</v>
      </c>
    </row>
    <row r="283" spans="1:5" x14ac:dyDescent="0.25">
      <c r="A283">
        <v>279</v>
      </c>
      <c r="B283" s="2">
        <f>DATE(2000,10,6) + TIME(0,0,0)</f>
        <v>36805</v>
      </c>
      <c r="C283">
        <v>3336.9782715000001</v>
      </c>
      <c r="D283">
        <v>3780.7597655999998</v>
      </c>
      <c r="E283">
        <v>7311.9516602000003</v>
      </c>
    </row>
    <row r="284" spans="1:5" x14ac:dyDescent="0.25">
      <c r="A284">
        <v>280</v>
      </c>
      <c r="B284" s="2">
        <f>DATE(2000,10,7) + TIME(0,0,0)</f>
        <v>36806</v>
      </c>
      <c r="C284">
        <v>3336.9748534999999</v>
      </c>
      <c r="D284">
        <v>3780.7595215000001</v>
      </c>
      <c r="E284">
        <v>7311.9516602000003</v>
      </c>
    </row>
    <row r="285" spans="1:5" x14ac:dyDescent="0.25">
      <c r="A285">
        <v>281</v>
      </c>
      <c r="B285" s="2">
        <f>DATE(2000,10,8) + TIME(0,0,0)</f>
        <v>36807</v>
      </c>
      <c r="C285">
        <v>3336.9716797000001</v>
      </c>
      <c r="D285">
        <v>3780.7592773000001</v>
      </c>
      <c r="E285">
        <v>7311.9516602000003</v>
      </c>
    </row>
    <row r="286" spans="1:5" x14ac:dyDescent="0.25">
      <c r="A286">
        <v>282</v>
      </c>
      <c r="B286" s="2">
        <f>DATE(2000,10,9) + TIME(0,0,0)</f>
        <v>36808</v>
      </c>
      <c r="C286">
        <v>3336.9682616999999</v>
      </c>
      <c r="D286">
        <v>3780.7592773000001</v>
      </c>
      <c r="E286">
        <v>7311.9521483999997</v>
      </c>
    </row>
    <row r="287" spans="1:5" x14ac:dyDescent="0.25">
      <c r="A287">
        <v>283</v>
      </c>
      <c r="B287" s="2">
        <f>DATE(2000,10,10) + TIME(0,0,0)</f>
        <v>36809</v>
      </c>
      <c r="C287">
        <v>3336.9648437999999</v>
      </c>
      <c r="D287">
        <v>3780.7590332</v>
      </c>
      <c r="E287">
        <v>7311.9521483999997</v>
      </c>
    </row>
    <row r="288" spans="1:5" x14ac:dyDescent="0.25">
      <c r="A288">
        <v>284</v>
      </c>
      <c r="B288" s="2">
        <f>DATE(2000,10,11) + TIME(0,0,0)</f>
        <v>36810</v>
      </c>
      <c r="C288">
        <v>3336.9614258000001</v>
      </c>
      <c r="D288">
        <v>3780.7587890999998</v>
      </c>
      <c r="E288">
        <v>7311.9521483999997</v>
      </c>
    </row>
    <row r="289" spans="1:5" x14ac:dyDescent="0.25">
      <c r="A289">
        <v>285</v>
      </c>
      <c r="B289" s="2">
        <f>DATE(2000,10,12) + TIME(0,0,0)</f>
        <v>36811</v>
      </c>
      <c r="C289">
        <v>3336.9582519999999</v>
      </c>
      <c r="D289">
        <v>3780.7585448999998</v>
      </c>
      <c r="E289">
        <v>7311.9521483999997</v>
      </c>
    </row>
    <row r="290" spans="1:5" x14ac:dyDescent="0.25">
      <c r="A290">
        <v>286</v>
      </c>
      <c r="B290" s="2">
        <f>DATE(2000,10,13) + TIME(0,0,0)</f>
        <v>36812</v>
      </c>
      <c r="C290">
        <v>3336.9548340000001</v>
      </c>
      <c r="D290">
        <v>3780.7585448999998</v>
      </c>
      <c r="E290">
        <v>7311.9521483999997</v>
      </c>
    </row>
    <row r="291" spans="1:5" x14ac:dyDescent="0.25">
      <c r="A291">
        <v>287</v>
      </c>
      <c r="B291" s="2">
        <f>DATE(2000,10,14) + TIME(0,0,0)</f>
        <v>36813</v>
      </c>
      <c r="C291">
        <v>3336.9516601999999</v>
      </c>
      <c r="D291">
        <v>3780.7583008000001</v>
      </c>
      <c r="E291">
        <v>7311.9521483999997</v>
      </c>
    </row>
    <row r="292" spans="1:5" x14ac:dyDescent="0.25">
      <c r="A292">
        <v>288</v>
      </c>
      <c r="B292" s="2">
        <f>DATE(2000,10,15) + TIME(0,0,0)</f>
        <v>36814</v>
      </c>
      <c r="C292">
        <v>3336.9484862999998</v>
      </c>
      <c r="D292">
        <v>3780.7580566000001</v>
      </c>
      <c r="E292">
        <v>7311.9521483999997</v>
      </c>
    </row>
    <row r="293" spans="1:5" x14ac:dyDescent="0.25">
      <c r="A293">
        <v>289</v>
      </c>
      <c r="B293" s="2">
        <f>DATE(2000,10,16) + TIME(0,0,0)</f>
        <v>36815</v>
      </c>
      <c r="C293">
        <v>3336.9453125</v>
      </c>
      <c r="D293">
        <v>3780.7578125</v>
      </c>
      <c r="E293">
        <v>7311.9521483999997</v>
      </c>
    </row>
    <row r="294" spans="1:5" x14ac:dyDescent="0.25">
      <c r="A294">
        <v>290</v>
      </c>
      <c r="B294" s="2">
        <f>DATE(2000,10,17) + TIME(0,0,0)</f>
        <v>36816</v>
      </c>
      <c r="C294">
        <v>3336.9418945000002</v>
      </c>
      <c r="D294">
        <v>3780.7575683999999</v>
      </c>
      <c r="E294">
        <v>7311.9521483999997</v>
      </c>
    </row>
    <row r="295" spans="1:5" x14ac:dyDescent="0.25">
      <c r="A295">
        <v>291</v>
      </c>
      <c r="B295" s="2">
        <f>DATE(2000,10,18) + TIME(0,0,0)</f>
        <v>36817</v>
      </c>
      <c r="C295">
        <v>3336.9387207</v>
      </c>
      <c r="D295">
        <v>3780.7573241999999</v>
      </c>
      <c r="E295">
        <v>7311.9521483999997</v>
      </c>
    </row>
    <row r="296" spans="1:5" x14ac:dyDescent="0.25">
      <c r="A296">
        <v>292</v>
      </c>
      <c r="B296" s="2">
        <f>DATE(2000,10,19) + TIME(0,0,0)</f>
        <v>36818</v>
      </c>
      <c r="C296">
        <v>3336.9355469000002</v>
      </c>
      <c r="D296">
        <v>3780.7573241999999</v>
      </c>
      <c r="E296">
        <v>7311.9521483999997</v>
      </c>
    </row>
    <row r="297" spans="1:5" x14ac:dyDescent="0.25">
      <c r="A297">
        <v>293</v>
      </c>
      <c r="B297" s="2">
        <f>DATE(2000,10,20) + TIME(0,0,0)</f>
        <v>36819</v>
      </c>
      <c r="C297">
        <v>3336.9343262000002</v>
      </c>
      <c r="D297">
        <v>3780.7570801000002</v>
      </c>
      <c r="E297">
        <v>7311.9521483999997</v>
      </c>
    </row>
    <row r="298" spans="1:5" x14ac:dyDescent="0.25">
      <c r="A298">
        <v>294</v>
      </c>
      <c r="B298" s="2">
        <f>DATE(2000,10,21) + TIME(0,0,0)</f>
        <v>36820</v>
      </c>
      <c r="C298">
        <v>3336.9313965000001</v>
      </c>
      <c r="D298">
        <v>3780.7568359000002</v>
      </c>
      <c r="E298">
        <v>7311.9521483999997</v>
      </c>
    </row>
    <row r="299" spans="1:5" x14ac:dyDescent="0.25">
      <c r="A299">
        <v>295</v>
      </c>
      <c r="B299" s="2">
        <f>DATE(2000,10,22) + TIME(0,0,0)</f>
        <v>36821</v>
      </c>
      <c r="C299">
        <v>3336.9282226999999</v>
      </c>
      <c r="D299">
        <v>3780.7568359000002</v>
      </c>
      <c r="E299">
        <v>7311.9521483999997</v>
      </c>
    </row>
    <row r="300" spans="1:5" x14ac:dyDescent="0.25">
      <c r="A300">
        <v>296</v>
      </c>
      <c r="B300" s="2">
        <f>DATE(2000,10,23) + TIME(0,0,0)</f>
        <v>36822</v>
      </c>
      <c r="C300">
        <v>3336.9250487999998</v>
      </c>
      <c r="D300">
        <v>3780.7565918</v>
      </c>
      <c r="E300">
        <v>7311.9521483999997</v>
      </c>
    </row>
    <row r="301" spans="1:5" x14ac:dyDescent="0.25">
      <c r="A301">
        <v>297</v>
      </c>
      <c r="B301" s="2">
        <f>DATE(2000,10,24) + TIME(0,0,0)</f>
        <v>36823</v>
      </c>
      <c r="C301">
        <v>3336.921875</v>
      </c>
      <c r="D301">
        <v>3780.7565918</v>
      </c>
      <c r="E301">
        <v>7311.9521483999997</v>
      </c>
    </row>
    <row r="302" spans="1:5" x14ac:dyDescent="0.25">
      <c r="B302" s="2"/>
    </row>
    <row r="303" spans="1:5" x14ac:dyDescent="0.25">
      <c r="B303" s="2"/>
    </row>
    <row r="304" spans="1:5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1:2" x14ac:dyDescent="0.25">
      <c r="B417" s="2"/>
    </row>
    <row r="418" spans="1:2" x14ac:dyDescent="0.25">
      <c r="B418" s="2"/>
    </row>
    <row r="419" spans="1:2" x14ac:dyDescent="0.25">
      <c r="B419" s="2"/>
    </row>
    <row r="420" spans="1:2" x14ac:dyDescent="0.25">
      <c r="B420" s="2"/>
    </row>
    <row r="421" spans="1:2" x14ac:dyDescent="0.25">
      <c r="B421" s="2"/>
    </row>
    <row r="422" spans="1:2" x14ac:dyDescent="0.25">
      <c r="B422" s="2"/>
    </row>
    <row r="423" spans="1:2" x14ac:dyDescent="0.25">
      <c r="B423" s="2"/>
    </row>
    <row r="424" spans="1:2" x14ac:dyDescent="0.25">
      <c r="B424" s="2"/>
    </row>
    <row r="425" spans="1:2" x14ac:dyDescent="0.25">
      <c r="B425" s="2"/>
    </row>
    <row r="426" spans="1:2" x14ac:dyDescent="0.25">
      <c r="B426" s="2"/>
    </row>
    <row r="427" spans="1:2" x14ac:dyDescent="0.25">
      <c r="B427" s="2"/>
    </row>
    <row r="428" spans="1:2" x14ac:dyDescent="0.25">
      <c r="B428" s="2"/>
    </row>
    <row r="429" spans="1:2" x14ac:dyDescent="0.25">
      <c r="B429" s="2"/>
    </row>
    <row r="431" spans="1:2" x14ac:dyDescent="0.25">
      <c r="A431" t="s">
        <v>4</v>
      </c>
    </row>
    <row r="433" spans="1:3" x14ac:dyDescent="0.25">
      <c r="A433" t="s">
        <v>1</v>
      </c>
      <c r="B433" t="s">
        <v>2</v>
      </c>
      <c r="C433" t="s">
        <v>3</v>
      </c>
    </row>
    <row r="434" spans="1:3" x14ac:dyDescent="0.25">
      <c r="A434">
        <v>0</v>
      </c>
      <c r="B434" s="2">
        <f>DATE(2000,1,1) + TIME(0,0,0)</f>
        <v>36526</v>
      </c>
      <c r="C434">
        <v>6764.7060547000001</v>
      </c>
    </row>
    <row r="435" spans="1:3" x14ac:dyDescent="0.25">
      <c r="A435">
        <v>1</v>
      </c>
      <c r="B435" s="2">
        <f>DATE(2000,1,2) + TIME(0,0,0)</f>
        <v>36527</v>
      </c>
      <c r="C435">
        <v>6647.4443358999997</v>
      </c>
    </row>
    <row r="436" spans="1:3" x14ac:dyDescent="0.25">
      <c r="A436">
        <v>2</v>
      </c>
      <c r="B436" s="2">
        <f>DATE(2000,1,3) + TIME(0,0,0)</f>
        <v>36528</v>
      </c>
      <c r="C436">
        <v>6582.8837891000003</v>
      </c>
    </row>
    <row r="437" spans="1:3" x14ac:dyDescent="0.25">
      <c r="A437">
        <v>3</v>
      </c>
      <c r="B437" s="2">
        <f>DATE(2000,1,4) + TIME(0,0,0)</f>
        <v>36529</v>
      </c>
      <c r="C437">
        <v>6521.0390625</v>
      </c>
    </row>
    <row r="438" spans="1:3" x14ac:dyDescent="0.25">
      <c r="A438">
        <v>4</v>
      </c>
      <c r="B438" s="2">
        <f>DATE(2000,1,5) + TIME(0,0,0)</f>
        <v>36530</v>
      </c>
      <c r="C438">
        <v>6461.0317383000001</v>
      </c>
    </row>
    <row r="439" spans="1:3" x14ac:dyDescent="0.25">
      <c r="A439">
        <v>5</v>
      </c>
      <c r="B439" s="2">
        <f>DATE(2000,1,6) + TIME(0,0,0)</f>
        <v>36531</v>
      </c>
      <c r="C439">
        <v>6402.953125</v>
      </c>
    </row>
    <row r="440" spans="1:3" x14ac:dyDescent="0.25">
      <c r="A440">
        <v>6</v>
      </c>
      <c r="B440" s="2">
        <f>DATE(2000,1,7) + TIME(0,0,0)</f>
        <v>36532</v>
      </c>
      <c r="C440">
        <v>6346.3061522999997</v>
      </c>
    </row>
    <row r="441" spans="1:3" x14ac:dyDescent="0.25">
      <c r="A441">
        <v>7</v>
      </c>
      <c r="B441" s="2">
        <f>DATE(2000,1,8) + TIME(0,0,0)</f>
        <v>36533</v>
      </c>
      <c r="C441">
        <v>6291.1157227000003</v>
      </c>
    </row>
    <row r="442" spans="1:3" x14ac:dyDescent="0.25">
      <c r="A442">
        <v>8</v>
      </c>
      <c r="B442" s="2">
        <f>DATE(2000,1,9) + TIME(0,0,0)</f>
        <v>36534</v>
      </c>
      <c r="C442">
        <v>6237.2763672000001</v>
      </c>
    </row>
    <row r="443" spans="1:3" x14ac:dyDescent="0.25">
      <c r="A443">
        <v>9</v>
      </c>
      <c r="B443" s="2">
        <f>DATE(2000,1,10) + TIME(0,0,0)</f>
        <v>36535</v>
      </c>
      <c r="C443">
        <v>6184.5009766000003</v>
      </c>
    </row>
    <row r="444" spans="1:3" x14ac:dyDescent="0.25">
      <c r="A444">
        <v>10</v>
      </c>
      <c r="B444" s="2">
        <f>DATE(2000,1,11) + TIME(0,0,0)</f>
        <v>36536</v>
      </c>
      <c r="C444">
        <v>6132.9692383000001</v>
      </c>
    </row>
    <row r="445" spans="1:3" x14ac:dyDescent="0.25">
      <c r="A445">
        <v>11</v>
      </c>
      <c r="B445" s="2">
        <f>DATE(2000,1,12) + TIME(0,0,0)</f>
        <v>36537</v>
      </c>
      <c r="C445">
        <v>6082.5</v>
      </c>
    </row>
    <row r="446" spans="1:3" x14ac:dyDescent="0.25">
      <c r="A446">
        <v>12</v>
      </c>
      <c r="B446" s="2">
        <f>DATE(2000,1,13) + TIME(0,0,0)</f>
        <v>36538</v>
      </c>
      <c r="C446">
        <v>6032.8847655999998</v>
      </c>
    </row>
    <row r="447" spans="1:3" x14ac:dyDescent="0.25">
      <c r="A447">
        <v>13</v>
      </c>
      <c r="B447" s="2">
        <f>DATE(2000,1,14) + TIME(0,0,0)</f>
        <v>36539</v>
      </c>
      <c r="C447">
        <v>5984.2958983999997</v>
      </c>
    </row>
    <row r="448" spans="1:3" x14ac:dyDescent="0.25">
      <c r="A448">
        <v>14</v>
      </c>
      <c r="B448" s="2">
        <f>DATE(2000,1,15) + TIME(0,0,0)</f>
        <v>36540</v>
      </c>
      <c r="C448">
        <v>5936.5957030999998</v>
      </c>
    </row>
    <row r="449" spans="1:3" x14ac:dyDescent="0.25">
      <c r="A449">
        <v>15</v>
      </c>
      <c r="B449" s="2">
        <f>DATE(2000,1,16) + TIME(0,0,0)</f>
        <v>36541</v>
      </c>
      <c r="C449">
        <v>5889.6552733999997</v>
      </c>
    </row>
    <row r="450" spans="1:3" x14ac:dyDescent="0.25">
      <c r="A450">
        <v>16</v>
      </c>
      <c r="B450" s="2">
        <f>DATE(2000,1,17) + TIME(0,0,0)</f>
        <v>36542</v>
      </c>
      <c r="C450">
        <v>5843.5517577999999</v>
      </c>
    </row>
    <row r="451" spans="1:3" x14ac:dyDescent="0.25">
      <c r="A451">
        <v>17</v>
      </c>
      <c r="B451" s="2">
        <f>DATE(2000,1,18) + TIME(0,0,0)</f>
        <v>36543</v>
      </c>
      <c r="C451">
        <v>5798.2993164</v>
      </c>
    </row>
    <row r="452" spans="1:3" x14ac:dyDescent="0.25">
      <c r="A452">
        <v>18</v>
      </c>
      <c r="B452" s="2">
        <f>DATE(2000,1,19) + TIME(0,0,0)</f>
        <v>36544</v>
      </c>
      <c r="C452">
        <v>5753.6464844000002</v>
      </c>
    </row>
    <row r="453" spans="1:3" x14ac:dyDescent="0.25">
      <c r="A453">
        <v>19</v>
      </c>
      <c r="B453" s="2">
        <f>DATE(2000,1,20) + TIME(0,0,0)</f>
        <v>36545</v>
      </c>
      <c r="C453">
        <v>5709.5849608999997</v>
      </c>
    </row>
    <row r="454" spans="1:3" x14ac:dyDescent="0.25">
      <c r="A454">
        <v>20</v>
      </c>
      <c r="B454" s="2">
        <f>DATE(2000,1,21) + TIME(0,0,0)</f>
        <v>36546</v>
      </c>
      <c r="C454">
        <v>5666.1904297000001</v>
      </c>
    </row>
    <row r="455" spans="1:3" x14ac:dyDescent="0.25">
      <c r="A455">
        <v>21</v>
      </c>
      <c r="B455" s="2">
        <f>DATE(2000,1,22) + TIME(0,0,0)</f>
        <v>36547</v>
      </c>
      <c r="C455">
        <v>5623.5043944999998</v>
      </c>
    </row>
    <row r="456" spans="1:3" x14ac:dyDescent="0.25">
      <c r="A456">
        <v>22</v>
      </c>
      <c r="B456" s="2">
        <f>DATE(2000,1,23) + TIME(0,0,0)</f>
        <v>36548</v>
      </c>
      <c r="C456">
        <v>5581.3823241999999</v>
      </c>
    </row>
    <row r="457" spans="1:3" x14ac:dyDescent="0.25">
      <c r="A457">
        <v>23</v>
      </c>
      <c r="B457" s="2">
        <f>DATE(2000,1,24) + TIME(0,0,0)</f>
        <v>36549</v>
      </c>
      <c r="C457">
        <v>5539.7773438000004</v>
      </c>
    </row>
    <row r="458" spans="1:3" x14ac:dyDescent="0.25">
      <c r="A458">
        <v>24</v>
      </c>
      <c r="B458" s="2">
        <f>DATE(2000,1,25) + TIME(0,0,0)</f>
        <v>36550</v>
      </c>
      <c r="C458">
        <v>5498.9497069999998</v>
      </c>
    </row>
    <row r="459" spans="1:3" x14ac:dyDescent="0.25">
      <c r="A459">
        <v>25</v>
      </c>
      <c r="B459" s="2">
        <f>DATE(2000,1,26) + TIME(0,0,0)</f>
        <v>36551</v>
      </c>
      <c r="C459">
        <v>5458.6005858999997</v>
      </c>
    </row>
    <row r="460" spans="1:3" x14ac:dyDescent="0.25">
      <c r="A460">
        <v>26</v>
      </c>
      <c r="B460" s="2">
        <f>DATE(2000,1,27) + TIME(0,0,0)</f>
        <v>36552</v>
      </c>
      <c r="C460">
        <v>5418.8090819999998</v>
      </c>
    </row>
    <row r="461" spans="1:3" x14ac:dyDescent="0.25">
      <c r="A461">
        <v>27</v>
      </c>
      <c r="B461" s="2">
        <f>DATE(2000,1,28) + TIME(0,0,0)</f>
        <v>36553</v>
      </c>
      <c r="C461">
        <v>5379.4340819999998</v>
      </c>
    </row>
    <row r="462" spans="1:3" x14ac:dyDescent="0.25">
      <c r="A462">
        <v>28</v>
      </c>
      <c r="B462" s="2">
        <f>DATE(2000,1,29) + TIME(0,0,0)</f>
        <v>36554</v>
      </c>
      <c r="C462">
        <v>5340.4453125</v>
      </c>
    </row>
    <row r="463" spans="1:3" x14ac:dyDescent="0.25">
      <c r="A463">
        <v>29</v>
      </c>
      <c r="B463" s="2">
        <f>DATE(2000,1,30) + TIME(0,0,0)</f>
        <v>36555</v>
      </c>
      <c r="C463">
        <v>5301.8916016000003</v>
      </c>
    </row>
    <row r="464" spans="1:3" x14ac:dyDescent="0.25">
      <c r="A464">
        <v>30</v>
      </c>
      <c r="B464" s="2">
        <f>DATE(2000,1,31) + TIME(0,0,0)</f>
        <v>36556</v>
      </c>
      <c r="C464">
        <v>5263.7949219000002</v>
      </c>
    </row>
    <row r="465" spans="1:3" x14ac:dyDescent="0.25">
      <c r="A465">
        <v>31</v>
      </c>
      <c r="B465" s="2">
        <f>DATE(2000,2,1) + TIME(0,0,0)</f>
        <v>36557</v>
      </c>
      <c r="C465">
        <v>5226.203125</v>
      </c>
    </row>
    <row r="466" spans="1:3" x14ac:dyDescent="0.25">
      <c r="A466">
        <v>32</v>
      </c>
      <c r="B466" s="2">
        <f>DATE(2000,2,2) + TIME(0,0,0)</f>
        <v>36558</v>
      </c>
      <c r="C466">
        <v>5189.1508789</v>
      </c>
    </row>
    <row r="467" spans="1:3" x14ac:dyDescent="0.25">
      <c r="A467">
        <v>33</v>
      </c>
      <c r="B467" s="2">
        <f>DATE(2000,2,3) + TIME(0,0,0)</f>
        <v>36559</v>
      </c>
      <c r="C467">
        <v>5152.4326172000001</v>
      </c>
    </row>
    <row r="468" spans="1:3" x14ac:dyDescent="0.25">
      <c r="A468">
        <v>34</v>
      </c>
      <c r="B468" s="2">
        <f>DATE(2000,2,4) + TIME(0,0,0)</f>
        <v>36560</v>
      </c>
      <c r="C468">
        <v>5116.0517577999999</v>
      </c>
    </row>
    <row r="469" spans="1:3" x14ac:dyDescent="0.25">
      <c r="A469">
        <v>35</v>
      </c>
      <c r="B469" s="2">
        <f>DATE(2000,2,5) + TIME(0,0,0)</f>
        <v>36561</v>
      </c>
      <c r="C469">
        <v>5080.09375</v>
      </c>
    </row>
    <row r="470" spans="1:3" x14ac:dyDescent="0.25">
      <c r="A470">
        <v>36</v>
      </c>
      <c r="B470" s="2">
        <f>DATE(2000,2,6) + TIME(0,0,0)</f>
        <v>36562</v>
      </c>
      <c r="C470">
        <v>5044.5864258000001</v>
      </c>
    </row>
    <row r="471" spans="1:3" x14ac:dyDescent="0.25">
      <c r="A471">
        <v>37</v>
      </c>
      <c r="B471" s="2">
        <f>DATE(2000,2,7) + TIME(0,0,0)</f>
        <v>36563</v>
      </c>
      <c r="C471">
        <v>5009.4121094000002</v>
      </c>
    </row>
    <row r="472" spans="1:3" x14ac:dyDescent="0.25">
      <c r="A472">
        <v>38</v>
      </c>
      <c r="B472" s="2">
        <f>DATE(2000,2,8) + TIME(0,0,0)</f>
        <v>36564</v>
      </c>
      <c r="C472">
        <v>4974.6625977000003</v>
      </c>
    </row>
    <row r="473" spans="1:3" x14ac:dyDescent="0.25">
      <c r="A473">
        <v>39</v>
      </c>
      <c r="B473" s="2">
        <f>DATE(2000,2,9) + TIME(0,0,0)</f>
        <v>36565</v>
      </c>
      <c r="C473">
        <v>4940.2695311999996</v>
      </c>
    </row>
    <row r="474" spans="1:3" x14ac:dyDescent="0.25">
      <c r="A474">
        <v>40</v>
      </c>
      <c r="B474" s="2">
        <f>DATE(2000,2,10) + TIME(0,0,0)</f>
        <v>36566</v>
      </c>
      <c r="C474">
        <v>4906.1474608999997</v>
      </c>
    </row>
    <row r="475" spans="1:3" x14ac:dyDescent="0.25">
      <c r="A475">
        <v>41</v>
      </c>
      <c r="B475" s="2">
        <f>DATE(2000,2,11) + TIME(0,0,0)</f>
        <v>36567</v>
      </c>
      <c r="C475">
        <v>4872.3110352000003</v>
      </c>
    </row>
    <row r="476" spans="1:3" x14ac:dyDescent="0.25">
      <c r="A476">
        <v>42</v>
      </c>
      <c r="B476" s="2">
        <f>DATE(2000,2,12) + TIME(0,0,0)</f>
        <v>36568</v>
      </c>
      <c r="C476">
        <v>4838.8769530999998</v>
      </c>
    </row>
    <row r="477" spans="1:3" x14ac:dyDescent="0.25">
      <c r="A477">
        <v>43</v>
      </c>
      <c r="B477" s="2">
        <f>DATE(2000,2,13) + TIME(0,0,0)</f>
        <v>36569</v>
      </c>
      <c r="C477">
        <v>4805.7026366999999</v>
      </c>
    </row>
    <row r="478" spans="1:3" x14ac:dyDescent="0.25">
      <c r="A478">
        <v>44</v>
      </c>
      <c r="B478" s="2">
        <f>DATE(2000,2,14) + TIME(0,0,0)</f>
        <v>36570</v>
      </c>
      <c r="C478">
        <v>4772.7670897999997</v>
      </c>
    </row>
    <row r="479" spans="1:3" x14ac:dyDescent="0.25">
      <c r="A479">
        <v>45</v>
      </c>
      <c r="B479" s="2">
        <f>DATE(2000,2,15) + TIME(0,0,0)</f>
        <v>36571</v>
      </c>
      <c r="C479">
        <v>4740.1381836</v>
      </c>
    </row>
    <row r="480" spans="1:3" x14ac:dyDescent="0.25">
      <c r="A480">
        <v>46</v>
      </c>
      <c r="B480" s="2">
        <f>DATE(2000,2,16) + TIME(0,0,0)</f>
        <v>36572</v>
      </c>
      <c r="C480">
        <v>4707.8525391000003</v>
      </c>
    </row>
    <row r="481" spans="1:3" x14ac:dyDescent="0.25">
      <c r="A481">
        <v>47</v>
      </c>
      <c r="B481" s="2">
        <f>DATE(2000,2,17) + TIME(0,0,0)</f>
        <v>36573</v>
      </c>
      <c r="C481">
        <v>4675.9008789</v>
      </c>
    </row>
    <row r="482" spans="1:3" x14ac:dyDescent="0.25">
      <c r="A482">
        <v>48</v>
      </c>
      <c r="B482" s="2">
        <f>DATE(2000,2,18) + TIME(0,0,0)</f>
        <v>36574</v>
      </c>
      <c r="C482">
        <v>4644.2524414</v>
      </c>
    </row>
    <row r="483" spans="1:3" x14ac:dyDescent="0.25">
      <c r="A483">
        <v>49</v>
      </c>
      <c r="B483" s="2">
        <f>DATE(2000,2,19) + TIME(0,0,0)</f>
        <v>36575</v>
      </c>
      <c r="C483">
        <v>4612.9204102000003</v>
      </c>
    </row>
    <row r="484" spans="1:3" x14ac:dyDescent="0.25">
      <c r="A484">
        <v>50</v>
      </c>
      <c r="B484" s="2">
        <f>DATE(2000,2,20) + TIME(0,0,0)</f>
        <v>36576</v>
      </c>
      <c r="C484">
        <v>4582.0517577999999</v>
      </c>
    </row>
    <row r="485" spans="1:3" x14ac:dyDescent="0.25">
      <c r="A485">
        <v>51</v>
      </c>
      <c r="B485" s="2">
        <f>DATE(2000,2,21) + TIME(0,0,0)</f>
        <v>36577</v>
      </c>
      <c r="C485">
        <v>4551.5527344000002</v>
      </c>
    </row>
    <row r="486" spans="1:3" x14ac:dyDescent="0.25">
      <c r="A486">
        <v>52</v>
      </c>
      <c r="B486" s="2">
        <f>DATE(2000,2,22) + TIME(0,0,0)</f>
        <v>36578</v>
      </c>
      <c r="C486">
        <v>4521.7329102000003</v>
      </c>
    </row>
    <row r="487" spans="1:3" x14ac:dyDescent="0.25">
      <c r="A487">
        <v>53</v>
      </c>
      <c r="B487" s="2">
        <f>DATE(2000,2,23) + TIME(0,0,0)</f>
        <v>36579</v>
      </c>
      <c r="C487">
        <v>4492.7177733999997</v>
      </c>
    </row>
    <row r="488" spans="1:3" x14ac:dyDescent="0.25">
      <c r="A488">
        <v>54</v>
      </c>
      <c r="B488" s="2">
        <f>DATE(2000,2,24) + TIME(0,0,0)</f>
        <v>36580</v>
      </c>
      <c r="C488">
        <v>4464.4736327999999</v>
      </c>
    </row>
    <row r="489" spans="1:3" x14ac:dyDescent="0.25">
      <c r="A489">
        <v>55</v>
      </c>
      <c r="B489" s="2">
        <f>DATE(2000,2,25) + TIME(0,0,0)</f>
        <v>36581</v>
      </c>
      <c r="C489">
        <v>4437.4570311999996</v>
      </c>
    </row>
    <row r="490" spans="1:3" x14ac:dyDescent="0.25">
      <c r="A490">
        <v>56</v>
      </c>
      <c r="B490" s="2">
        <f>DATE(2000,2,26) + TIME(0,0,0)</f>
        <v>36582</v>
      </c>
      <c r="C490">
        <v>4412.7763672000001</v>
      </c>
    </row>
    <row r="491" spans="1:3" x14ac:dyDescent="0.25">
      <c r="A491">
        <v>57</v>
      </c>
      <c r="B491" s="2">
        <f>DATE(2000,2,27) + TIME(0,0,0)</f>
        <v>36583</v>
      </c>
      <c r="C491">
        <v>4389.7036133000001</v>
      </c>
    </row>
    <row r="492" spans="1:3" x14ac:dyDescent="0.25">
      <c r="A492">
        <v>58</v>
      </c>
      <c r="B492" s="2">
        <f>DATE(2000,2,28) + TIME(0,0,0)</f>
        <v>36584</v>
      </c>
      <c r="C492">
        <v>4366.8125</v>
      </c>
    </row>
    <row r="493" spans="1:3" x14ac:dyDescent="0.25">
      <c r="A493">
        <v>59</v>
      </c>
      <c r="B493" s="2">
        <f>DATE(2000,2,29) + TIME(0,0,0)</f>
        <v>36585</v>
      </c>
      <c r="C493">
        <v>4345.4160155999998</v>
      </c>
    </row>
    <row r="494" spans="1:3" x14ac:dyDescent="0.25">
      <c r="A494">
        <v>60</v>
      </c>
      <c r="B494" s="2">
        <f>DATE(2000,3,1) + TIME(0,0,0)</f>
        <v>36586</v>
      </c>
      <c r="C494">
        <v>4324.9609375</v>
      </c>
    </row>
    <row r="495" spans="1:3" x14ac:dyDescent="0.25">
      <c r="A495">
        <v>61</v>
      </c>
      <c r="B495" s="2">
        <f>DATE(2000,3,2) + TIME(0,0,0)</f>
        <v>36587</v>
      </c>
      <c r="C495">
        <v>4305.6884766000003</v>
      </c>
    </row>
    <row r="496" spans="1:3" x14ac:dyDescent="0.25">
      <c r="A496">
        <v>62</v>
      </c>
      <c r="B496" s="2">
        <f>DATE(2000,3,3) + TIME(0,0,0)</f>
        <v>36588</v>
      </c>
      <c r="C496">
        <v>4287.0537108999997</v>
      </c>
    </row>
    <row r="497" spans="1:3" x14ac:dyDescent="0.25">
      <c r="A497">
        <v>63</v>
      </c>
      <c r="B497" s="2">
        <f>DATE(2000,3,4) + TIME(0,0,0)</f>
        <v>36589</v>
      </c>
      <c r="C497">
        <v>4268.9091797000001</v>
      </c>
    </row>
    <row r="498" spans="1:3" x14ac:dyDescent="0.25">
      <c r="A498">
        <v>64</v>
      </c>
      <c r="B498" s="2">
        <f>DATE(2000,3,5) + TIME(0,0,0)</f>
        <v>36590</v>
      </c>
      <c r="C498">
        <v>4251.4443358999997</v>
      </c>
    </row>
    <row r="499" spans="1:3" x14ac:dyDescent="0.25">
      <c r="A499">
        <v>65</v>
      </c>
      <c r="B499" s="2">
        <f>DATE(2000,3,6) + TIME(0,0,0)</f>
        <v>36591</v>
      </c>
      <c r="C499">
        <v>4234.5214844000002</v>
      </c>
    </row>
    <row r="500" spans="1:3" x14ac:dyDescent="0.25">
      <c r="A500">
        <v>66</v>
      </c>
      <c r="B500" s="2">
        <f>DATE(2000,3,7) + TIME(0,0,0)</f>
        <v>36592</v>
      </c>
      <c r="C500">
        <v>4217.9711914</v>
      </c>
    </row>
    <row r="501" spans="1:3" x14ac:dyDescent="0.25">
      <c r="A501">
        <v>67</v>
      </c>
      <c r="B501" s="2">
        <f>DATE(2000,3,8) + TIME(0,0,0)</f>
        <v>36593</v>
      </c>
      <c r="C501">
        <v>4202.0458983999997</v>
      </c>
    </row>
    <row r="502" spans="1:3" x14ac:dyDescent="0.25">
      <c r="A502">
        <v>68</v>
      </c>
      <c r="B502" s="2">
        <f>DATE(2000,3,9) + TIME(0,0,0)</f>
        <v>36594</v>
      </c>
      <c r="C502">
        <v>4186.8237305000002</v>
      </c>
    </row>
    <row r="503" spans="1:3" x14ac:dyDescent="0.25">
      <c r="A503">
        <v>69</v>
      </c>
      <c r="B503" s="2">
        <f>DATE(2000,3,10) + TIME(0,0,0)</f>
        <v>36595</v>
      </c>
      <c r="C503">
        <v>4172.3051758000001</v>
      </c>
    </row>
    <row r="504" spans="1:3" x14ac:dyDescent="0.25">
      <c r="A504">
        <v>70</v>
      </c>
      <c r="B504" s="2">
        <f>DATE(2000,3,11) + TIME(0,0,0)</f>
        <v>36596</v>
      </c>
      <c r="C504">
        <v>4158.2724608999997</v>
      </c>
    </row>
    <row r="505" spans="1:3" x14ac:dyDescent="0.25">
      <c r="A505">
        <v>71</v>
      </c>
      <c r="B505" s="2">
        <f>DATE(2000,3,12) + TIME(0,0,0)</f>
        <v>36597</v>
      </c>
      <c r="C505">
        <v>4144.6508789</v>
      </c>
    </row>
    <row r="506" spans="1:3" x14ac:dyDescent="0.25">
      <c r="A506">
        <v>72</v>
      </c>
      <c r="B506" s="2">
        <f>DATE(2000,3,13) + TIME(0,0,0)</f>
        <v>36598</v>
      </c>
      <c r="C506">
        <v>4131.4746094000002</v>
      </c>
    </row>
    <row r="507" spans="1:3" x14ac:dyDescent="0.25">
      <c r="A507">
        <v>73</v>
      </c>
      <c r="B507" s="2">
        <f>DATE(2000,3,14) + TIME(0,0,0)</f>
        <v>36599</v>
      </c>
      <c r="C507">
        <v>4118.7460938000004</v>
      </c>
    </row>
    <row r="508" spans="1:3" x14ac:dyDescent="0.25">
      <c r="A508">
        <v>74</v>
      </c>
      <c r="B508" s="2">
        <f>DATE(2000,3,15) + TIME(0,0,0)</f>
        <v>36600</v>
      </c>
      <c r="C508">
        <v>4106.4545897999997</v>
      </c>
    </row>
    <row r="509" spans="1:3" x14ac:dyDescent="0.25">
      <c r="A509">
        <v>75</v>
      </c>
      <c r="B509" s="2">
        <f>DATE(2000,3,16) + TIME(0,0,0)</f>
        <v>36601</v>
      </c>
      <c r="C509">
        <v>4094.5834961</v>
      </c>
    </row>
    <row r="510" spans="1:3" x14ac:dyDescent="0.25">
      <c r="A510">
        <v>76</v>
      </c>
      <c r="B510" s="2">
        <f>DATE(2000,3,17) + TIME(0,0,0)</f>
        <v>36602</v>
      </c>
      <c r="C510">
        <v>4083.1154784999999</v>
      </c>
    </row>
    <row r="511" spans="1:3" x14ac:dyDescent="0.25">
      <c r="A511">
        <v>77</v>
      </c>
      <c r="B511" s="2">
        <f>DATE(2000,3,18) + TIME(0,0,0)</f>
        <v>36603</v>
      </c>
      <c r="C511">
        <v>4072.0356445000002</v>
      </c>
    </row>
    <row r="512" spans="1:3" x14ac:dyDescent="0.25">
      <c r="A512">
        <v>78</v>
      </c>
      <c r="B512" s="2">
        <f>DATE(2000,3,19) + TIME(0,0,0)</f>
        <v>36604</v>
      </c>
      <c r="C512">
        <v>4061.3278808999999</v>
      </c>
    </row>
    <row r="513" spans="1:3" x14ac:dyDescent="0.25">
      <c r="A513">
        <v>79</v>
      </c>
      <c r="B513" s="2">
        <f>DATE(2000,3,20) + TIME(0,0,0)</f>
        <v>36605</v>
      </c>
      <c r="C513">
        <v>4050.9777832</v>
      </c>
    </row>
    <row r="514" spans="1:3" x14ac:dyDescent="0.25">
      <c r="A514">
        <v>80</v>
      </c>
      <c r="B514" s="2">
        <f>DATE(2000,3,21) + TIME(0,0,0)</f>
        <v>36606</v>
      </c>
      <c r="C514">
        <v>4040.9692383000001</v>
      </c>
    </row>
    <row r="515" spans="1:3" x14ac:dyDescent="0.25">
      <c r="A515">
        <v>81</v>
      </c>
      <c r="B515" s="2">
        <f>DATE(2000,3,22) + TIME(0,0,0)</f>
        <v>36607</v>
      </c>
      <c r="C515">
        <v>4031.2890625</v>
      </c>
    </row>
    <row r="516" spans="1:3" x14ac:dyDescent="0.25">
      <c r="A516">
        <v>82</v>
      </c>
      <c r="B516" s="2">
        <f>DATE(2000,3,23) + TIME(0,0,0)</f>
        <v>36608</v>
      </c>
      <c r="C516">
        <v>4021.9262695000002</v>
      </c>
    </row>
    <row r="517" spans="1:3" x14ac:dyDescent="0.25">
      <c r="A517">
        <v>83</v>
      </c>
      <c r="B517" s="2">
        <f>DATE(2000,3,24) + TIME(0,0,0)</f>
        <v>36609</v>
      </c>
      <c r="C517">
        <v>4012.8696289</v>
      </c>
    </row>
    <row r="518" spans="1:3" x14ac:dyDescent="0.25">
      <c r="A518">
        <v>84</v>
      </c>
      <c r="B518" s="2">
        <f>DATE(2000,3,25) + TIME(0,0,0)</f>
        <v>36610</v>
      </c>
      <c r="C518">
        <v>4004.1083984000002</v>
      </c>
    </row>
    <row r="519" spans="1:3" x14ac:dyDescent="0.25">
      <c r="A519">
        <v>85</v>
      </c>
      <c r="B519" s="2">
        <f>DATE(2000,3,26) + TIME(0,0,0)</f>
        <v>36611</v>
      </c>
      <c r="C519">
        <v>3995.6352539</v>
      </c>
    </row>
    <row r="520" spans="1:3" x14ac:dyDescent="0.25">
      <c r="A520">
        <v>86</v>
      </c>
      <c r="B520" s="2">
        <f>DATE(2000,3,27) + TIME(0,0,0)</f>
        <v>36612</v>
      </c>
      <c r="C520">
        <v>3987.4736327999999</v>
      </c>
    </row>
    <row r="521" spans="1:3" x14ac:dyDescent="0.25">
      <c r="A521">
        <v>87</v>
      </c>
      <c r="B521" s="2">
        <f>DATE(2000,3,28) + TIME(0,0,0)</f>
        <v>36613</v>
      </c>
      <c r="C521">
        <v>3979.5607909999999</v>
      </c>
    </row>
    <row r="522" spans="1:3" x14ac:dyDescent="0.25">
      <c r="A522">
        <v>88</v>
      </c>
      <c r="B522" s="2">
        <f>DATE(2000,3,29) + TIME(0,0,0)</f>
        <v>36614</v>
      </c>
      <c r="C522">
        <v>3971.9121094000002</v>
      </c>
    </row>
    <row r="523" spans="1:3" x14ac:dyDescent="0.25">
      <c r="A523">
        <v>89</v>
      </c>
      <c r="B523" s="2">
        <f>DATE(2000,3,30) + TIME(0,0,0)</f>
        <v>36615</v>
      </c>
      <c r="C523">
        <v>3964.4943847999998</v>
      </c>
    </row>
    <row r="524" spans="1:3" x14ac:dyDescent="0.25">
      <c r="A524">
        <v>90</v>
      </c>
      <c r="B524" s="2">
        <f>DATE(2000,3,31) + TIME(0,0,0)</f>
        <v>36616</v>
      </c>
      <c r="C524">
        <v>3957.3427734000002</v>
      </c>
    </row>
    <row r="525" spans="1:3" x14ac:dyDescent="0.25">
      <c r="A525">
        <v>91</v>
      </c>
      <c r="B525" s="2">
        <f>DATE(2000,4,1) + TIME(0,0,0)</f>
        <v>36617</v>
      </c>
      <c r="C525">
        <v>3950.4040527000002</v>
      </c>
    </row>
    <row r="526" spans="1:3" x14ac:dyDescent="0.25">
      <c r="A526">
        <v>92</v>
      </c>
      <c r="B526" s="2">
        <f>DATE(2000,4,2) + TIME(0,0,0)</f>
        <v>36618</v>
      </c>
      <c r="C526">
        <v>3943.6845702999999</v>
      </c>
    </row>
    <row r="527" spans="1:3" x14ac:dyDescent="0.25">
      <c r="A527">
        <v>93</v>
      </c>
      <c r="B527" s="2">
        <f>DATE(2000,4,3) + TIME(0,0,0)</f>
        <v>36619</v>
      </c>
      <c r="C527">
        <v>3937.1772461</v>
      </c>
    </row>
    <row r="528" spans="1:3" x14ac:dyDescent="0.25">
      <c r="A528">
        <v>94</v>
      </c>
      <c r="B528" s="2">
        <f>DATE(2000,4,4) + TIME(0,0,0)</f>
        <v>36620</v>
      </c>
      <c r="C528">
        <v>3930.8854980000001</v>
      </c>
    </row>
    <row r="529" spans="1:3" x14ac:dyDescent="0.25">
      <c r="A529">
        <v>95</v>
      </c>
      <c r="B529" s="2">
        <f>DATE(2000,4,5) + TIME(0,0,0)</f>
        <v>36621</v>
      </c>
      <c r="C529">
        <v>3924.7958984000002</v>
      </c>
    </row>
    <row r="530" spans="1:3" x14ac:dyDescent="0.25">
      <c r="A530">
        <v>96</v>
      </c>
      <c r="B530" s="2">
        <f>DATE(2000,4,6) + TIME(0,0,0)</f>
        <v>36622</v>
      </c>
      <c r="C530">
        <v>3918.9401855000001</v>
      </c>
    </row>
    <row r="531" spans="1:3" x14ac:dyDescent="0.25">
      <c r="A531">
        <v>97</v>
      </c>
      <c r="B531" s="2">
        <f>DATE(2000,4,7) + TIME(0,0,0)</f>
        <v>36623</v>
      </c>
      <c r="C531">
        <v>3913.2399902000002</v>
      </c>
    </row>
    <row r="532" spans="1:3" x14ac:dyDescent="0.25">
      <c r="A532">
        <v>98</v>
      </c>
      <c r="B532" s="2">
        <f>DATE(2000,4,8) + TIME(0,0,0)</f>
        <v>36624</v>
      </c>
      <c r="C532">
        <v>3907.7375487999998</v>
      </c>
    </row>
    <row r="533" spans="1:3" x14ac:dyDescent="0.25">
      <c r="A533">
        <v>99</v>
      </c>
      <c r="B533" s="2">
        <f>DATE(2000,4,9) + TIME(0,0,0)</f>
        <v>36625</v>
      </c>
      <c r="C533">
        <v>3902.4414062000001</v>
      </c>
    </row>
    <row r="534" spans="1:3" x14ac:dyDescent="0.25">
      <c r="A534">
        <v>100</v>
      </c>
      <c r="B534" s="2">
        <f>DATE(2000,4,10) + TIME(0,0,0)</f>
        <v>36626</v>
      </c>
      <c r="C534">
        <v>3897.3364258000001</v>
      </c>
    </row>
    <row r="535" spans="1:3" x14ac:dyDescent="0.25">
      <c r="A535">
        <v>101</v>
      </c>
      <c r="B535" s="2">
        <f>DATE(2000,4,11) + TIME(0,0,0)</f>
        <v>36627</v>
      </c>
      <c r="C535">
        <v>3892.3845215000001</v>
      </c>
    </row>
    <row r="536" spans="1:3" x14ac:dyDescent="0.25">
      <c r="A536">
        <v>102</v>
      </c>
      <c r="B536" s="2">
        <f>DATE(2000,4,12) + TIME(0,0,0)</f>
        <v>36628</v>
      </c>
      <c r="C536">
        <v>3887.5917969000002</v>
      </c>
    </row>
    <row r="537" spans="1:3" x14ac:dyDescent="0.25">
      <c r="A537">
        <v>103</v>
      </c>
      <c r="B537" s="2">
        <f>DATE(2000,4,13) + TIME(0,0,0)</f>
        <v>36629</v>
      </c>
      <c r="C537">
        <v>3882.9870605000001</v>
      </c>
    </row>
    <row r="538" spans="1:3" x14ac:dyDescent="0.25">
      <c r="A538">
        <v>104</v>
      </c>
      <c r="B538" s="2">
        <f>DATE(2000,4,14) + TIME(0,0,0)</f>
        <v>36630</v>
      </c>
      <c r="C538">
        <v>3878.5292969000002</v>
      </c>
    </row>
    <row r="539" spans="1:3" x14ac:dyDescent="0.25">
      <c r="A539">
        <v>105</v>
      </c>
      <c r="B539" s="2">
        <f>DATE(2000,4,15) + TIME(0,0,0)</f>
        <v>36631</v>
      </c>
      <c r="C539">
        <v>3874.2407226999999</v>
      </c>
    </row>
    <row r="540" spans="1:3" x14ac:dyDescent="0.25">
      <c r="A540">
        <v>106</v>
      </c>
      <c r="B540" s="2">
        <f>DATE(2000,4,16) + TIME(0,0,0)</f>
        <v>36632</v>
      </c>
      <c r="C540">
        <v>3870.1169433999999</v>
      </c>
    </row>
    <row r="541" spans="1:3" x14ac:dyDescent="0.25">
      <c r="A541">
        <v>107</v>
      </c>
      <c r="B541" s="2">
        <f>DATE(2000,4,17) + TIME(0,0,0)</f>
        <v>36633</v>
      </c>
      <c r="C541">
        <v>3866.1174316000001</v>
      </c>
    </row>
    <row r="542" spans="1:3" x14ac:dyDescent="0.25">
      <c r="A542">
        <v>108</v>
      </c>
      <c r="B542" s="2">
        <f>DATE(2000,4,18) + TIME(0,0,0)</f>
        <v>36634</v>
      </c>
      <c r="C542">
        <v>3862.2463379000001</v>
      </c>
    </row>
    <row r="543" spans="1:3" x14ac:dyDescent="0.25">
      <c r="A543">
        <v>109</v>
      </c>
      <c r="B543" s="2">
        <f>DATE(2000,4,19) + TIME(0,0,0)</f>
        <v>36635</v>
      </c>
      <c r="C543">
        <v>3858.5144043</v>
      </c>
    </row>
    <row r="544" spans="1:3" x14ac:dyDescent="0.25">
      <c r="A544">
        <v>110</v>
      </c>
      <c r="B544" s="2">
        <f>DATE(2000,4,20) + TIME(0,0,0)</f>
        <v>36636</v>
      </c>
      <c r="C544">
        <v>3854.9221191000001</v>
      </c>
    </row>
    <row r="545" spans="1:3" x14ac:dyDescent="0.25">
      <c r="A545">
        <v>111</v>
      </c>
      <c r="B545" s="2">
        <f>DATE(2000,4,21) + TIME(0,0,0)</f>
        <v>36637</v>
      </c>
      <c r="C545">
        <v>3851.4853515999998</v>
      </c>
    </row>
    <row r="546" spans="1:3" x14ac:dyDescent="0.25">
      <c r="A546">
        <v>112</v>
      </c>
      <c r="B546" s="2">
        <f>DATE(2000,4,22) + TIME(0,0,0)</f>
        <v>36638</v>
      </c>
      <c r="C546">
        <v>3848.1823730000001</v>
      </c>
    </row>
    <row r="547" spans="1:3" x14ac:dyDescent="0.25">
      <c r="A547">
        <v>113</v>
      </c>
      <c r="B547" s="2">
        <f>DATE(2000,4,23) + TIME(0,0,0)</f>
        <v>36639</v>
      </c>
      <c r="C547">
        <v>3844.9897461</v>
      </c>
    </row>
    <row r="548" spans="1:3" x14ac:dyDescent="0.25">
      <c r="A548">
        <v>114</v>
      </c>
      <c r="B548" s="2">
        <f>DATE(2000,4,24) + TIME(0,0,0)</f>
        <v>36640</v>
      </c>
      <c r="C548">
        <v>3841.9189452999999</v>
      </c>
    </row>
    <row r="549" spans="1:3" x14ac:dyDescent="0.25">
      <c r="A549">
        <v>115</v>
      </c>
      <c r="B549" s="2">
        <f>DATE(2000,4,25) + TIME(0,0,0)</f>
        <v>36641</v>
      </c>
      <c r="C549">
        <v>3838.9851073999998</v>
      </c>
    </row>
    <row r="550" spans="1:3" x14ac:dyDescent="0.25">
      <c r="A550">
        <v>116</v>
      </c>
      <c r="B550" s="2">
        <f>DATE(2000,4,26) + TIME(0,0,0)</f>
        <v>36642</v>
      </c>
      <c r="C550">
        <v>3836.1643066000001</v>
      </c>
    </row>
    <row r="551" spans="1:3" x14ac:dyDescent="0.25">
      <c r="A551">
        <v>117</v>
      </c>
      <c r="B551" s="2">
        <f>DATE(2000,4,27) + TIME(0,0,0)</f>
        <v>36643</v>
      </c>
      <c r="C551">
        <v>3833.4494629000001</v>
      </c>
    </row>
    <row r="552" spans="1:3" x14ac:dyDescent="0.25">
      <c r="A552">
        <v>118</v>
      </c>
      <c r="B552" s="2">
        <f>DATE(2000,4,28) + TIME(0,0,0)</f>
        <v>36644</v>
      </c>
      <c r="C552">
        <v>3830.8449707</v>
      </c>
    </row>
    <row r="553" spans="1:3" x14ac:dyDescent="0.25">
      <c r="A553">
        <v>119</v>
      </c>
      <c r="B553" s="2">
        <f>DATE(2000,4,29) + TIME(0,0,0)</f>
        <v>36645</v>
      </c>
      <c r="C553">
        <v>3828.3647461</v>
      </c>
    </row>
    <row r="554" spans="1:3" x14ac:dyDescent="0.25">
      <c r="A554">
        <v>120</v>
      </c>
      <c r="B554" s="2">
        <f>DATE(2000,4,30) + TIME(0,0,0)</f>
        <v>36646</v>
      </c>
      <c r="C554">
        <v>3825.9956054999998</v>
      </c>
    </row>
    <row r="555" spans="1:3" x14ac:dyDescent="0.25">
      <c r="A555">
        <v>121</v>
      </c>
      <c r="B555" s="2">
        <f>DATE(2000,5,1) + TIME(0,0,0)</f>
        <v>36647</v>
      </c>
      <c r="C555">
        <v>3823.7258301000002</v>
      </c>
    </row>
    <row r="556" spans="1:3" x14ac:dyDescent="0.25">
      <c r="A556">
        <v>122</v>
      </c>
      <c r="B556" s="2">
        <f>DATE(2000,5,2) + TIME(0,0,0)</f>
        <v>36648</v>
      </c>
      <c r="C556">
        <v>3821.5502929999998</v>
      </c>
    </row>
    <row r="557" spans="1:3" x14ac:dyDescent="0.25">
      <c r="A557">
        <v>123</v>
      </c>
      <c r="B557" s="2">
        <f>DATE(2000,5,3) + TIME(0,0,0)</f>
        <v>36649</v>
      </c>
      <c r="C557">
        <v>3819.4721679999998</v>
      </c>
    </row>
    <row r="558" spans="1:3" x14ac:dyDescent="0.25">
      <c r="A558">
        <v>124</v>
      </c>
      <c r="B558" s="2">
        <f>DATE(2000,5,4) + TIME(0,0,0)</f>
        <v>36650</v>
      </c>
      <c r="C558">
        <v>3817.4855957</v>
      </c>
    </row>
    <row r="559" spans="1:3" x14ac:dyDescent="0.25">
      <c r="A559">
        <v>125</v>
      </c>
      <c r="B559" s="2">
        <f>DATE(2000,5,5) + TIME(0,0,0)</f>
        <v>36651</v>
      </c>
      <c r="C559">
        <v>3815.5888672000001</v>
      </c>
    </row>
    <row r="560" spans="1:3" x14ac:dyDescent="0.25">
      <c r="A560">
        <v>126</v>
      </c>
      <c r="B560" s="2">
        <f>DATE(2000,5,6) + TIME(0,0,0)</f>
        <v>36652</v>
      </c>
      <c r="C560">
        <v>3813.7685547000001</v>
      </c>
    </row>
    <row r="561" spans="1:3" x14ac:dyDescent="0.25">
      <c r="A561">
        <v>127</v>
      </c>
      <c r="B561" s="2">
        <f>DATE(2000,5,7) + TIME(0,0,0)</f>
        <v>36653</v>
      </c>
      <c r="C561">
        <v>3812.0234375</v>
      </c>
    </row>
    <row r="562" spans="1:3" x14ac:dyDescent="0.25">
      <c r="A562">
        <v>128</v>
      </c>
      <c r="B562" s="2">
        <f>DATE(2000,5,8) + TIME(0,0,0)</f>
        <v>36654</v>
      </c>
      <c r="C562">
        <v>3810.3557129000001</v>
      </c>
    </row>
    <row r="563" spans="1:3" x14ac:dyDescent="0.25">
      <c r="A563">
        <v>129</v>
      </c>
      <c r="B563" s="2">
        <f>DATE(2000,5,9) + TIME(0,0,0)</f>
        <v>36655</v>
      </c>
      <c r="C563">
        <v>3808.7692870999999</v>
      </c>
    </row>
    <row r="564" spans="1:3" x14ac:dyDescent="0.25">
      <c r="A564">
        <v>130</v>
      </c>
      <c r="B564" s="2">
        <f>DATE(2000,5,10) + TIME(0,0,0)</f>
        <v>36656</v>
      </c>
      <c r="C564">
        <v>3807.2578125</v>
      </c>
    </row>
    <row r="565" spans="1:3" x14ac:dyDescent="0.25">
      <c r="A565">
        <v>131</v>
      </c>
      <c r="B565" s="2">
        <f>DATE(2000,5,11) + TIME(0,0,0)</f>
        <v>36657</v>
      </c>
      <c r="C565">
        <v>3805.8190918</v>
      </c>
    </row>
    <row r="566" spans="1:3" x14ac:dyDescent="0.25">
      <c r="A566">
        <v>132</v>
      </c>
      <c r="B566" s="2">
        <f>DATE(2000,5,12) + TIME(0,0,0)</f>
        <v>36658</v>
      </c>
      <c r="C566">
        <v>3804.4516601999999</v>
      </c>
    </row>
    <row r="567" spans="1:3" x14ac:dyDescent="0.25">
      <c r="A567">
        <v>133</v>
      </c>
      <c r="B567" s="2">
        <f>DATE(2000,5,13) + TIME(0,0,0)</f>
        <v>36659</v>
      </c>
      <c r="C567">
        <v>3803.1579590000001</v>
      </c>
    </row>
    <row r="568" spans="1:3" x14ac:dyDescent="0.25">
      <c r="A568">
        <v>134</v>
      </c>
      <c r="B568" s="2">
        <f>DATE(2000,5,14) + TIME(0,0,0)</f>
        <v>36660</v>
      </c>
      <c r="C568">
        <v>3801.9252929999998</v>
      </c>
    </row>
    <row r="569" spans="1:3" x14ac:dyDescent="0.25">
      <c r="A569">
        <v>135</v>
      </c>
      <c r="B569" s="2">
        <f>DATE(2000,5,15) + TIME(0,0,0)</f>
        <v>36661</v>
      </c>
      <c r="C569">
        <v>3800.7519530999998</v>
      </c>
    </row>
    <row r="570" spans="1:3" x14ac:dyDescent="0.25">
      <c r="A570">
        <v>136</v>
      </c>
      <c r="B570" s="2">
        <f>DATE(2000,5,16) + TIME(0,0,0)</f>
        <v>36662</v>
      </c>
      <c r="C570">
        <v>3799.6381836</v>
      </c>
    </row>
    <row r="571" spans="1:3" x14ac:dyDescent="0.25">
      <c r="A571">
        <v>137</v>
      </c>
      <c r="B571" s="2">
        <f>DATE(2000,5,17) + TIME(0,0,0)</f>
        <v>36663</v>
      </c>
      <c r="C571">
        <v>3798.5820312000001</v>
      </c>
    </row>
    <row r="572" spans="1:3" x14ac:dyDescent="0.25">
      <c r="A572">
        <v>138</v>
      </c>
      <c r="B572" s="2">
        <f>DATE(2000,5,18) + TIME(0,0,0)</f>
        <v>36664</v>
      </c>
      <c r="C572">
        <v>3797.5869140999998</v>
      </c>
    </row>
    <row r="573" spans="1:3" x14ac:dyDescent="0.25">
      <c r="A573">
        <v>139</v>
      </c>
      <c r="B573" s="2">
        <f>DATE(2000,5,19) + TIME(0,0,0)</f>
        <v>36665</v>
      </c>
      <c r="C573">
        <v>3796.6401366999999</v>
      </c>
    </row>
    <row r="574" spans="1:3" x14ac:dyDescent="0.25">
      <c r="A574">
        <v>140</v>
      </c>
      <c r="B574" s="2">
        <f>DATE(2000,5,20) + TIME(0,0,0)</f>
        <v>36666</v>
      </c>
      <c r="C574">
        <v>3795.7419433999999</v>
      </c>
    </row>
    <row r="575" spans="1:3" x14ac:dyDescent="0.25">
      <c r="A575">
        <v>141</v>
      </c>
      <c r="B575" s="2">
        <f>DATE(2000,5,21) + TIME(0,0,0)</f>
        <v>36667</v>
      </c>
      <c r="C575">
        <v>3794.8903808999999</v>
      </c>
    </row>
    <row r="576" spans="1:3" x14ac:dyDescent="0.25">
      <c r="A576">
        <v>142</v>
      </c>
      <c r="B576" s="2">
        <f>DATE(2000,5,22) + TIME(0,0,0)</f>
        <v>36668</v>
      </c>
      <c r="C576">
        <v>3794.0839844000002</v>
      </c>
    </row>
    <row r="577" spans="1:3" x14ac:dyDescent="0.25">
      <c r="A577">
        <v>143</v>
      </c>
      <c r="B577" s="2">
        <f>DATE(2000,5,23) + TIME(0,0,0)</f>
        <v>36669</v>
      </c>
      <c r="C577">
        <v>3793.3210448999998</v>
      </c>
    </row>
    <row r="578" spans="1:3" x14ac:dyDescent="0.25">
      <c r="A578">
        <v>144</v>
      </c>
      <c r="B578" s="2">
        <f>DATE(2000,5,24) + TIME(0,0,0)</f>
        <v>36670</v>
      </c>
      <c r="C578">
        <v>3792.5988769999999</v>
      </c>
    </row>
    <row r="579" spans="1:3" x14ac:dyDescent="0.25">
      <c r="A579">
        <v>145</v>
      </c>
      <c r="B579" s="2">
        <f>DATE(2000,5,25) + TIME(0,0,0)</f>
        <v>36671</v>
      </c>
      <c r="C579">
        <v>3791.9162597999998</v>
      </c>
    </row>
    <row r="580" spans="1:3" x14ac:dyDescent="0.25">
      <c r="A580">
        <v>146</v>
      </c>
      <c r="B580" s="2">
        <f>DATE(2000,5,26) + TIME(0,0,0)</f>
        <v>36672</v>
      </c>
      <c r="C580">
        <v>3791.2709961</v>
      </c>
    </row>
    <row r="581" spans="1:3" x14ac:dyDescent="0.25">
      <c r="A581">
        <v>147</v>
      </c>
      <c r="B581" s="2">
        <f>DATE(2000,5,27) + TIME(0,0,0)</f>
        <v>36673</v>
      </c>
      <c r="C581">
        <v>3790.6613769999999</v>
      </c>
    </row>
    <row r="582" spans="1:3" x14ac:dyDescent="0.25">
      <c r="A582">
        <v>148</v>
      </c>
      <c r="B582" s="2">
        <f>DATE(2000,5,28) + TIME(0,0,0)</f>
        <v>36674</v>
      </c>
      <c r="C582">
        <v>3790.0852051000002</v>
      </c>
    </row>
    <row r="583" spans="1:3" x14ac:dyDescent="0.25">
      <c r="A583">
        <v>149</v>
      </c>
      <c r="B583" s="2">
        <f>DATE(2000,5,29) + TIME(0,0,0)</f>
        <v>36675</v>
      </c>
      <c r="C583">
        <v>3789.5412597999998</v>
      </c>
    </row>
    <row r="584" spans="1:3" x14ac:dyDescent="0.25">
      <c r="A584">
        <v>150</v>
      </c>
      <c r="B584" s="2">
        <f>DATE(2000,5,30) + TIME(0,0,0)</f>
        <v>36676</v>
      </c>
      <c r="C584">
        <v>3789.0280762000002</v>
      </c>
    </row>
    <row r="585" spans="1:3" x14ac:dyDescent="0.25">
      <c r="A585">
        <v>151</v>
      </c>
      <c r="B585" s="2">
        <f>DATE(2000,5,31) + TIME(0,0,0)</f>
        <v>36677</v>
      </c>
      <c r="C585">
        <v>3788.5434570000002</v>
      </c>
    </row>
    <row r="586" spans="1:3" x14ac:dyDescent="0.25">
      <c r="A586">
        <v>152</v>
      </c>
      <c r="B586" s="2">
        <f>DATE(2000,6,1) + TIME(0,0,0)</f>
        <v>36678</v>
      </c>
      <c r="C586">
        <v>3788.0864258000001</v>
      </c>
    </row>
    <row r="587" spans="1:3" x14ac:dyDescent="0.25">
      <c r="A587">
        <v>153</v>
      </c>
      <c r="B587" s="2">
        <f>DATE(2000,6,2) + TIME(0,0,0)</f>
        <v>36679</v>
      </c>
      <c r="C587">
        <v>3787.6552734000002</v>
      </c>
    </row>
    <row r="588" spans="1:3" x14ac:dyDescent="0.25">
      <c r="A588">
        <v>154</v>
      </c>
      <c r="B588" s="2">
        <f>DATE(2000,6,3) + TIME(0,0,0)</f>
        <v>36680</v>
      </c>
      <c r="C588">
        <v>3787.2487793</v>
      </c>
    </row>
    <row r="589" spans="1:3" x14ac:dyDescent="0.25">
      <c r="A589">
        <v>155</v>
      </c>
      <c r="B589" s="2">
        <f>DATE(2000,6,4) + TIME(0,0,0)</f>
        <v>36681</v>
      </c>
      <c r="C589">
        <v>3786.8657226999999</v>
      </c>
    </row>
    <row r="590" spans="1:3" x14ac:dyDescent="0.25">
      <c r="A590">
        <v>156</v>
      </c>
      <c r="B590" s="2">
        <f>DATE(2000,6,5) + TIME(0,0,0)</f>
        <v>36682</v>
      </c>
      <c r="C590">
        <v>3786.5043945000002</v>
      </c>
    </row>
    <row r="591" spans="1:3" x14ac:dyDescent="0.25">
      <c r="A591">
        <v>157</v>
      </c>
      <c r="B591" s="2">
        <f>DATE(2000,6,6) + TIME(0,0,0)</f>
        <v>36683</v>
      </c>
      <c r="C591">
        <v>3786.1640625</v>
      </c>
    </row>
    <row r="592" spans="1:3" x14ac:dyDescent="0.25">
      <c r="A592">
        <v>158</v>
      </c>
      <c r="B592" s="2">
        <f>DATE(2000,6,7) + TIME(0,0,0)</f>
        <v>36684</v>
      </c>
      <c r="C592">
        <v>3785.8432616999999</v>
      </c>
    </row>
    <row r="593" spans="1:3" x14ac:dyDescent="0.25">
      <c r="A593">
        <v>159</v>
      </c>
      <c r="B593" s="2">
        <f>DATE(2000,6,8) + TIME(0,0,0)</f>
        <v>36685</v>
      </c>
      <c r="C593">
        <v>3785.5412597999998</v>
      </c>
    </row>
    <row r="594" spans="1:3" x14ac:dyDescent="0.25">
      <c r="A594">
        <v>160</v>
      </c>
      <c r="B594" s="2">
        <f>DATE(2000,6,9) + TIME(0,0,0)</f>
        <v>36686</v>
      </c>
      <c r="C594">
        <v>3785.2568359000002</v>
      </c>
    </row>
    <row r="595" spans="1:3" x14ac:dyDescent="0.25">
      <c r="A595">
        <v>161</v>
      </c>
      <c r="B595" s="2">
        <f>DATE(2000,6,10) + TIME(0,0,0)</f>
        <v>36687</v>
      </c>
      <c r="C595">
        <v>3784.9887695000002</v>
      </c>
    </row>
    <row r="596" spans="1:3" x14ac:dyDescent="0.25">
      <c r="A596">
        <v>162</v>
      </c>
      <c r="B596" s="2">
        <f>DATE(2000,6,11) + TIME(0,0,0)</f>
        <v>36688</v>
      </c>
      <c r="C596">
        <v>3784.7363280999998</v>
      </c>
    </row>
    <row r="597" spans="1:3" x14ac:dyDescent="0.25">
      <c r="A597">
        <v>163</v>
      </c>
      <c r="B597" s="2">
        <f>DATE(2000,6,12) + TIME(0,0,0)</f>
        <v>36689</v>
      </c>
      <c r="C597">
        <v>3784.4987793</v>
      </c>
    </row>
    <row r="598" spans="1:3" x14ac:dyDescent="0.25">
      <c r="A598">
        <v>164</v>
      </c>
      <c r="B598" s="2">
        <f>DATE(2000,6,13) + TIME(0,0,0)</f>
        <v>36690</v>
      </c>
      <c r="C598">
        <v>3784.2746582</v>
      </c>
    </row>
    <row r="599" spans="1:3" x14ac:dyDescent="0.25">
      <c r="A599">
        <v>165</v>
      </c>
      <c r="B599" s="2">
        <f>DATE(2000,6,14) + TIME(0,0,0)</f>
        <v>36691</v>
      </c>
      <c r="C599">
        <v>3784.0639648000001</v>
      </c>
    </row>
    <row r="600" spans="1:3" x14ac:dyDescent="0.25">
      <c r="A600">
        <v>166</v>
      </c>
      <c r="B600" s="2">
        <f>DATE(2000,6,15) + TIME(0,0,0)</f>
        <v>36692</v>
      </c>
      <c r="C600">
        <v>3783.8654784999999</v>
      </c>
    </row>
    <row r="601" spans="1:3" x14ac:dyDescent="0.25">
      <c r="A601">
        <v>167</v>
      </c>
      <c r="B601" s="2">
        <f>DATE(2000,6,16) + TIME(0,0,0)</f>
        <v>36693</v>
      </c>
      <c r="C601">
        <v>3783.6789551000002</v>
      </c>
    </row>
    <row r="602" spans="1:3" x14ac:dyDescent="0.25">
      <c r="A602">
        <v>168</v>
      </c>
      <c r="B602" s="2">
        <f>DATE(2000,6,17) + TIME(0,0,0)</f>
        <v>36694</v>
      </c>
      <c r="C602">
        <v>3783.5031737999998</v>
      </c>
    </row>
    <row r="603" spans="1:3" x14ac:dyDescent="0.25">
      <c r="A603">
        <v>169</v>
      </c>
      <c r="B603" s="2">
        <f>DATE(2000,6,18) + TIME(0,0,0)</f>
        <v>36695</v>
      </c>
      <c r="C603">
        <v>3783.3378905999998</v>
      </c>
    </row>
    <row r="604" spans="1:3" x14ac:dyDescent="0.25">
      <c r="A604">
        <v>170</v>
      </c>
      <c r="B604" s="2">
        <f>DATE(2000,6,19) + TIME(0,0,0)</f>
        <v>36696</v>
      </c>
      <c r="C604">
        <v>3783.1826172000001</v>
      </c>
    </row>
    <row r="605" spans="1:3" x14ac:dyDescent="0.25">
      <c r="A605">
        <v>171</v>
      </c>
      <c r="B605" s="2">
        <f>DATE(2000,6,20) + TIME(0,0,0)</f>
        <v>36697</v>
      </c>
      <c r="C605">
        <v>3783.0363769999999</v>
      </c>
    </row>
    <row r="606" spans="1:3" x14ac:dyDescent="0.25">
      <c r="A606">
        <v>172</v>
      </c>
      <c r="B606" s="2">
        <f>DATE(2000,6,21) + TIME(0,0,0)</f>
        <v>36698</v>
      </c>
      <c r="C606">
        <v>3782.8989258000001</v>
      </c>
    </row>
    <row r="607" spans="1:3" x14ac:dyDescent="0.25">
      <c r="A607">
        <v>173</v>
      </c>
      <c r="B607" s="2">
        <f>DATE(2000,6,22) + TIME(0,0,0)</f>
        <v>36699</v>
      </c>
      <c r="C607">
        <v>3782.7695312000001</v>
      </c>
    </row>
    <row r="608" spans="1:3" x14ac:dyDescent="0.25">
      <c r="A608">
        <v>174</v>
      </c>
      <c r="B608" s="2">
        <f>DATE(2000,6,23) + TIME(0,0,0)</f>
        <v>36700</v>
      </c>
      <c r="C608">
        <v>3782.6479491999999</v>
      </c>
    </row>
    <row r="609" spans="1:3" x14ac:dyDescent="0.25">
      <c r="A609">
        <v>175</v>
      </c>
      <c r="B609" s="2">
        <f>DATE(2000,6,24) + TIME(0,0,0)</f>
        <v>36701</v>
      </c>
      <c r="C609">
        <v>3782.5336914</v>
      </c>
    </row>
    <row r="610" spans="1:3" x14ac:dyDescent="0.25">
      <c r="A610">
        <v>176</v>
      </c>
      <c r="B610" s="2">
        <f>DATE(2000,6,25) + TIME(0,0,0)</f>
        <v>36702</v>
      </c>
      <c r="C610">
        <v>3782.4262695000002</v>
      </c>
    </row>
    <row r="611" spans="1:3" x14ac:dyDescent="0.25">
      <c r="A611">
        <v>177</v>
      </c>
      <c r="B611" s="2">
        <f>DATE(2000,6,26) + TIME(0,0,0)</f>
        <v>36703</v>
      </c>
      <c r="C611">
        <v>3782.3254394999999</v>
      </c>
    </row>
    <row r="612" spans="1:3" x14ac:dyDescent="0.25">
      <c r="A612">
        <v>178</v>
      </c>
      <c r="B612" s="2">
        <f>DATE(2000,6,27) + TIME(0,0,0)</f>
        <v>36704</v>
      </c>
      <c r="C612">
        <v>3782.2304687999999</v>
      </c>
    </row>
    <row r="613" spans="1:3" x14ac:dyDescent="0.25">
      <c r="A613">
        <v>179</v>
      </c>
      <c r="B613" s="2">
        <f>DATE(2000,6,28) + TIME(0,0,0)</f>
        <v>36705</v>
      </c>
      <c r="C613">
        <v>3782.1413573999998</v>
      </c>
    </row>
    <row r="614" spans="1:3" x14ac:dyDescent="0.25">
      <c r="A614">
        <v>180</v>
      </c>
      <c r="B614" s="2">
        <f>DATE(2000,6,29) + TIME(0,0,0)</f>
        <v>36706</v>
      </c>
      <c r="C614">
        <v>3782.0576172000001</v>
      </c>
    </row>
    <row r="615" spans="1:3" x14ac:dyDescent="0.25">
      <c r="A615">
        <v>181</v>
      </c>
      <c r="B615" s="2">
        <f>DATE(2000,6,30) + TIME(0,0,0)</f>
        <v>36707</v>
      </c>
      <c r="C615">
        <v>3781.9787597999998</v>
      </c>
    </row>
    <row r="616" spans="1:3" x14ac:dyDescent="0.25">
      <c r="A616">
        <v>182</v>
      </c>
      <c r="B616" s="2">
        <f>DATE(2000,7,1) + TIME(0,0,0)</f>
        <v>36708</v>
      </c>
      <c r="C616">
        <v>3781.9050293</v>
      </c>
    </row>
    <row r="617" spans="1:3" x14ac:dyDescent="0.25">
      <c r="A617">
        <v>183</v>
      </c>
      <c r="B617" s="2">
        <f>DATE(2000,7,2) + TIME(0,0,0)</f>
        <v>36709</v>
      </c>
      <c r="C617">
        <v>3781.8354491999999</v>
      </c>
    </row>
    <row r="618" spans="1:3" x14ac:dyDescent="0.25">
      <c r="A618">
        <v>184</v>
      </c>
      <c r="B618" s="2">
        <f>DATE(2000,7,3) + TIME(0,0,0)</f>
        <v>36710</v>
      </c>
      <c r="C618">
        <v>3781.7702637000002</v>
      </c>
    </row>
    <row r="619" spans="1:3" x14ac:dyDescent="0.25">
      <c r="A619">
        <v>185</v>
      </c>
      <c r="B619" s="2">
        <f>DATE(2000,7,4) + TIME(0,0,0)</f>
        <v>36711</v>
      </c>
      <c r="C619">
        <v>3781.7089844000002</v>
      </c>
    </row>
    <row r="620" spans="1:3" x14ac:dyDescent="0.25">
      <c r="A620">
        <v>186</v>
      </c>
      <c r="B620" s="2">
        <f>DATE(2000,7,5) + TIME(0,0,0)</f>
        <v>36712</v>
      </c>
      <c r="C620">
        <v>3781.6513672000001</v>
      </c>
    </row>
    <row r="621" spans="1:3" x14ac:dyDescent="0.25">
      <c r="A621">
        <v>187</v>
      </c>
      <c r="B621" s="2">
        <f>DATE(2000,7,6) + TIME(0,0,0)</f>
        <v>36713</v>
      </c>
      <c r="C621">
        <v>3781.5971679999998</v>
      </c>
    </row>
    <row r="622" spans="1:3" x14ac:dyDescent="0.25">
      <c r="A622">
        <v>188</v>
      </c>
      <c r="B622" s="2">
        <f>DATE(2000,7,7) + TIME(0,0,0)</f>
        <v>36714</v>
      </c>
      <c r="C622">
        <v>3781.5463866999999</v>
      </c>
    </row>
    <row r="623" spans="1:3" x14ac:dyDescent="0.25">
      <c r="A623">
        <v>189</v>
      </c>
      <c r="B623" s="2">
        <f>DATE(2000,7,8) + TIME(0,0,0)</f>
        <v>36715</v>
      </c>
      <c r="C623">
        <v>3781.4987793</v>
      </c>
    </row>
    <row r="624" spans="1:3" x14ac:dyDescent="0.25">
      <c r="A624">
        <v>190</v>
      </c>
      <c r="B624" s="2">
        <f>DATE(2000,7,9) + TIME(0,0,0)</f>
        <v>36716</v>
      </c>
      <c r="C624">
        <v>3781.4538573999998</v>
      </c>
    </row>
    <row r="625" spans="1:3" x14ac:dyDescent="0.25">
      <c r="A625">
        <v>191</v>
      </c>
      <c r="B625" s="2">
        <f>DATE(2000,7,10) + TIME(0,0,0)</f>
        <v>36717</v>
      </c>
      <c r="C625">
        <v>3781.4118652000002</v>
      </c>
    </row>
    <row r="626" spans="1:3" x14ac:dyDescent="0.25">
      <c r="A626">
        <v>192</v>
      </c>
      <c r="B626" s="2">
        <f>DATE(2000,7,11) + TIME(0,0,0)</f>
        <v>36718</v>
      </c>
      <c r="C626">
        <v>3781.3723144999999</v>
      </c>
    </row>
    <row r="627" spans="1:3" x14ac:dyDescent="0.25">
      <c r="A627">
        <v>193</v>
      </c>
      <c r="B627" s="2">
        <f>DATE(2000,7,12) + TIME(0,0,0)</f>
        <v>36719</v>
      </c>
      <c r="C627">
        <v>3781.3352051000002</v>
      </c>
    </row>
    <row r="628" spans="1:3" x14ac:dyDescent="0.25">
      <c r="A628">
        <v>194</v>
      </c>
      <c r="B628" s="2">
        <f>DATE(2000,7,13) + TIME(0,0,0)</f>
        <v>36720</v>
      </c>
      <c r="C628">
        <v>3781.3002929999998</v>
      </c>
    </row>
    <row r="629" spans="1:3" x14ac:dyDescent="0.25">
      <c r="A629">
        <v>195</v>
      </c>
      <c r="B629" s="2">
        <f>DATE(2000,7,14) + TIME(0,0,0)</f>
        <v>36721</v>
      </c>
      <c r="C629">
        <v>3781.2675780999998</v>
      </c>
    </row>
    <row r="630" spans="1:3" x14ac:dyDescent="0.25">
      <c r="A630">
        <v>196</v>
      </c>
      <c r="B630" s="2">
        <f>DATE(2000,7,15) + TIME(0,0,0)</f>
        <v>36722</v>
      </c>
      <c r="C630">
        <v>3781.2368164</v>
      </c>
    </row>
    <row r="631" spans="1:3" x14ac:dyDescent="0.25">
      <c r="A631">
        <v>197</v>
      </c>
      <c r="B631" s="2">
        <f>DATE(2000,7,16) + TIME(0,0,0)</f>
        <v>36723</v>
      </c>
      <c r="C631">
        <v>3781.2080077999999</v>
      </c>
    </row>
    <row r="632" spans="1:3" x14ac:dyDescent="0.25">
      <c r="A632">
        <v>198</v>
      </c>
      <c r="B632" s="2">
        <f>DATE(2000,7,17) + TIME(0,0,0)</f>
        <v>36724</v>
      </c>
      <c r="C632">
        <v>3781.1811523000001</v>
      </c>
    </row>
    <row r="633" spans="1:3" x14ac:dyDescent="0.25">
      <c r="A633">
        <v>199</v>
      </c>
      <c r="B633" s="2">
        <f>DATE(2000,7,18) + TIME(0,0,0)</f>
        <v>36725</v>
      </c>
      <c r="C633">
        <v>3781.1555176000002</v>
      </c>
    </row>
    <row r="634" spans="1:3" x14ac:dyDescent="0.25">
      <c r="A634">
        <v>200</v>
      </c>
      <c r="B634" s="2">
        <f>DATE(2000,7,19) + TIME(0,0,0)</f>
        <v>36726</v>
      </c>
      <c r="C634">
        <v>3781.1318359000002</v>
      </c>
    </row>
    <row r="635" spans="1:3" x14ac:dyDescent="0.25">
      <c r="A635">
        <v>201</v>
      </c>
      <c r="B635" s="2">
        <f>DATE(2000,7,20) + TIME(0,0,0)</f>
        <v>36727</v>
      </c>
      <c r="C635">
        <v>3781.109375</v>
      </c>
    </row>
    <row r="636" spans="1:3" x14ac:dyDescent="0.25">
      <c r="A636">
        <v>202</v>
      </c>
      <c r="B636" s="2">
        <f>DATE(2000,7,21) + TIME(0,0,0)</f>
        <v>36728</v>
      </c>
      <c r="C636">
        <v>3781.0881347999998</v>
      </c>
    </row>
    <row r="637" spans="1:3" x14ac:dyDescent="0.25">
      <c r="A637">
        <v>203</v>
      </c>
      <c r="B637" s="2">
        <f>DATE(2000,7,22) + TIME(0,0,0)</f>
        <v>36729</v>
      </c>
      <c r="C637">
        <v>3781.0686034999999</v>
      </c>
    </row>
    <row r="638" spans="1:3" x14ac:dyDescent="0.25">
      <c r="A638">
        <v>204</v>
      </c>
      <c r="B638" s="2">
        <f>DATE(2000,7,23) + TIME(0,0,0)</f>
        <v>36730</v>
      </c>
      <c r="C638">
        <v>3781.0500487999998</v>
      </c>
    </row>
    <row r="639" spans="1:3" x14ac:dyDescent="0.25">
      <c r="A639">
        <v>205</v>
      </c>
      <c r="B639" s="2">
        <f>DATE(2000,7,24) + TIME(0,0,0)</f>
        <v>36731</v>
      </c>
      <c r="C639">
        <v>3781.0327148000001</v>
      </c>
    </row>
    <row r="640" spans="1:3" x14ac:dyDescent="0.25">
      <c r="A640">
        <v>206</v>
      </c>
      <c r="B640" s="2">
        <f>DATE(2000,7,25) + TIME(0,0,0)</f>
        <v>36732</v>
      </c>
      <c r="C640">
        <v>3781.0163573999998</v>
      </c>
    </row>
    <row r="641" spans="1:3" x14ac:dyDescent="0.25">
      <c r="A641">
        <v>207</v>
      </c>
      <c r="B641" s="2">
        <f>DATE(2000,7,26) + TIME(0,0,0)</f>
        <v>36733</v>
      </c>
      <c r="C641">
        <v>3781.0012207</v>
      </c>
    </row>
    <row r="642" spans="1:3" x14ac:dyDescent="0.25">
      <c r="A642">
        <v>208</v>
      </c>
      <c r="B642" s="2">
        <f>DATE(2000,7,27) + TIME(0,0,0)</f>
        <v>36734</v>
      </c>
      <c r="C642">
        <v>3780.9865722999998</v>
      </c>
    </row>
    <row r="643" spans="1:3" x14ac:dyDescent="0.25">
      <c r="A643">
        <v>209</v>
      </c>
      <c r="B643" s="2">
        <f>DATE(2000,7,28) + TIME(0,0,0)</f>
        <v>36735</v>
      </c>
      <c r="C643">
        <v>3780.9731445000002</v>
      </c>
    </row>
    <row r="644" spans="1:3" x14ac:dyDescent="0.25">
      <c r="A644">
        <v>210</v>
      </c>
      <c r="B644" s="2">
        <f>DATE(2000,7,29) + TIME(0,0,0)</f>
        <v>36736</v>
      </c>
      <c r="C644">
        <v>3780.9606933999999</v>
      </c>
    </row>
    <row r="645" spans="1:3" x14ac:dyDescent="0.25">
      <c r="A645">
        <v>211</v>
      </c>
      <c r="B645" s="2">
        <f>DATE(2000,7,30) + TIME(0,0,0)</f>
        <v>36737</v>
      </c>
      <c r="C645">
        <v>3780.9487304999998</v>
      </c>
    </row>
    <row r="646" spans="1:3" x14ac:dyDescent="0.25">
      <c r="A646">
        <v>212</v>
      </c>
      <c r="B646" s="2">
        <f>DATE(2000,7,31) + TIME(0,0,0)</f>
        <v>36738</v>
      </c>
      <c r="C646">
        <v>3780.9377441000001</v>
      </c>
    </row>
    <row r="647" spans="1:3" x14ac:dyDescent="0.25">
      <c r="A647">
        <v>213</v>
      </c>
      <c r="B647" s="2">
        <f>DATE(2000,8,1) + TIME(0,0,0)</f>
        <v>36739</v>
      </c>
      <c r="C647">
        <v>3780.9272461</v>
      </c>
    </row>
    <row r="648" spans="1:3" x14ac:dyDescent="0.25">
      <c r="A648">
        <v>214</v>
      </c>
      <c r="B648" s="2">
        <f>DATE(2000,8,2) + TIME(0,0,0)</f>
        <v>36740</v>
      </c>
      <c r="C648">
        <v>3780.9172362999998</v>
      </c>
    </row>
    <row r="649" spans="1:3" x14ac:dyDescent="0.25">
      <c r="A649">
        <v>215</v>
      </c>
      <c r="B649" s="2">
        <f>DATE(2000,8,3) + TIME(0,0,0)</f>
        <v>36741</v>
      </c>
      <c r="C649">
        <v>3780.9079590000001</v>
      </c>
    </row>
    <row r="650" spans="1:3" x14ac:dyDescent="0.25">
      <c r="A650">
        <v>216</v>
      </c>
      <c r="B650" s="2">
        <f>DATE(2000,8,4) + TIME(0,0,0)</f>
        <v>36742</v>
      </c>
      <c r="C650">
        <v>3780.8991698999998</v>
      </c>
    </row>
    <row r="651" spans="1:3" x14ac:dyDescent="0.25">
      <c r="A651">
        <v>217</v>
      </c>
      <c r="B651" s="2">
        <f>DATE(2000,8,5) + TIME(0,0,0)</f>
        <v>36743</v>
      </c>
      <c r="C651">
        <v>3780.8911133000001</v>
      </c>
    </row>
    <row r="652" spans="1:3" x14ac:dyDescent="0.25">
      <c r="A652">
        <v>218</v>
      </c>
      <c r="B652" s="2">
        <f>DATE(2000,8,6) + TIME(0,0,0)</f>
        <v>36744</v>
      </c>
      <c r="C652">
        <v>3780.8835448999998</v>
      </c>
    </row>
    <row r="653" spans="1:3" x14ac:dyDescent="0.25">
      <c r="A653">
        <v>219</v>
      </c>
      <c r="B653" s="2">
        <f>DATE(2000,8,7) + TIME(0,0,0)</f>
        <v>36745</v>
      </c>
      <c r="C653">
        <v>3780.8764648000001</v>
      </c>
    </row>
    <row r="654" spans="1:3" x14ac:dyDescent="0.25">
      <c r="A654">
        <v>220</v>
      </c>
      <c r="B654" s="2">
        <f>DATE(2000,8,8) + TIME(0,0,0)</f>
        <v>36746</v>
      </c>
      <c r="C654">
        <v>3780.8691405999998</v>
      </c>
    </row>
    <row r="655" spans="1:3" x14ac:dyDescent="0.25">
      <c r="A655">
        <v>221</v>
      </c>
      <c r="B655" s="2">
        <f>DATE(2000,8,9) + TIME(0,0,0)</f>
        <v>36747</v>
      </c>
      <c r="C655">
        <v>3780.8627929999998</v>
      </c>
    </row>
    <row r="656" spans="1:3" x14ac:dyDescent="0.25">
      <c r="A656">
        <v>222</v>
      </c>
      <c r="B656" s="2">
        <f>DATE(2000,8,10) + TIME(0,0,0)</f>
        <v>36748</v>
      </c>
      <c r="C656">
        <v>3780.8569336</v>
      </c>
    </row>
    <row r="657" spans="1:3" x14ac:dyDescent="0.25">
      <c r="A657">
        <v>223</v>
      </c>
      <c r="B657" s="2">
        <f>DATE(2000,8,11) + TIME(0,0,0)</f>
        <v>36749</v>
      </c>
      <c r="C657">
        <v>3780.8515625</v>
      </c>
    </row>
    <row r="658" spans="1:3" x14ac:dyDescent="0.25">
      <c r="A658">
        <v>224</v>
      </c>
      <c r="B658" s="2">
        <f>DATE(2000,8,12) + TIME(0,0,0)</f>
        <v>36750</v>
      </c>
      <c r="C658">
        <v>3780.8461914</v>
      </c>
    </row>
    <row r="659" spans="1:3" x14ac:dyDescent="0.25">
      <c r="A659">
        <v>225</v>
      </c>
      <c r="B659" s="2">
        <f>DATE(2000,8,13) + TIME(0,0,0)</f>
        <v>36751</v>
      </c>
      <c r="C659">
        <v>3780.8410644999999</v>
      </c>
    </row>
    <row r="660" spans="1:3" x14ac:dyDescent="0.25">
      <c r="A660">
        <v>226</v>
      </c>
      <c r="B660" s="2">
        <f>DATE(2000,8,14) + TIME(0,0,0)</f>
        <v>36752</v>
      </c>
      <c r="C660">
        <v>3780.8361816000001</v>
      </c>
    </row>
    <row r="661" spans="1:3" x14ac:dyDescent="0.25">
      <c r="A661">
        <v>227</v>
      </c>
      <c r="B661" s="2">
        <f>DATE(2000,8,15) + TIME(0,0,0)</f>
        <v>36753</v>
      </c>
      <c r="C661">
        <v>3780.8315429999998</v>
      </c>
    </row>
    <row r="662" spans="1:3" x14ac:dyDescent="0.25">
      <c r="A662">
        <v>228</v>
      </c>
      <c r="B662" s="2">
        <f>DATE(2000,8,16) + TIME(0,0,0)</f>
        <v>36754</v>
      </c>
      <c r="C662">
        <v>3780.8273926000002</v>
      </c>
    </row>
    <row r="663" spans="1:3" x14ac:dyDescent="0.25">
      <c r="A663">
        <v>229</v>
      </c>
      <c r="B663" s="2">
        <f>DATE(2000,8,17) + TIME(0,0,0)</f>
        <v>36755</v>
      </c>
      <c r="C663">
        <v>3780.8234862999998</v>
      </c>
    </row>
    <row r="664" spans="1:3" x14ac:dyDescent="0.25">
      <c r="A664">
        <v>230</v>
      </c>
      <c r="B664" s="2">
        <f>DATE(2000,8,18) + TIME(0,0,0)</f>
        <v>36756</v>
      </c>
      <c r="C664">
        <v>3780.8195801000002</v>
      </c>
    </row>
    <row r="665" spans="1:3" x14ac:dyDescent="0.25">
      <c r="A665">
        <v>231</v>
      </c>
      <c r="B665" s="2">
        <f>DATE(2000,8,19) + TIME(0,0,0)</f>
        <v>36757</v>
      </c>
      <c r="C665">
        <v>3780.8161620999999</v>
      </c>
    </row>
    <row r="666" spans="1:3" x14ac:dyDescent="0.25">
      <c r="A666">
        <v>232</v>
      </c>
      <c r="B666" s="2">
        <f>DATE(2000,8,20) + TIME(0,0,0)</f>
        <v>36758</v>
      </c>
      <c r="C666">
        <v>3780.8129883000001</v>
      </c>
    </row>
    <row r="667" spans="1:3" x14ac:dyDescent="0.25">
      <c r="A667">
        <v>233</v>
      </c>
      <c r="B667" s="2">
        <f>DATE(2000,8,21) + TIME(0,0,0)</f>
        <v>36759</v>
      </c>
      <c r="C667">
        <v>3780.8098144999999</v>
      </c>
    </row>
    <row r="668" spans="1:3" x14ac:dyDescent="0.25">
      <c r="A668">
        <v>234</v>
      </c>
      <c r="B668" s="2">
        <f>DATE(2000,8,22) + TIME(0,0,0)</f>
        <v>36760</v>
      </c>
      <c r="C668">
        <v>3780.8066405999998</v>
      </c>
    </row>
    <row r="669" spans="1:3" x14ac:dyDescent="0.25">
      <c r="A669">
        <v>235</v>
      </c>
      <c r="B669" s="2">
        <f>DATE(2000,8,23) + TIME(0,0,0)</f>
        <v>36761</v>
      </c>
      <c r="C669">
        <v>3780.8039551000002</v>
      </c>
    </row>
    <row r="670" spans="1:3" x14ac:dyDescent="0.25">
      <c r="A670">
        <v>236</v>
      </c>
      <c r="B670" s="2">
        <f>DATE(2000,8,24) + TIME(0,0,0)</f>
        <v>36762</v>
      </c>
      <c r="C670">
        <v>3780.8012695000002</v>
      </c>
    </row>
    <row r="671" spans="1:3" x14ac:dyDescent="0.25">
      <c r="A671">
        <v>237</v>
      </c>
      <c r="B671" s="2">
        <f>DATE(2000,8,25) + TIME(0,0,0)</f>
        <v>36763</v>
      </c>
      <c r="C671">
        <v>3780.7988280999998</v>
      </c>
    </row>
    <row r="672" spans="1:3" x14ac:dyDescent="0.25">
      <c r="A672">
        <v>238</v>
      </c>
      <c r="B672" s="2">
        <f>DATE(2000,8,26) + TIME(0,0,0)</f>
        <v>36764</v>
      </c>
      <c r="C672">
        <v>3780.7963866999999</v>
      </c>
    </row>
    <row r="673" spans="1:3" x14ac:dyDescent="0.25">
      <c r="A673">
        <v>239</v>
      </c>
      <c r="B673" s="2">
        <f>DATE(2000,8,27) + TIME(0,0,0)</f>
        <v>36765</v>
      </c>
      <c r="C673">
        <v>3780.7941894999999</v>
      </c>
    </row>
    <row r="674" spans="1:3" x14ac:dyDescent="0.25">
      <c r="A674">
        <v>240</v>
      </c>
      <c r="B674" s="2">
        <f>DATE(2000,8,28) + TIME(0,0,0)</f>
        <v>36766</v>
      </c>
      <c r="C674">
        <v>3780.7919922000001</v>
      </c>
    </row>
    <row r="675" spans="1:3" x14ac:dyDescent="0.25">
      <c r="A675">
        <v>241</v>
      </c>
      <c r="B675" s="2">
        <f>DATE(2000,8,29) + TIME(0,0,0)</f>
        <v>36767</v>
      </c>
      <c r="C675">
        <v>3780.7900390999998</v>
      </c>
    </row>
    <row r="676" spans="1:3" x14ac:dyDescent="0.25">
      <c r="A676">
        <v>242</v>
      </c>
      <c r="B676" s="2">
        <f>DATE(2000,8,30) + TIME(0,0,0)</f>
        <v>36768</v>
      </c>
      <c r="C676">
        <v>3780.7880859000002</v>
      </c>
    </row>
    <row r="677" spans="1:3" x14ac:dyDescent="0.25">
      <c r="A677">
        <v>243</v>
      </c>
      <c r="B677" s="2">
        <f>DATE(2000,8,31) + TIME(0,0,0)</f>
        <v>36769</v>
      </c>
      <c r="C677">
        <v>3780.7863769999999</v>
      </c>
    </row>
    <row r="678" spans="1:3" x14ac:dyDescent="0.25">
      <c r="A678">
        <v>244</v>
      </c>
      <c r="B678" s="2">
        <f>DATE(2000,9,1) + TIME(0,0,0)</f>
        <v>36770</v>
      </c>
      <c r="C678">
        <v>3780.7846679999998</v>
      </c>
    </row>
    <row r="679" spans="1:3" x14ac:dyDescent="0.25">
      <c r="A679">
        <v>245</v>
      </c>
      <c r="B679" s="2">
        <f>DATE(2000,9,2) + TIME(0,0,0)</f>
        <v>36771</v>
      </c>
      <c r="C679">
        <v>3780.7832030999998</v>
      </c>
    </row>
    <row r="680" spans="1:3" x14ac:dyDescent="0.25">
      <c r="A680">
        <v>246</v>
      </c>
      <c r="B680" s="2">
        <f>DATE(2000,9,3) + TIME(0,0,0)</f>
        <v>36772</v>
      </c>
      <c r="C680">
        <v>3780.7817383000001</v>
      </c>
    </row>
    <row r="681" spans="1:3" x14ac:dyDescent="0.25">
      <c r="A681">
        <v>247</v>
      </c>
      <c r="B681" s="2">
        <f>DATE(2000,9,4) + TIME(0,0,0)</f>
        <v>36773</v>
      </c>
      <c r="C681">
        <v>3780.7805176000002</v>
      </c>
    </row>
    <row r="682" spans="1:3" x14ac:dyDescent="0.25">
      <c r="A682">
        <v>248</v>
      </c>
      <c r="B682" s="2">
        <f>DATE(2000,9,5) + TIME(0,0,0)</f>
        <v>36774</v>
      </c>
      <c r="C682">
        <v>3780.7790527000002</v>
      </c>
    </row>
    <row r="683" spans="1:3" x14ac:dyDescent="0.25">
      <c r="A683">
        <v>249</v>
      </c>
      <c r="B683" s="2">
        <f>DATE(2000,9,6) + TIME(0,0,0)</f>
        <v>36775</v>
      </c>
      <c r="C683">
        <v>3780.7778320000002</v>
      </c>
    </row>
    <row r="684" spans="1:3" x14ac:dyDescent="0.25">
      <c r="A684">
        <v>250</v>
      </c>
      <c r="B684" s="2">
        <f>DATE(2000,9,7) + TIME(0,0,0)</f>
        <v>36776</v>
      </c>
      <c r="C684">
        <v>3780.7766112999998</v>
      </c>
    </row>
    <row r="685" spans="1:3" x14ac:dyDescent="0.25">
      <c r="A685">
        <v>251</v>
      </c>
      <c r="B685" s="2">
        <f>DATE(2000,9,8) + TIME(0,0,0)</f>
        <v>36777</v>
      </c>
      <c r="C685">
        <v>3780.7753905999998</v>
      </c>
    </row>
    <row r="686" spans="1:3" x14ac:dyDescent="0.25">
      <c r="A686">
        <v>252</v>
      </c>
      <c r="B686" s="2">
        <f>DATE(2000,9,9) + TIME(0,0,0)</f>
        <v>36778</v>
      </c>
      <c r="C686">
        <v>3780.7744140999998</v>
      </c>
    </row>
    <row r="687" spans="1:3" x14ac:dyDescent="0.25">
      <c r="A687">
        <v>253</v>
      </c>
      <c r="B687" s="2">
        <f>DATE(2000,9,10) + TIME(0,0,0)</f>
        <v>36779</v>
      </c>
      <c r="C687">
        <v>3780.7731933999999</v>
      </c>
    </row>
    <row r="688" spans="1:3" x14ac:dyDescent="0.25">
      <c r="A688">
        <v>254</v>
      </c>
      <c r="B688" s="2">
        <f>DATE(2000,9,11) + TIME(0,0,0)</f>
        <v>36780</v>
      </c>
      <c r="C688">
        <v>3780.7724609000002</v>
      </c>
    </row>
    <row r="689" spans="1:3" x14ac:dyDescent="0.25">
      <c r="A689">
        <v>255</v>
      </c>
      <c r="B689" s="2">
        <f>DATE(2000,9,12) + TIME(0,0,0)</f>
        <v>36781</v>
      </c>
      <c r="C689">
        <v>3780.7714844000002</v>
      </c>
    </row>
    <row r="690" spans="1:3" x14ac:dyDescent="0.25">
      <c r="A690">
        <v>256</v>
      </c>
      <c r="B690" s="2">
        <f>DATE(2000,9,13) + TIME(0,0,0)</f>
        <v>36782</v>
      </c>
      <c r="C690">
        <v>3780.7705077999999</v>
      </c>
    </row>
    <row r="691" spans="1:3" x14ac:dyDescent="0.25">
      <c r="A691">
        <v>257</v>
      </c>
      <c r="B691" s="2">
        <f>DATE(2000,9,14) + TIME(0,0,0)</f>
        <v>36783</v>
      </c>
      <c r="C691">
        <v>3780.7697754000001</v>
      </c>
    </row>
    <row r="692" spans="1:3" x14ac:dyDescent="0.25">
      <c r="A692">
        <v>258</v>
      </c>
      <c r="B692" s="2">
        <f>DATE(2000,9,15) + TIME(0,0,0)</f>
        <v>36784</v>
      </c>
      <c r="C692">
        <v>3780.7690429999998</v>
      </c>
    </row>
    <row r="693" spans="1:3" x14ac:dyDescent="0.25">
      <c r="A693">
        <v>259</v>
      </c>
      <c r="B693" s="2">
        <f>DATE(2000,9,16) + TIME(0,0,0)</f>
        <v>36785</v>
      </c>
      <c r="C693">
        <v>3780.7683105000001</v>
      </c>
    </row>
    <row r="694" spans="1:3" x14ac:dyDescent="0.25">
      <c r="A694">
        <v>260</v>
      </c>
      <c r="B694" s="2">
        <f>DATE(2000,9,17) + TIME(0,0,0)</f>
        <v>36786</v>
      </c>
      <c r="C694">
        <v>3780.7675780999998</v>
      </c>
    </row>
    <row r="695" spans="1:3" x14ac:dyDescent="0.25">
      <c r="A695">
        <v>261</v>
      </c>
      <c r="B695" s="2">
        <f>DATE(2000,9,18) + TIME(0,0,0)</f>
        <v>36787</v>
      </c>
      <c r="C695">
        <v>3780.7670898000001</v>
      </c>
    </row>
    <row r="696" spans="1:3" x14ac:dyDescent="0.25">
      <c r="A696">
        <v>262</v>
      </c>
      <c r="B696" s="2">
        <f>DATE(2000,9,19) + TIME(0,0,0)</f>
        <v>36788</v>
      </c>
      <c r="C696">
        <v>3780.7663573999998</v>
      </c>
    </row>
    <row r="697" spans="1:3" x14ac:dyDescent="0.25">
      <c r="A697">
        <v>263</v>
      </c>
      <c r="B697" s="2">
        <f>DATE(2000,9,20) + TIME(0,0,0)</f>
        <v>36789</v>
      </c>
      <c r="C697">
        <v>3780.7658691000001</v>
      </c>
    </row>
    <row r="698" spans="1:3" x14ac:dyDescent="0.25">
      <c r="A698">
        <v>264</v>
      </c>
      <c r="B698" s="2">
        <f>DATE(2000,9,21) + TIME(0,0,0)</f>
        <v>36790</v>
      </c>
      <c r="C698">
        <v>3780.7653808999999</v>
      </c>
    </row>
    <row r="699" spans="1:3" x14ac:dyDescent="0.25">
      <c r="A699">
        <v>265</v>
      </c>
      <c r="B699" s="2">
        <f>DATE(2000,9,22) + TIME(0,0,0)</f>
        <v>36791</v>
      </c>
      <c r="C699">
        <v>3780.7646484000002</v>
      </c>
    </row>
    <row r="700" spans="1:3" x14ac:dyDescent="0.25">
      <c r="A700">
        <v>266</v>
      </c>
      <c r="B700" s="2">
        <f>DATE(2000,9,23) + TIME(0,0,0)</f>
        <v>36792</v>
      </c>
      <c r="C700">
        <v>3780.7641601999999</v>
      </c>
    </row>
    <row r="701" spans="1:3" x14ac:dyDescent="0.25">
      <c r="A701">
        <v>267</v>
      </c>
      <c r="B701" s="2">
        <f>DATE(2000,9,24) + TIME(0,0,0)</f>
        <v>36793</v>
      </c>
      <c r="C701">
        <v>3780.7639159999999</v>
      </c>
    </row>
    <row r="702" spans="1:3" x14ac:dyDescent="0.25">
      <c r="A702">
        <v>268</v>
      </c>
      <c r="B702" s="2">
        <f>DATE(2000,9,25) + TIME(0,0,0)</f>
        <v>36794</v>
      </c>
      <c r="C702">
        <v>3780.7634277000002</v>
      </c>
    </row>
    <row r="703" spans="1:3" x14ac:dyDescent="0.25">
      <c r="A703">
        <v>269</v>
      </c>
      <c r="B703" s="2">
        <f>DATE(2000,9,26) + TIME(0,0,0)</f>
        <v>36795</v>
      </c>
      <c r="C703">
        <v>3780.7629394999999</v>
      </c>
    </row>
    <row r="704" spans="1:3" x14ac:dyDescent="0.25">
      <c r="A704">
        <v>270</v>
      </c>
      <c r="B704" s="2">
        <f>DATE(2000,9,27) + TIME(0,0,0)</f>
        <v>36796</v>
      </c>
      <c r="C704">
        <v>3780.7626952999999</v>
      </c>
    </row>
    <row r="705" spans="1:3" x14ac:dyDescent="0.25">
      <c r="A705">
        <v>271</v>
      </c>
      <c r="B705" s="2">
        <f>DATE(2000,9,28) + TIME(0,0,0)</f>
        <v>36797</v>
      </c>
      <c r="C705">
        <v>3780.7622070000002</v>
      </c>
    </row>
    <row r="706" spans="1:3" x14ac:dyDescent="0.25">
      <c r="A706">
        <v>272</v>
      </c>
      <c r="B706" s="2">
        <f>DATE(2000,9,29) + TIME(0,0,0)</f>
        <v>36798</v>
      </c>
      <c r="C706">
        <v>3780.7619629000001</v>
      </c>
    </row>
    <row r="707" spans="1:3" x14ac:dyDescent="0.25">
      <c r="A707">
        <v>273</v>
      </c>
      <c r="B707" s="2">
        <f>DATE(2000,9,30) + TIME(0,0,0)</f>
        <v>36799</v>
      </c>
      <c r="C707">
        <v>3780.7614745999999</v>
      </c>
    </row>
    <row r="708" spans="1:3" x14ac:dyDescent="0.25">
      <c r="A708">
        <v>274</v>
      </c>
      <c r="B708" s="2">
        <f>DATE(2000,10,1) + TIME(0,0,0)</f>
        <v>36800</v>
      </c>
      <c r="C708">
        <v>3780.7612304999998</v>
      </c>
    </row>
    <row r="709" spans="1:3" x14ac:dyDescent="0.25">
      <c r="A709">
        <v>275</v>
      </c>
      <c r="B709" s="2">
        <f>DATE(2000,10,2) + TIME(0,0,0)</f>
        <v>36801</v>
      </c>
      <c r="C709">
        <v>3780.7609862999998</v>
      </c>
    </row>
    <row r="710" spans="1:3" x14ac:dyDescent="0.25">
      <c r="A710">
        <v>276</v>
      </c>
      <c r="B710" s="2">
        <f>DATE(2000,10,3) + TIME(0,0,0)</f>
        <v>36802</v>
      </c>
      <c r="C710">
        <v>3780.7604980000001</v>
      </c>
    </row>
    <row r="711" spans="1:3" x14ac:dyDescent="0.25">
      <c r="A711">
        <v>277</v>
      </c>
      <c r="B711" s="2">
        <f>DATE(2000,10,4) + TIME(0,0,0)</f>
        <v>36803</v>
      </c>
      <c r="C711">
        <v>3780.7602539</v>
      </c>
    </row>
    <row r="712" spans="1:3" x14ac:dyDescent="0.25">
      <c r="A712">
        <v>278</v>
      </c>
      <c r="B712" s="2">
        <f>DATE(2000,10,5) + TIME(0,0,0)</f>
        <v>36804</v>
      </c>
      <c r="C712">
        <v>3780.7600097999998</v>
      </c>
    </row>
    <row r="713" spans="1:3" x14ac:dyDescent="0.25">
      <c r="A713">
        <v>279</v>
      </c>
      <c r="B713" s="2">
        <f>DATE(2000,10,6) + TIME(0,0,0)</f>
        <v>36805</v>
      </c>
      <c r="C713">
        <v>3780.7597655999998</v>
      </c>
    </row>
    <row r="714" spans="1:3" x14ac:dyDescent="0.25">
      <c r="A714">
        <v>280</v>
      </c>
      <c r="B714" s="2">
        <f>DATE(2000,10,7) + TIME(0,0,0)</f>
        <v>36806</v>
      </c>
      <c r="C714">
        <v>3780.7595215000001</v>
      </c>
    </row>
    <row r="715" spans="1:3" x14ac:dyDescent="0.25">
      <c r="A715">
        <v>281</v>
      </c>
      <c r="B715" s="2">
        <f>DATE(2000,10,8) + TIME(0,0,0)</f>
        <v>36807</v>
      </c>
      <c r="C715">
        <v>3780.7592773000001</v>
      </c>
    </row>
    <row r="716" spans="1:3" x14ac:dyDescent="0.25">
      <c r="A716">
        <v>282</v>
      </c>
      <c r="B716" s="2">
        <f>DATE(2000,10,9) + TIME(0,0,0)</f>
        <v>36808</v>
      </c>
      <c r="C716">
        <v>3780.7592773000001</v>
      </c>
    </row>
    <row r="717" spans="1:3" x14ac:dyDescent="0.25">
      <c r="A717">
        <v>283</v>
      </c>
      <c r="B717" s="2">
        <f>DATE(2000,10,10) + TIME(0,0,0)</f>
        <v>36809</v>
      </c>
      <c r="C717">
        <v>3780.7590332</v>
      </c>
    </row>
    <row r="718" spans="1:3" x14ac:dyDescent="0.25">
      <c r="A718">
        <v>284</v>
      </c>
      <c r="B718" s="2">
        <f>DATE(2000,10,11) + TIME(0,0,0)</f>
        <v>36810</v>
      </c>
      <c r="C718">
        <v>3780.7587890999998</v>
      </c>
    </row>
    <row r="719" spans="1:3" x14ac:dyDescent="0.25">
      <c r="A719">
        <v>285</v>
      </c>
      <c r="B719" s="2">
        <f>DATE(2000,10,12) + TIME(0,0,0)</f>
        <v>36811</v>
      </c>
      <c r="C719">
        <v>3780.7585448999998</v>
      </c>
    </row>
    <row r="720" spans="1:3" x14ac:dyDescent="0.25">
      <c r="A720">
        <v>286</v>
      </c>
      <c r="B720" s="2">
        <f>DATE(2000,10,13) + TIME(0,0,0)</f>
        <v>36812</v>
      </c>
      <c r="C720">
        <v>3780.7585448999998</v>
      </c>
    </row>
    <row r="721" spans="1:3" x14ac:dyDescent="0.25">
      <c r="A721">
        <v>287</v>
      </c>
      <c r="B721" s="2">
        <f>DATE(2000,10,14) + TIME(0,0,0)</f>
        <v>36813</v>
      </c>
      <c r="C721">
        <v>3780.7583008000001</v>
      </c>
    </row>
    <row r="722" spans="1:3" x14ac:dyDescent="0.25">
      <c r="A722">
        <v>288</v>
      </c>
      <c r="B722" s="2">
        <f>DATE(2000,10,15) + TIME(0,0,0)</f>
        <v>36814</v>
      </c>
      <c r="C722">
        <v>3780.7580566000001</v>
      </c>
    </row>
    <row r="723" spans="1:3" x14ac:dyDescent="0.25">
      <c r="A723">
        <v>289</v>
      </c>
      <c r="B723" s="2">
        <f>DATE(2000,10,16) + TIME(0,0,0)</f>
        <v>36815</v>
      </c>
      <c r="C723">
        <v>3780.7578125</v>
      </c>
    </row>
    <row r="724" spans="1:3" x14ac:dyDescent="0.25">
      <c r="A724">
        <v>290</v>
      </c>
      <c r="B724" s="2">
        <f>DATE(2000,10,17) + TIME(0,0,0)</f>
        <v>36816</v>
      </c>
      <c r="C724">
        <v>3780.7575683999999</v>
      </c>
    </row>
    <row r="725" spans="1:3" x14ac:dyDescent="0.25">
      <c r="A725">
        <v>291</v>
      </c>
      <c r="B725" s="2">
        <f>DATE(2000,10,18) + TIME(0,0,0)</f>
        <v>36817</v>
      </c>
      <c r="C725">
        <v>3780.7573241999999</v>
      </c>
    </row>
    <row r="726" spans="1:3" x14ac:dyDescent="0.25">
      <c r="A726">
        <v>292</v>
      </c>
      <c r="B726" s="2">
        <f>DATE(2000,10,19) + TIME(0,0,0)</f>
        <v>36818</v>
      </c>
      <c r="C726">
        <v>3780.7573241999999</v>
      </c>
    </row>
    <row r="727" spans="1:3" x14ac:dyDescent="0.25">
      <c r="A727">
        <v>293</v>
      </c>
      <c r="B727" s="2">
        <f>DATE(2000,10,20) + TIME(0,0,0)</f>
        <v>36819</v>
      </c>
      <c r="C727">
        <v>3780.7570801000002</v>
      </c>
    </row>
    <row r="728" spans="1:3" x14ac:dyDescent="0.25">
      <c r="A728">
        <v>294</v>
      </c>
      <c r="B728" s="2">
        <f>DATE(2000,10,21) + TIME(0,0,0)</f>
        <v>36820</v>
      </c>
      <c r="C728">
        <v>3780.7568359000002</v>
      </c>
    </row>
    <row r="729" spans="1:3" x14ac:dyDescent="0.25">
      <c r="A729">
        <v>295</v>
      </c>
      <c r="B729" s="2">
        <f>DATE(2000,10,22) + TIME(0,0,0)</f>
        <v>36821</v>
      </c>
      <c r="C729">
        <v>3780.7568359000002</v>
      </c>
    </row>
    <row r="730" spans="1:3" x14ac:dyDescent="0.25">
      <c r="A730">
        <v>296</v>
      </c>
      <c r="B730" s="2">
        <f>DATE(2000,10,23) + TIME(0,0,0)</f>
        <v>36822</v>
      </c>
      <c r="C730">
        <v>3780.7565918</v>
      </c>
    </row>
    <row r="731" spans="1:3" x14ac:dyDescent="0.25">
      <c r="A731">
        <v>297</v>
      </c>
      <c r="B731" s="2">
        <f>DATE(2000,10,24) + TIME(0,0,0)</f>
        <v>36823</v>
      </c>
      <c r="C731">
        <v>3780.7565918</v>
      </c>
    </row>
    <row r="732" spans="1:3" x14ac:dyDescent="0.25">
      <c r="A732">
        <v>298</v>
      </c>
      <c r="B732" s="2">
        <f>DATE(2000,10,25) + TIME(0,0,0)</f>
        <v>36824</v>
      </c>
      <c r="C732">
        <v>3780.7565918</v>
      </c>
    </row>
    <row r="733" spans="1:3" x14ac:dyDescent="0.25">
      <c r="A733">
        <v>299</v>
      </c>
      <c r="B733" s="2">
        <f>DATE(2000,10,26) + TIME(0,0,0)</f>
        <v>36825</v>
      </c>
      <c r="C733">
        <v>3780.7563476999999</v>
      </c>
    </row>
    <row r="734" spans="1:3" x14ac:dyDescent="0.25">
      <c r="A734">
        <v>300</v>
      </c>
      <c r="B734" s="2">
        <f>DATE(2000,10,27) + TIME(0,0,0)</f>
        <v>36826</v>
      </c>
      <c r="C734">
        <v>3780.7563476999999</v>
      </c>
    </row>
    <row r="735" spans="1:3" x14ac:dyDescent="0.25">
      <c r="A735">
        <v>301</v>
      </c>
      <c r="B735" s="2">
        <f>DATE(2000,10,28) + TIME(0,0,0)</f>
        <v>36827</v>
      </c>
      <c r="C735">
        <v>3780.7561034999999</v>
      </c>
    </row>
    <row r="736" spans="1:3" x14ac:dyDescent="0.25">
      <c r="A736">
        <v>302</v>
      </c>
      <c r="B736" s="2">
        <f>DATE(2000,10,29) + TIME(0,0,0)</f>
        <v>36828</v>
      </c>
      <c r="C736">
        <v>3780.7561034999999</v>
      </c>
    </row>
    <row r="737" spans="1:3" x14ac:dyDescent="0.25">
      <c r="A737">
        <v>303</v>
      </c>
      <c r="B737" s="2">
        <f>DATE(2000,10,30) + TIME(0,0,0)</f>
        <v>36829</v>
      </c>
      <c r="C737">
        <v>3780.7561034999999</v>
      </c>
    </row>
    <row r="738" spans="1:3" x14ac:dyDescent="0.25">
      <c r="A738">
        <v>304</v>
      </c>
      <c r="B738" s="2">
        <f>DATE(2000,10,31) + TIME(0,0,0)</f>
        <v>36830</v>
      </c>
      <c r="C738">
        <v>3780.7558594000002</v>
      </c>
    </row>
    <row r="739" spans="1:3" x14ac:dyDescent="0.25">
      <c r="A739">
        <v>305</v>
      </c>
      <c r="B739" s="2">
        <f>DATE(2000,11,1) + TIME(0,0,0)</f>
        <v>36831</v>
      </c>
      <c r="C739">
        <v>3780.7558594000002</v>
      </c>
    </row>
    <row r="740" spans="1:3" x14ac:dyDescent="0.25">
      <c r="A740">
        <v>306</v>
      </c>
      <c r="B740" s="2">
        <f>DATE(2000,11,2) + TIME(0,0,0)</f>
        <v>36832</v>
      </c>
      <c r="C740">
        <v>3780.7558594000002</v>
      </c>
    </row>
    <row r="741" spans="1:3" x14ac:dyDescent="0.25">
      <c r="A741">
        <v>307</v>
      </c>
      <c r="B741" s="2">
        <f>DATE(2000,11,3) + TIME(0,0,0)</f>
        <v>36833</v>
      </c>
      <c r="C741">
        <v>3780.7558594000002</v>
      </c>
    </row>
    <row r="742" spans="1:3" x14ac:dyDescent="0.25">
      <c r="A742">
        <v>308</v>
      </c>
      <c r="B742" s="2">
        <f>DATE(2000,11,4) + TIME(0,0,0)</f>
        <v>36834</v>
      </c>
      <c r="C742">
        <v>3780.7558594000002</v>
      </c>
    </row>
    <row r="743" spans="1:3" x14ac:dyDescent="0.25">
      <c r="A743">
        <v>309</v>
      </c>
      <c r="B743" s="2">
        <f>DATE(2000,11,5) + TIME(0,0,0)</f>
        <v>36835</v>
      </c>
      <c r="C743">
        <v>3780.7558594000002</v>
      </c>
    </row>
    <row r="744" spans="1:3" x14ac:dyDescent="0.25">
      <c r="A744">
        <v>310</v>
      </c>
      <c r="B744" s="2">
        <f>DATE(2000,11,6) + TIME(0,0,0)</f>
        <v>36836</v>
      </c>
      <c r="C744">
        <v>3780.7556152000002</v>
      </c>
    </row>
    <row r="745" spans="1:3" x14ac:dyDescent="0.25">
      <c r="A745">
        <v>311</v>
      </c>
      <c r="B745" s="2">
        <f>DATE(2000,11,7) + TIME(0,0,0)</f>
        <v>36837</v>
      </c>
      <c r="C745">
        <v>3780.7556152000002</v>
      </c>
    </row>
    <row r="746" spans="1:3" x14ac:dyDescent="0.25">
      <c r="A746">
        <v>312</v>
      </c>
      <c r="B746" s="2">
        <f>DATE(2000,11,8) + TIME(0,0,0)</f>
        <v>36838</v>
      </c>
      <c r="C746">
        <v>3780.7556152000002</v>
      </c>
    </row>
    <row r="747" spans="1:3" x14ac:dyDescent="0.25">
      <c r="A747">
        <v>313</v>
      </c>
      <c r="B747" s="2">
        <f>DATE(2000,11,9) + TIME(0,0,0)</f>
        <v>36839</v>
      </c>
      <c r="C747">
        <v>3780.7556152000002</v>
      </c>
    </row>
    <row r="748" spans="1:3" x14ac:dyDescent="0.25">
      <c r="A748">
        <v>314</v>
      </c>
      <c r="B748" s="2">
        <f>DATE(2000,11,10) + TIME(0,0,0)</f>
        <v>36840</v>
      </c>
      <c r="C748">
        <v>3780.7556152000002</v>
      </c>
    </row>
    <row r="749" spans="1:3" x14ac:dyDescent="0.25">
      <c r="A749">
        <v>315</v>
      </c>
      <c r="B749" s="2">
        <f>DATE(2000,11,11) + TIME(0,0,0)</f>
        <v>36841</v>
      </c>
      <c r="C749">
        <v>3780.7556152000002</v>
      </c>
    </row>
    <row r="750" spans="1:3" x14ac:dyDescent="0.25">
      <c r="A750">
        <v>316</v>
      </c>
      <c r="B750" s="2">
        <f>DATE(2000,11,12) + TIME(0,0,0)</f>
        <v>36842</v>
      </c>
      <c r="C750">
        <v>3780.7553711</v>
      </c>
    </row>
    <row r="751" spans="1:3" x14ac:dyDescent="0.25">
      <c r="A751">
        <v>317</v>
      </c>
      <c r="B751" s="2">
        <f>DATE(2000,11,13) + TIME(0,0,0)</f>
        <v>36843</v>
      </c>
      <c r="C751">
        <v>3780.7553711</v>
      </c>
    </row>
    <row r="752" spans="1:3" x14ac:dyDescent="0.25">
      <c r="A752">
        <v>318</v>
      </c>
      <c r="B752" s="2">
        <f>DATE(2000,11,14) + TIME(0,0,0)</f>
        <v>36844</v>
      </c>
      <c r="C752">
        <v>3780.7553711</v>
      </c>
    </row>
    <row r="753" spans="1:3" x14ac:dyDescent="0.25">
      <c r="A753">
        <v>319</v>
      </c>
      <c r="B753" s="2">
        <f>DATE(2000,11,15) + TIME(0,0,0)</f>
        <v>36845</v>
      </c>
      <c r="C753">
        <v>3780.7553711</v>
      </c>
    </row>
    <row r="754" spans="1:3" x14ac:dyDescent="0.25">
      <c r="A754">
        <v>320</v>
      </c>
      <c r="B754" s="2">
        <f>DATE(2000,11,16) + TIME(0,0,0)</f>
        <v>36846</v>
      </c>
      <c r="C754">
        <v>3780.7553711</v>
      </c>
    </row>
    <row r="755" spans="1:3" x14ac:dyDescent="0.25">
      <c r="A755">
        <v>321</v>
      </c>
      <c r="B755" s="2">
        <f>DATE(2000,11,17) + TIME(0,0,0)</f>
        <v>36847</v>
      </c>
      <c r="C755">
        <v>3780.7553711</v>
      </c>
    </row>
    <row r="756" spans="1:3" x14ac:dyDescent="0.25">
      <c r="A756">
        <v>322</v>
      </c>
      <c r="B756" s="2">
        <f>DATE(2000,11,18) + TIME(0,0,0)</f>
        <v>36848</v>
      </c>
      <c r="C756">
        <v>3780.7553711</v>
      </c>
    </row>
    <row r="757" spans="1:3" x14ac:dyDescent="0.25">
      <c r="A757">
        <v>323</v>
      </c>
      <c r="B757" s="2">
        <f>DATE(2000,11,19) + TIME(0,0,0)</f>
        <v>36849</v>
      </c>
      <c r="C757">
        <v>3780.7551269999999</v>
      </c>
    </row>
    <row r="758" spans="1:3" x14ac:dyDescent="0.25">
      <c r="A758">
        <v>324</v>
      </c>
      <c r="B758" s="2">
        <f>DATE(2000,11,20) + TIME(0,0,0)</f>
        <v>36850</v>
      </c>
      <c r="C758">
        <v>3780.7553711</v>
      </c>
    </row>
    <row r="759" spans="1:3" x14ac:dyDescent="0.25">
      <c r="A759">
        <v>325</v>
      </c>
      <c r="B759" s="2">
        <f>DATE(2000,11,21) + TIME(0,0,0)</f>
        <v>36851</v>
      </c>
      <c r="C759">
        <v>3780.7553711</v>
      </c>
    </row>
    <row r="760" spans="1:3" x14ac:dyDescent="0.25">
      <c r="A760">
        <v>326</v>
      </c>
      <c r="B760" s="2">
        <f>DATE(2000,11,22) + TIME(0,0,0)</f>
        <v>36852</v>
      </c>
      <c r="C760">
        <v>3780.7553711</v>
      </c>
    </row>
    <row r="761" spans="1:3" x14ac:dyDescent="0.25">
      <c r="A761">
        <v>327</v>
      </c>
      <c r="B761" s="2">
        <f>DATE(2000,11,23) + TIME(0,0,0)</f>
        <v>36853</v>
      </c>
      <c r="C761">
        <v>3780.7553711</v>
      </c>
    </row>
    <row r="762" spans="1:3" x14ac:dyDescent="0.25">
      <c r="A762">
        <v>328</v>
      </c>
      <c r="B762" s="2">
        <f>DATE(2000,11,24) + TIME(0,0,0)</f>
        <v>36854</v>
      </c>
      <c r="C762">
        <v>3780.7553711</v>
      </c>
    </row>
    <row r="763" spans="1:3" x14ac:dyDescent="0.25">
      <c r="A763">
        <v>329</v>
      </c>
      <c r="B763" s="2">
        <f>DATE(2000,11,25) + TIME(0,0,0)</f>
        <v>36855</v>
      </c>
      <c r="C763">
        <v>3780.7553711</v>
      </c>
    </row>
    <row r="764" spans="1:3" x14ac:dyDescent="0.25">
      <c r="A764">
        <v>330</v>
      </c>
      <c r="B764" s="2">
        <f>DATE(2000,11,26) + TIME(0,0,0)</f>
        <v>36856</v>
      </c>
      <c r="C764">
        <v>3780.7553711</v>
      </c>
    </row>
    <row r="765" spans="1:3" x14ac:dyDescent="0.25">
      <c r="A765">
        <v>331</v>
      </c>
      <c r="B765" s="2">
        <f>DATE(2000,11,27) + TIME(0,0,0)</f>
        <v>36857</v>
      </c>
      <c r="C765">
        <v>3780.7553711</v>
      </c>
    </row>
    <row r="766" spans="1:3" x14ac:dyDescent="0.25">
      <c r="A766">
        <v>332</v>
      </c>
      <c r="B766" s="2">
        <f>DATE(2000,11,28) + TIME(0,0,0)</f>
        <v>36858</v>
      </c>
      <c r="C766">
        <v>3780.7553711</v>
      </c>
    </row>
    <row r="767" spans="1:3" x14ac:dyDescent="0.25">
      <c r="A767">
        <v>333</v>
      </c>
      <c r="B767" s="2">
        <f>DATE(2000,11,29) + TIME(0,0,0)</f>
        <v>36859</v>
      </c>
      <c r="C767">
        <v>3780.7553711</v>
      </c>
    </row>
    <row r="768" spans="1:3" x14ac:dyDescent="0.25">
      <c r="A768">
        <v>334</v>
      </c>
      <c r="B768" s="2">
        <f>DATE(2000,11,30) + TIME(0,0,0)</f>
        <v>36860</v>
      </c>
      <c r="C768">
        <v>3780.7553711</v>
      </c>
    </row>
    <row r="769" spans="1:3" x14ac:dyDescent="0.25">
      <c r="A769">
        <v>335</v>
      </c>
      <c r="B769" s="2">
        <f>DATE(2000,12,1) + TIME(0,0,0)</f>
        <v>36861</v>
      </c>
      <c r="C769">
        <v>3780.7553711</v>
      </c>
    </row>
    <row r="770" spans="1:3" x14ac:dyDescent="0.25">
      <c r="A770">
        <v>336</v>
      </c>
      <c r="B770" s="2">
        <f>DATE(2000,12,2) + TIME(0,0,0)</f>
        <v>36862</v>
      </c>
      <c r="C770">
        <v>3780.7553711</v>
      </c>
    </row>
    <row r="771" spans="1:3" x14ac:dyDescent="0.25">
      <c r="A771">
        <v>337</v>
      </c>
      <c r="B771" s="2">
        <f>DATE(2000,12,3) + TIME(0,0,0)</f>
        <v>36863</v>
      </c>
      <c r="C771">
        <v>3780.7553711</v>
      </c>
    </row>
    <row r="772" spans="1:3" x14ac:dyDescent="0.25">
      <c r="A772">
        <v>338</v>
      </c>
      <c r="B772" s="2">
        <f>DATE(2000,12,4) + TIME(0,0,0)</f>
        <v>36864</v>
      </c>
      <c r="C772">
        <v>3780.7553711</v>
      </c>
    </row>
    <row r="773" spans="1:3" x14ac:dyDescent="0.25">
      <c r="A773">
        <v>339</v>
      </c>
      <c r="B773" s="2">
        <f>DATE(2000,12,5) + TIME(0,0,0)</f>
        <v>36865</v>
      </c>
      <c r="C773">
        <v>3780.7553711</v>
      </c>
    </row>
    <row r="774" spans="1:3" x14ac:dyDescent="0.25">
      <c r="A774">
        <v>340</v>
      </c>
      <c r="B774" s="2">
        <f>DATE(2000,12,6) + TIME(0,0,0)</f>
        <v>36866</v>
      </c>
      <c r="C774">
        <v>3780.7553711</v>
      </c>
    </row>
    <row r="775" spans="1:3" x14ac:dyDescent="0.25">
      <c r="A775">
        <v>341</v>
      </c>
      <c r="B775" s="2">
        <f>DATE(2000,12,7) + TIME(0,0,0)</f>
        <v>36867</v>
      </c>
      <c r="C775">
        <v>3780.7553711</v>
      </c>
    </row>
    <row r="776" spans="1:3" x14ac:dyDescent="0.25">
      <c r="A776">
        <v>342</v>
      </c>
      <c r="B776" s="2">
        <f>DATE(2000,12,8) + TIME(0,0,0)</f>
        <v>36868</v>
      </c>
      <c r="C776">
        <v>3780.7553711</v>
      </c>
    </row>
    <row r="777" spans="1:3" x14ac:dyDescent="0.25">
      <c r="A777">
        <v>343</v>
      </c>
      <c r="B777" s="2">
        <f>DATE(2000,12,9) + TIME(0,0,0)</f>
        <v>36869</v>
      </c>
      <c r="C777">
        <v>3780.7553711</v>
      </c>
    </row>
    <row r="778" spans="1:3" x14ac:dyDescent="0.25">
      <c r="A778">
        <v>344</v>
      </c>
      <c r="B778" s="2">
        <f>DATE(2000,12,10) + TIME(0,0,0)</f>
        <v>36870</v>
      </c>
      <c r="C778">
        <v>3780.7553711</v>
      </c>
    </row>
    <row r="779" spans="1:3" x14ac:dyDescent="0.25">
      <c r="A779">
        <v>345</v>
      </c>
      <c r="B779" s="2">
        <f>DATE(2000,12,11) + TIME(0,0,0)</f>
        <v>36871</v>
      </c>
      <c r="C779">
        <v>3780.7553711</v>
      </c>
    </row>
    <row r="780" spans="1:3" x14ac:dyDescent="0.25">
      <c r="A780">
        <v>346</v>
      </c>
      <c r="B780" s="2">
        <f>DATE(2000,12,12) + TIME(0,0,0)</f>
        <v>36872</v>
      </c>
      <c r="C780">
        <v>3780.7551269999999</v>
      </c>
    </row>
    <row r="781" spans="1:3" x14ac:dyDescent="0.25">
      <c r="A781">
        <v>347</v>
      </c>
      <c r="B781" s="2">
        <f>DATE(2000,12,13) + TIME(0,0,0)</f>
        <v>36873</v>
      </c>
      <c r="C781">
        <v>3780.7551269999999</v>
      </c>
    </row>
    <row r="782" spans="1:3" x14ac:dyDescent="0.25">
      <c r="A782">
        <v>348</v>
      </c>
      <c r="B782" s="2">
        <f>DATE(2000,12,14) + TIME(0,0,0)</f>
        <v>36874</v>
      </c>
      <c r="C782">
        <v>3780.7551269999999</v>
      </c>
    </row>
    <row r="783" spans="1:3" x14ac:dyDescent="0.25">
      <c r="A783">
        <v>349</v>
      </c>
      <c r="B783" s="2">
        <f>DATE(2000,12,15) + TIME(0,0,0)</f>
        <v>36875</v>
      </c>
      <c r="C783">
        <v>3780.7551269999999</v>
      </c>
    </row>
    <row r="784" spans="1:3" x14ac:dyDescent="0.25">
      <c r="A784">
        <v>350</v>
      </c>
      <c r="B784" s="2">
        <f>DATE(2000,12,16) + TIME(0,0,0)</f>
        <v>36876</v>
      </c>
      <c r="C784">
        <v>3780.7551269999999</v>
      </c>
    </row>
    <row r="785" spans="1:3" x14ac:dyDescent="0.25">
      <c r="A785">
        <v>351</v>
      </c>
      <c r="B785" s="2">
        <f>DATE(2000,12,17) + TIME(0,0,0)</f>
        <v>36877</v>
      </c>
      <c r="C785">
        <v>3780.7551269999999</v>
      </c>
    </row>
    <row r="786" spans="1:3" x14ac:dyDescent="0.25">
      <c r="A786">
        <v>352</v>
      </c>
      <c r="B786" s="2">
        <f>DATE(2000,12,18) + TIME(0,0,0)</f>
        <v>36878</v>
      </c>
      <c r="C786">
        <v>3780.7551269999999</v>
      </c>
    </row>
    <row r="787" spans="1:3" x14ac:dyDescent="0.25">
      <c r="A787">
        <v>353</v>
      </c>
      <c r="B787" s="2">
        <f>DATE(2000,12,19) + TIME(0,0,0)</f>
        <v>36879</v>
      </c>
      <c r="C787">
        <v>3780.7551269999999</v>
      </c>
    </row>
    <row r="788" spans="1:3" x14ac:dyDescent="0.25">
      <c r="A788">
        <v>354</v>
      </c>
      <c r="B788" s="2">
        <f>DATE(2000,12,20) + TIME(0,0,0)</f>
        <v>36880</v>
      </c>
      <c r="C788">
        <v>3780.7551269999999</v>
      </c>
    </row>
    <row r="789" spans="1:3" x14ac:dyDescent="0.25">
      <c r="A789">
        <v>355</v>
      </c>
      <c r="B789" s="2">
        <f>DATE(2000,12,21) + TIME(0,0,0)</f>
        <v>36881</v>
      </c>
      <c r="C789">
        <v>3780.7551269999999</v>
      </c>
    </row>
    <row r="790" spans="1:3" x14ac:dyDescent="0.25">
      <c r="A790">
        <v>356</v>
      </c>
      <c r="B790" s="2">
        <f>DATE(2000,12,22) + TIME(0,0,0)</f>
        <v>36882</v>
      </c>
      <c r="C790">
        <v>3780.7551269999999</v>
      </c>
    </row>
    <row r="791" spans="1:3" x14ac:dyDescent="0.25">
      <c r="A791">
        <v>357</v>
      </c>
      <c r="B791" s="2">
        <f>DATE(2000,12,23) + TIME(0,0,0)</f>
        <v>36883</v>
      </c>
      <c r="C791">
        <v>3780.7551269999999</v>
      </c>
    </row>
    <row r="792" spans="1:3" x14ac:dyDescent="0.25">
      <c r="A792">
        <v>358</v>
      </c>
      <c r="B792" s="2">
        <f>DATE(2000,12,24) + TIME(0,0,0)</f>
        <v>36884</v>
      </c>
      <c r="C792">
        <v>3780.7551269999999</v>
      </c>
    </row>
    <row r="793" spans="1:3" x14ac:dyDescent="0.25">
      <c r="A793">
        <v>359</v>
      </c>
      <c r="B793" s="2">
        <f>DATE(2000,12,25) + TIME(0,0,0)</f>
        <v>36885</v>
      </c>
      <c r="C793">
        <v>3780.7551269999999</v>
      </c>
    </row>
    <row r="794" spans="1:3" x14ac:dyDescent="0.25">
      <c r="A794">
        <v>360</v>
      </c>
      <c r="B794" s="2">
        <f>DATE(2000,12,26) + TIME(0,0,0)</f>
        <v>36886</v>
      </c>
      <c r="C794">
        <v>3780.7551269999999</v>
      </c>
    </row>
    <row r="795" spans="1:3" x14ac:dyDescent="0.25">
      <c r="A795">
        <v>361</v>
      </c>
      <c r="B795" s="2">
        <f>DATE(2000,12,27) + TIME(0,0,0)</f>
        <v>36887</v>
      </c>
      <c r="C795">
        <v>3780.7551269999999</v>
      </c>
    </row>
    <row r="796" spans="1:3" x14ac:dyDescent="0.25">
      <c r="A796">
        <v>362</v>
      </c>
      <c r="B796" s="2">
        <f>DATE(2000,12,28) + TIME(0,0,0)</f>
        <v>36888</v>
      </c>
      <c r="C796">
        <v>3780.7551269999999</v>
      </c>
    </row>
    <row r="797" spans="1:3" x14ac:dyDescent="0.25">
      <c r="A797">
        <v>363</v>
      </c>
      <c r="B797" s="2">
        <f>DATE(2000,12,29) + TIME(0,0,0)</f>
        <v>36889</v>
      </c>
      <c r="C797">
        <v>3780.7551269999999</v>
      </c>
    </row>
    <row r="798" spans="1:3" x14ac:dyDescent="0.25">
      <c r="A798">
        <v>364</v>
      </c>
      <c r="B798" s="2">
        <f>DATE(2000,12,30) + TIME(0,0,0)</f>
        <v>36890</v>
      </c>
      <c r="C798">
        <v>3780.7551269999999</v>
      </c>
    </row>
    <row r="799" spans="1:3" x14ac:dyDescent="0.25">
      <c r="A799">
        <v>365</v>
      </c>
      <c r="B799" s="2">
        <f>DATE(2000,12,31) + TIME(0,0,0)</f>
        <v>36891</v>
      </c>
      <c r="C799">
        <v>3780.7551269999999</v>
      </c>
    </row>
    <row r="800" spans="1:3" x14ac:dyDescent="0.25">
      <c r="A800">
        <v>366</v>
      </c>
      <c r="B800" s="2">
        <f>DATE(2001,1,1) + TIME(0,0,0)</f>
        <v>36892</v>
      </c>
      <c r="C800">
        <v>3780.7551269999999</v>
      </c>
    </row>
    <row r="801" spans="1:3" x14ac:dyDescent="0.25">
      <c r="A801">
        <v>367</v>
      </c>
      <c r="B801" s="2">
        <f>DATE(2001,1,2) + TIME(0,0,0)</f>
        <v>36893</v>
      </c>
      <c r="C801">
        <v>3780.7551269999999</v>
      </c>
    </row>
    <row r="802" spans="1:3" x14ac:dyDescent="0.25">
      <c r="A802">
        <v>368</v>
      </c>
      <c r="B802" s="2">
        <f>DATE(2001,1,3) + TIME(0,0,0)</f>
        <v>36894</v>
      </c>
      <c r="C802">
        <v>3780.7551269999999</v>
      </c>
    </row>
    <row r="803" spans="1:3" x14ac:dyDescent="0.25">
      <c r="A803">
        <v>369</v>
      </c>
      <c r="B803" s="2">
        <f>DATE(2001,1,4) + TIME(0,0,0)</f>
        <v>36895</v>
      </c>
      <c r="C803">
        <v>3780.7551269999999</v>
      </c>
    </row>
    <row r="804" spans="1:3" x14ac:dyDescent="0.25">
      <c r="A804">
        <v>370</v>
      </c>
      <c r="B804" s="2">
        <f>DATE(2001,1,5) + TIME(0,0,0)</f>
        <v>36896</v>
      </c>
      <c r="C804">
        <v>3780.7551269999999</v>
      </c>
    </row>
    <row r="805" spans="1:3" x14ac:dyDescent="0.25">
      <c r="A805">
        <v>371</v>
      </c>
      <c r="B805" s="2">
        <f>DATE(2001,1,6) + TIME(0,0,0)</f>
        <v>36897</v>
      </c>
      <c r="C805">
        <v>3780.7551269999999</v>
      </c>
    </row>
    <row r="806" spans="1:3" x14ac:dyDescent="0.25">
      <c r="A806">
        <v>372</v>
      </c>
      <c r="B806" s="2">
        <f>DATE(2001,1,7) + TIME(0,0,0)</f>
        <v>36898</v>
      </c>
      <c r="C806">
        <v>3780.7551269999999</v>
      </c>
    </row>
    <row r="807" spans="1:3" x14ac:dyDescent="0.25">
      <c r="A807">
        <v>373</v>
      </c>
      <c r="B807" s="2">
        <f>DATE(2001,1,8) + TIME(0,0,0)</f>
        <v>36899</v>
      </c>
      <c r="C807">
        <v>3780.7551269999999</v>
      </c>
    </row>
    <row r="808" spans="1:3" x14ac:dyDescent="0.25">
      <c r="A808">
        <v>374</v>
      </c>
      <c r="B808" s="2">
        <f>DATE(2001,1,9) + TIME(0,0,0)</f>
        <v>36900</v>
      </c>
      <c r="C808">
        <v>3780.7551269999999</v>
      </c>
    </row>
    <row r="809" spans="1:3" x14ac:dyDescent="0.25">
      <c r="A809">
        <v>375</v>
      </c>
      <c r="B809" s="2">
        <f>DATE(2001,1,10) + TIME(0,0,0)</f>
        <v>36901</v>
      </c>
      <c r="C809">
        <v>3780.7551269999999</v>
      </c>
    </row>
    <row r="810" spans="1:3" x14ac:dyDescent="0.25">
      <c r="A810">
        <v>376</v>
      </c>
      <c r="B810" s="2">
        <f>DATE(2001,1,11) + TIME(0,0,0)</f>
        <v>36902</v>
      </c>
      <c r="C810">
        <v>3780.7551269999999</v>
      </c>
    </row>
    <row r="811" spans="1:3" x14ac:dyDescent="0.25">
      <c r="A811">
        <v>377</v>
      </c>
      <c r="B811" s="2">
        <f>DATE(2001,1,12) + TIME(0,0,0)</f>
        <v>36903</v>
      </c>
      <c r="C811">
        <v>3780.7551269999999</v>
      </c>
    </row>
    <row r="812" spans="1:3" x14ac:dyDescent="0.25">
      <c r="A812">
        <v>378</v>
      </c>
      <c r="B812" s="2">
        <f>DATE(2001,1,13) + TIME(0,0,0)</f>
        <v>36904</v>
      </c>
      <c r="C812">
        <v>3780.7551269999999</v>
      </c>
    </row>
    <row r="813" spans="1:3" x14ac:dyDescent="0.25">
      <c r="A813">
        <v>379</v>
      </c>
      <c r="B813" s="2">
        <f>DATE(2001,1,14) + TIME(0,0,0)</f>
        <v>36905</v>
      </c>
      <c r="C813">
        <v>3780.7551269999999</v>
      </c>
    </row>
    <row r="814" spans="1:3" x14ac:dyDescent="0.25">
      <c r="A814">
        <v>380</v>
      </c>
      <c r="B814" s="2">
        <f>DATE(2001,1,15) + TIME(0,0,0)</f>
        <v>36906</v>
      </c>
      <c r="C814">
        <v>3780.7551269999999</v>
      </c>
    </row>
    <row r="815" spans="1:3" x14ac:dyDescent="0.25">
      <c r="A815">
        <v>381</v>
      </c>
      <c r="B815" s="2">
        <f>DATE(2001,1,16) + TIME(0,0,0)</f>
        <v>36907</v>
      </c>
      <c r="C815">
        <v>3780.7551269999999</v>
      </c>
    </row>
    <row r="816" spans="1:3" x14ac:dyDescent="0.25">
      <c r="A816">
        <v>382</v>
      </c>
      <c r="B816" s="2">
        <f>DATE(2001,1,17) + TIME(0,0,0)</f>
        <v>36908</v>
      </c>
      <c r="C816">
        <v>3780.7551269999999</v>
      </c>
    </row>
    <row r="817" spans="1:3" x14ac:dyDescent="0.25">
      <c r="A817">
        <v>383</v>
      </c>
      <c r="B817" s="2">
        <f>DATE(2001,1,18) + TIME(0,0,0)</f>
        <v>36909</v>
      </c>
      <c r="C817">
        <v>3780.7551269999999</v>
      </c>
    </row>
    <row r="818" spans="1:3" x14ac:dyDescent="0.25">
      <c r="A818">
        <v>384</v>
      </c>
      <c r="B818" s="2">
        <f>DATE(2001,1,19) + TIME(0,0,0)</f>
        <v>36910</v>
      </c>
      <c r="C818">
        <v>3780.7551269999999</v>
      </c>
    </row>
    <row r="819" spans="1:3" x14ac:dyDescent="0.25">
      <c r="A819">
        <v>385</v>
      </c>
      <c r="B819" s="2">
        <f>DATE(2001,1,20) + TIME(0,0,0)</f>
        <v>36911</v>
      </c>
      <c r="C819">
        <v>3780.7551269999999</v>
      </c>
    </row>
    <row r="820" spans="1:3" x14ac:dyDescent="0.25">
      <c r="A820">
        <v>386</v>
      </c>
      <c r="B820" s="2">
        <f>DATE(2001,1,21) + TIME(0,0,0)</f>
        <v>36912</v>
      </c>
      <c r="C820">
        <v>3780.7551269999999</v>
      </c>
    </row>
    <row r="821" spans="1:3" x14ac:dyDescent="0.25">
      <c r="A821">
        <v>387</v>
      </c>
      <c r="B821" s="2">
        <f>DATE(2001,1,22) + TIME(0,0,0)</f>
        <v>36913</v>
      </c>
      <c r="C821">
        <v>3780.7551269999999</v>
      </c>
    </row>
    <row r="822" spans="1:3" x14ac:dyDescent="0.25">
      <c r="A822">
        <v>388</v>
      </c>
      <c r="B822" s="2">
        <f>DATE(2001,1,23) + TIME(0,0,0)</f>
        <v>36914</v>
      </c>
      <c r="C822">
        <v>3780.7551269999999</v>
      </c>
    </row>
    <row r="823" spans="1:3" x14ac:dyDescent="0.25">
      <c r="A823">
        <v>389</v>
      </c>
      <c r="B823" s="2">
        <f>DATE(2001,1,24) + TIME(0,0,0)</f>
        <v>36915</v>
      </c>
      <c r="C823">
        <v>3780.7551269999999</v>
      </c>
    </row>
    <row r="824" spans="1:3" x14ac:dyDescent="0.25">
      <c r="A824">
        <v>390</v>
      </c>
      <c r="B824" s="2">
        <f>DATE(2001,1,25) + TIME(0,0,0)</f>
        <v>36916</v>
      </c>
      <c r="C824">
        <v>3780.7551269999999</v>
      </c>
    </row>
    <row r="825" spans="1:3" x14ac:dyDescent="0.25">
      <c r="A825">
        <v>391</v>
      </c>
      <c r="B825" s="2">
        <f>DATE(2001,1,26) + TIME(0,0,0)</f>
        <v>36917</v>
      </c>
      <c r="C825">
        <v>3780.7551269999999</v>
      </c>
    </row>
    <row r="826" spans="1:3" x14ac:dyDescent="0.25">
      <c r="A826">
        <v>392</v>
      </c>
      <c r="B826" s="2">
        <f>DATE(2001,1,27) + TIME(0,0,0)</f>
        <v>36918</v>
      </c>
      <c r="C826">
        <v>3780.7551269999999</v>
      </c>
    </row>
    <row r="827" spans="1:3" x14ac:dyDescent="0.25">
      <c r="A827">
        <v>393</v>
      </c>
      <c r="B827" s="2">
        <f>DATE(2001,1,28) + TIME(0,0,0)</f>
        <v>36919</v>
      </c>
      <c r="C827">
        <v>3780.7551269999999</v>
      </c>
    </row>
    <row r="828" spans="1:3" x14ac:dyDescent="0.25">
      <c r="A828">
        <v>394</v>
      </c>
      <c r="B828" s="2">
        <f>DATE(2001,1,29) + TIME(0,0,0)</f>
        <v>36920</v>
      </c>
      <c r="C828">
        <v>3780.7551269999999</v>
      </c>
    </row>
    <row r="829" spans="1:3" x14ac:dyDescent="0.25">
      <c r="A829">
        <v>395</v>
      </c>
      <c r="B829" s="2">
        <f>DATE(2001,1,30) + TIME(0,0,0)</f>
        <v>36921</v>
      </c>
      <c r="C829">
        <v>3780.7551269999999</v>
      </c>
    </row>
    <row r="830" spans="1:3" x14ac:dyDescent="0.25">
      <c r="A830">
        <v>396</v>
      </c>
      <c r="B830" s="2">
        <f>DATE(2001,1,31) + TIME(0,0,0)</f>
        <v>36922</v>
      </c>
      <c r="C830">
        <v>3780.7551269999999</v>
      </c>
    </row>
    <row r="831" spans="1:3" x14ac:dyDescent="0.25">
      <c r="A831">
        <v>397</v>
      </c>
      <c r="B831" s="2">
        <f>DATE(2001,2,1) + TIME(0,0,0)</f>
        <v>36923</v>
      </c>
      <c r="C831">
        <v>3780.7551269999999</v>
      </c>
    </row>
    <row r="832" spans="1:3" x14ac:dyDescent="0.25">
      <c r="A832">
        <v>398</v>
      </c>
      <c r="B832" s="2">
        <f>DATE(2001,2,2) + TIME(0,0,0)</f>
        <v>36924</v>
      </c>
      <c r="C832">
        <v>3780.7551269999999</v>
      </c>
    </row>
    <row r="833" spans="1:3" x14ac:dyDescent="0.25">
      <c r="A833">
        <v>399</v>
      </c>
      <c r="B833" s="2">
        <f>DATE(2001,2,3) + TIME(0,0,0)</f>
        <v>36925</v>
      </c>
      <c r="C833">
        <v>3780.7551269999999</v>
      </c>
    </row>
    <row r="834" spans="1:3" x14ac:dyDescent="0.25">
      <c r="A834">
        <v>400</v>
      </c>
      <c r="B834" s="2">
        <f>DATE(2001,2,4) + TIME(0,0,0)</f>
        <v>36926</v>
      </c>
      <c r="C834">
        <v>3780.7551269999999</v>
      </c>
    </row>
    <row r="835" spans="1:3" x14ac:dyDescent="0.25">
      <c r="A835">
        <v>401</v>
      </c>
      <c r="B835" s="2">
        <f>DATE(2001,2,5) + TIME(0,0,0)</f>
        <v>36927</v>
      </c>
      <c r="C835">
        <v>3780.7553711</v>
      </c>
    </row>
    <row r="836" spans="1:3" x14ac:dyDescent="0.25">
      <c r="A836">
        <v>402</v>
      </c>
      <c r="B836" s="2">
        <f>DATE(2001,2,6) + TIME(0,0,0)</f>
        <v>36928</v>
      </c>
      <c r="C836">
        <v>3780.7551269999999</v>
      </c>
    </row>
    <row r="837" spans="1:3" x14ac:dyDescent="0.25">
      <c r="A837">
        <v>403</v>
      </c>
      <c r="B837" s="2">
        <f>DATE(2001,2,7) + TIME(0,0,0)</f>
        <v>36929</v>
      </c>
      <c r="C837">
        <v>3780.7551269999999</v>
      </c>
    </row>
    <row r="838" spans="1:3" x14ac:dyDescent="0.25">
      <c r="A838">
        <v>404</v>
      </c>
      <c r="B838" s="2">
        <f>DATE(2001,2,8) + TIME(0,0,0)</f>
        <v>36930</v>
      </c>
      <c r="C838">
        <v>3780.7551269999999</v>
      </c>
    </row>
    <row r="839" spans="1:3" x14ac:dyDescent="0.25">
      <c r="A839">
        <v>405</v>
      </c>
      <c r="B839" s="2">
        <f>DATE(2001,2,9) + TIME(0,0,0)</f>
        <v>36931</v>
      </c>
      <c r="C839">
        <v>3780.7551269999999</v>
      </c>
    </row>
    <row r="840" spans="1:3" x14ac:dyDescent="0.25">
      <c r="A840">
        <v>406</v>
      </c>
      <c r="B840" s="2">
        <f>DATE(2001,2,10) + TIME(0,0,0)</f>
        <v>36932</v>
      </c>
      <c r="C840">
        <v>3780.7551269999999</v>
      </c>
    </row>
    <row r="841" spans="1:3" x14ac:dyDescent="0.25">
      <c r="A841">
        <v>407</v>
      </c>
      <c r="B841" s="2">
        <f>DATE(2001,2,11) + TIME(0,0,0)</f>
        <v>36933</v>
      </c>
      <c r="C841">
        <v>3780.7551269999999</v>
      </c>
    </row>
    <row r="842" spans="1:3" x14ac:dyDescent="0.25">
      <c r="A842">
        <v>408</v>
      </c>
      <c r="B842" s="2">
        <f>DATE(2001,2,12) + TIME(0,0,0)</f>
        <v>36934</v>
      </c>
      <c r="C842">
        <v>3780.7551269999999</v>
      </c>
    </row>
    <row r="843" spans="1:3" x14ac:dyDescent="0.25">
      <c r="A843">
        <v>409</v>
      </c>
      <c r="B843" s="2">
        <f>DATE(2001,2,13) + TIME(0,0,0)</f>
        <v>36935</v>
      </c>
      <c r="C843">
        <v>3780.7551269999999</v>
      </c>
    </row>
    <row r="844" spans="1:3" x14ac:dyDescent="0.25">
      <c r="A844">
        <v>410</v>
      </c>
      <c r="B844" s="2">
        <f>DATE(2001,2,14) + TIME(0,0,0)</f>
        <v>36936</v>
      </c>
      <c r="C844">
        <v>3780.7551269999999</v>
      </c>
    </row>
    <row r="845" spans="1:3" x14ac:dyDescent="0.25">
      <c r="A845">
        <v>411</v>
      </c>
      <c r="B845" s="2">
        <f>DATE(2001,2,15) + TIME(0,0,0)</f>
        <v>36937</v>
      </c>
      <c r="C845">
        <v>3780.7551269999999</v>
      </c>
    </row>
    <row r="846" spans="1:3" x14ac:dyDescent="0.25">
      <c r="A846">
        <v>412</v>
      </c>
      <c r="B846" s="2">
        <f>DATE(2001,2,16) + TIME(0,0,0)</f>
        <v>36938</v>
      </c>
      <c r="C846">
        <v>3780.7551269999999</v>
      </c>
    </row>
    <row r="847" spans="1:3" x14ac:dyDescent="0.25">
      <c r="A847">
        <v>413</v>
      </c>
      <c r="B847" s="2">
        <f>DATE(2001,2,17) + TIME(0,0,0)</f>
        <v>36939</v>
      </c>
      <c r="C847">
        <v>3780.7551269999999</v>
      </c>
    </row>
    <row r="848" spans="1:3" x14ac:dyDescent="0.25">
      <c r="A848">
        <v>414</v>
      </c>
      <c r="B848" s="2">
        <f>DATE(2001,2,18) + TIME(0,0,0)</f>
        <v>36940</v>
      </c>
      <c r="C848">
        <v>3780.7551269999999</v>
      </c>
    </row>
    <row r="849" spans="1:3" x14ac:dyDescent="0.25">
      <c r="A849">
        <v>415</v>
      </c>
      <c r="B849" s="2">
        <f>DATE(2001,2,19) + TIME(0,0,0)</f>
        <v>36941</v>
      </c>
      <c r="C849">
        <v>3780.7551269999999</v>
      </c>
    </row>
    <row r="850" spans="1:3" x14ac:dyDescent="0.25">
      <c r="A850">
        <v>416</v>
      </c>
      <c r="B850" s="2">
        <f>DATE(2001,2,20) + TIME(0,0,0)</f>
        <v>36942</v>
      </c>
      <c r="C850">
        <v>3780.7551269999999</v>
      </c>
    </row>
    <row r="851" spans="1:3" x14ac:dyDescent="0.25">
      <c r="A851">
        <v>417</v>
      </c>
      <c r="B851" s="2">
        <f>DATE(2001,2,21) + TIME(0,0,0)</f>
        <v>36943</v>
      </c>
      <c r="C851">
        <v>3780.7551269999999</v>
      </c>
    </row>
    <row r="852" spans="1:3" x14ac:dyDescent="0.25">
      <c r="A852">
        <v>418</v>
      </c>
      <c r="B852" s="2">
        <f>DATE(2001,2,22) + TIME(0,0,0)</f>
        <v>36944</v>
      </c>
      <c r="C852">
        <v>3780.7551269999999</v>
      </c>
    </row>
    <row r="853" spans="1:3" x14ac:dyDescent="0.25">
      <c r="A853">
        <v>419</v>
      </c>
      <c r="B853" s="2">
        <f>DATE(2001,2,23) + TIME(0,0,0)</f>
        <v>36945</v>
      </c>
      <c r="C853">
        <v>3780.7551269999999</v>
      </c>
    </row>
    <row r="854" spans="1:3" x14ac:dyDescent="0.25">
      <c r="A854">
        <v>420</v>
      </c>
      <c r="B854" s="2">
        <f>DATE(2001,2,24) + TIME(0,0,0)</f>
        <v>36946</v>
      </c>
      <c r="C854">
        <v>3780.7551269999999</v>
      </c>
    </row>
    <row r="855" spans="1:3" x14ac:dyDescent="0.25">
      <c r="A855">
        <v>421</v>
      </c>
      <c r="B855" s="2">
        <f>DATE(2001,2,25) + TIME(0,0,0)</f>
        <v>36947</v>
      </c>
      <c r="C855">
        <v>3780.7551269999999</v>
      </c>
    </row>
    <row r="856" spans="1:3" x14ac:dyDescent="0.25">
      <c r="A856">
        <v>422</v>
      </c>
      <c r="B856" s="2">
        <f>DATE(2001,2,26) + TIME(0,0,0)</f>
        <v>36948</v>
      </c>
      <c r="C856">
        <v>3780.7551269999999</v>
      </c>
    </row>
    <row r="857" spans="1:3" x14ac:dyDescent="0.25">
      <c r="A857">
        <v>423</v>
      </c>
      <c r="B857" s="2">
        <f>DATE(2001,2,27) + TIME(0,0,0)</f>
        <v>36949</v>
      </c>
      <c r="C857">
        <v>3780.7551269999999</v>
      </c>
    </row>
    <row r="858" spans="1:3" x14ac:dyDescent="0.25">
      <c r="A858">
        <v>424</v>
      </c>
      <c r="B858" s="2">
        <f>DATE(2001,2,28) + TIME(0,0,0)</f>
        <v>36950</v>
      </c>
      <c r="C858">
        <v>3780.7551269999999</v>
      </c>
    </row>
    <row r="859" spans="1:3" x14ac:dyDescent="0.25">
      <c r="A859">
        <v>425</v>
      </c>
      <c r="B859" s="2">
        <f>DATE(2001,3,1) + TIME(0,0,0)</f>
        <v>36951</v>
      </c>
      <c r="C859">
        <v>3780.7551269999999</v>
      </c>
    </row>
    <row r="861" spans="1:3" x14ac:dyDescent="0.25">
      <c r="A861" t="s">
        <v>5</v>
      </c>
    </row>
    <row r="863" spans="1:3" x14ac:dyDescent="0.25">
      <c r="A863" t="s">
        <v>1</v>
      </c>
      <c r="B863" t="s">
        <v>2</v>
      </c>
      <c r="C863" t="s">
        <v>3</v>
      </c>
    </row>
    <row r="864" spans="1:3" x14ac:dyDescent="0.25">
      <c r="A864">
        <v>0</v>
      </c>
      <c r="B864" s="2">
        <f>DATE(2000,1,1) + TIME(0,0,0)</f>
        <v>36526</v>
      </c>
      <c r="C864">
        <v>7733.2670897999997</v>
      </c>
    </row>
    <row r="865" spans="1:3" x14ac:dyDescent="0.25">
      <c r="A865">
        <v>1</v>
      </c>
      <c r="B865" s="2">
        <f>DATE(2000,1,2) + TIME(0,0,0)</f>
        <v>36527</v>
      </c>
      <c r="C865">
        <v>7625.7875977000003</v>
      </c>
    </row>
    <row r="866" spans="1:3" x14ac:dyDescent="0.25">
      <c r="A866">
        <v>2</v>
      </c>
      <c r="B866" s="2">
        <f>DATE(2000,1,3) + TIME(0,0,0)</f>
        <v>36528</v>
      </c>
      <c r="C866">
        <v>7545.6625977000003</v>
      </c>
    </row>
    <row r="867" spans="1:3" x14ac:dyDescent="0.25">
      <c r="A867">
        <v>3</v>
      </c>
      <c r="B867" s="2">
        <f>DATE(2000,1,4) + TIME(0,0,0)</f>
        <v>36529</v>
      </c>
      <c r="C867">
        <v>7478.2182616999999</v>
      </c>
    </row>
    <row r="868" spans="1:3" x14ac:dyDescent="0.25">
      <c r="A868">
        <v>4</v>
      </c>
      <c r="B868" s="2">
        <f>DATE(2000,1,5) + TIME(0,0,0)</f>
        <v>36530</v>
      </c>
      <c r="C868">
        <v>7419.2709961</v>
      </c>
    </row>
    <row r="869" spans="1:3" x14ac:dyDescent="0.25">
      <c r="A869">
        <v>5</v>
      </c>
      <c r="B869" s="2">
        <f>DATE(2000,1,6) + TIME(0,0,0)</f>
        <v>36531</v>
      </c>
      <c r="C869">
        <v>7377.1420897999997</v>
      </c>
    </row>
    <row r="870" spans="1:3" x14ac:dyDescent="0.25">
      <c r="A870">
        <v>6</v>
      </c>
      <c r="B870" s="2">
        <f>DATE(2000,1,7) + TIME(0,0,0)</f>
        <v>36532</v>
      </c>
      <c r="C870">
        <v>7353.2353516000003</v>
      </c>
    </row>
    <row r="871" spans="1:3" x14ac:dyDescent="0.25">
      <c r="A871">
        <v>7</v>
      </c>
      <c r="B871" s="2">
        <f>DATE(2000,1,8) + TIME(0,0,0)</f>
        <v>36533</v>
      </c>
      <c r="C871">
        <v>7340.0532227000003</v>
      </c>
    </row>
    <row r="872" spans="1:3" x14ac:dyDescent="0.25">
      <c r="A872">
        <v>8</v>
      </c>
      <c r="B872" s="2">
        <f>DATE(2000,1,9) + TIME(0,0,0)</f>
        <v>36534</v>
      </c>
      <c r="C872">
        <v>7331.5932616999999</v>
      </c>
    </row>
    <row r="873" spans="1:3" x14ac:dyDescent="0.25">
      <c r="A873">
        <v>9</v>
      </c>
      <c r="B873" s="2">
        <f>DATE(2000,1,10) + TIME(0,0,0)</f>
        <v>36535</v>
      </c>
      <c r="C873">
        <v>7325.6621094000002</v>
      </c>
    </row>
    <row r="874" spans="1:3" x14ac:dyDescent="0.25">
      <c r="A874">
        <v>10</v>
      </c>
      <c r="B874" s="2">
        <f>DATE(2000,1,11) + TIME(0,0,0)</f>
        <v>36536</v>
      </c>
      <c r="C874">
        <v>7321.4960938000004</v>
      </c>
    </row>
    <row r="875" spans="1:3" x14ac:dyDescent="0.25">
      <c r="A875">
        <v>11</v>
      </c>
      <c r="B875" s="2">
        <f>DATE(2000,1,12) + TIME(0,0,0)</f>
        <v>36537</v>
      </c>
      <c r="C875">
        <v>7318.5844727000003</v>
      </c>
    </row>
    <row r="876" spans="1:3" x14ac:dyDescent="0.25">
      <c r="A876">
        <v>12</v>
      </c>
      <c r="B876" s="2">
        <f>DATE(2000,1,13) + TIME(0,0,0)</f>
        <v>36538</v>
      </c>
      <c r="C876">
        <v>7316.5576172000001</v>
      </c>
    </row>
    <row r="877" spans="1:3" x14ac:dyDescent="0.25">
      <c r="A877">
        <v>13</v>
      </c>
      <c r="B877" s="2">
        <f>DATE(2000,1,14) + TIME(0,0,0)</f>
        <v>36539</v>
      </c>
      <c r="C877">
        <v>7315.1503905999998</v>
      </c>
    </row>
    <row r="878" spans="1:3" x14ac:dyDescent="0.25">
      <c r="A878">
        <v>14</v>
      </c>
      <c r="B878" s="2">
        <f>DATE(2000,1,15) + TIME(0,0,0)</f>
        <v>36540</v>
      </c>
      <c r="C878">
        <v>7314.1752930000002</v>
      </c>
    </row>
    <row r="879" spans="1:3" x14ac:dyDescent="0.25">
      <c r="A879">
        <v>15</v>
      </c>
      <c r="B879" s="2">
        <f>DATE(2000,1,16) + TIME(0,0,0)</f>
        <v>36541</v>
      </c>
      <c r="C879">
        <v>7313.4960938000004</v>
      </c>
    </row>
    <row r="880" spans="1:3" x14ac:dyDescent="0.25">
      <c r="A880">
        <v>16</v>
      </c>
      <c r="B880" s="2">
        <f>DATE(2000,1,17) + TIME(0,0,0)</f>
        <v>36542</v>
      </c>
      <c r="C880">
        <v>7313.0239258000001</v>
      </c>
    </row>
    <row r="881" spans="1:3" x14ac:dyDescent="0.25">
      <c r="A881">
        <v>17</v>
      </c>
      <c r="B881" s="2">
        <f>DATE(2000,1,18) + TIME(0,0,0)</f>
        <v>36543</v>
      </c>
      <c r="C881">
        <v>7312.6953125</v>
      </c>
    </row>
    <row r="882" spans="1:3" x14ac:dyDescent="0.25">
      <c r="A882">
        <v>18</v>
      </c>
      <c r="B882" s="2">
        <f>DATE(2000,1,19) + TIME(0,0,0)</f>
        <v>36544</v>
      </c>
      <c r="C882">
        <v>7312.4667969000002</v>
      </c>
    </row>
    <row r="883" spans="1:3" x14ac:dyDescent="0.25">
      <c r="A883">
        <v>19</v>
      </c>
      <c r="B883" s="2">
        <f>DATE(2000,1,20) + TIME(0,0,0)</f>
        <v>36545</v>
      </c>
      <c r="C883">
        <v>7312.3085938000004</v>
      </c>
    </row>
    <row r="884" spans="1:3" x14ac:dyDescent="0.25">
      <c r="A884">
        <v>20</v>
      </c>
      <c r="B884" s="2">
        <f>DATE(2000,1,21) + TIME(0,0,0)</f>
        <v>36546</v>
      </c>
      <c r="C884">
        <v>7312.1987305000002</v>
      </c>
    </row>
    <row r="885" spans="1:3" x14ac:dyDescent="0.25">
      <c r="A885">
        <v>21</v>
      </c>
      <c r="B885" s="2">
        <f>DATE(2000,1,22) + TIME(0,0,0)</f>
        <v>36547</v>
      </c>
      <c r="C885">
        <v>7312.1225586</v>
      </c>
    </row>
    <row r="886" spans="1:3" x14ac:dyDescent="0.25">
      <c r="A886">
        <v>22</v>
      </c>
      <c r="B886" s="2">
        <f>DATE(2000,1,23) + TIME(0,0,0)</f>
        <v>36548</v>
      </c>
      <c r="C886">
        <v>7312.0698241999999</v>
      </c>
    </row>
    <row r="887" spans="1:3" x14ac:dyDescent="0.25">
      <c r="A887">
        <v>23</v>
      </c>
      <c r="B887" s="2">
        <f>DATE(2000,1,24) + TIME(0,0,0)</f>
        <v>36549</v>
      </c>
      <c r="C887">
        <v>7312.0332030999998</v>
      </c>
    </row>
    <row r="888" spans="1:3" x14ac:dyDescent="0.25">
      <c r="A888">
        <v>24</v>
      </c>
      <c r="B888" s="2">
        <f>DATE(2000,1,25) + TIME(0,0,0)</f>
        <v>36550</v>
      </c>
      <c r="C888">
        <v>7312.0078125</v>
      </c>
    </row>
    <row r="889" spans="1:3" x14ac:dyDescent="0.25">
      <c r="A889">
        <v>25</v>
      </c>
      <c r="B889" s="2">
        <f>DATE(2000,1,26) + TIME(0,0,0)</f>
        <v>36551</v>
      </c>
      <c r="C889">
        <v>7311.9907227000003</v>
      </c>
    </row>
    <row r="890" spans="1:3" x14ac:dyDescent="0.25">
      <c r="A890">
        <v>26</v>
      </c>
      <c r="B890" s="2">
        <f>DATE(2000,1,27) + TIME(0,0,0)</f>
        <v>36552</v>
      </c>
      <c r="C890">
        <v>7311.9785155999998</v>
      </c>
    </row>
    <row r="891" spans="1:3" x14ac:dyDescent="0.25">
      <c r="A891">
        <v>27</v>
      </c>
      <c r="B891" s="2">
        <f>DATE(2000,1,28) + TIME(0,0,0)</f>
        <v>36553</v>
      </c>
      <c r="C891">
        <v>7311.9707030999998</v>
      </c>
    </row>
    <row r="892" spans="1:3" x14ac:dyDescent="0.25">
      <c r="A892">
        <v>28</v>
      </c>
      <c r="B892" s="2">
        <f>DATE(2000,1,29) + TIME(0,0,0)</f>
        <v>36554</v>
      </c>
      <c r="C892">
        <v>7311.9653319999998</v>
      </c>
    </row>
    <row r="893" spans="1:3" x14ac:dyDescent="0.25">
      <c r="A893">
        <v>29</v>
      </c>
      <c r="B893" s="2">
        <f>DATE(2000,1,30) + TIME(0,0,0)</f>
        <v>36555</v>
      </c>
      <c r="C893">
        <v>7311.9609375</v>
      </c>
    </row>
    <row r="894" spans="1:3" x14ac:dyDescent="0.25">
      <c r="A894">
        <v>30</v>
      </c>
      <c r="B894" s="2">
        <f>DATE(2000,1,31) + TIME(0,0,0)</f>
        <v>36556</v>
      </c>
      <c r="C894">
        <v>7311.9575194999998</v>
      </c>
    </row>
    <row r="895" spans="1:3" x14ac:dyDescent="0.25">
      <c r="A895">
        <v>31</v>
      </c>
      <c r="B895" s="2">
        <f>DATE(2000,2,1) + TIME(0,0,0)</f>
        <v>36557</v>
      </c>
      <c r="C895">
        <v>7311.9550780999998</v>
      </c>
    </row>
    <row r="896" spans="1:3" x14ac:dyDescent="0.25">
      <c r="A896">
        <v>32</v>
      </c>
      <c r="B896" s="2">
        <f>DATE(2000,2,2) + TIME(0,0,0)</f>
        <v>36558</v>
      </c>
      <c r="C896">
        <v>7311.953125</v>
      </c>
    </row>
    <row r="897" spans="1:3" x14ac:dyDescent="0.25">
      <c r="A897">
        <v>33</v>
      </c>
      <c r="B897" s="2">
        <f>DATE(2000,2,3) + TIME(0,0,0)</f>
        <v>36559</v>
      </c>
      <c r="C897">
        <v>7311.9516602000003</v>
      </c>
    </row>
    <row r="898" spans="1:3" x14ac:dyDescent="0.25">
      <c r="A898">
        <v>34</v>
      </c>
      <c r="B898" s="2">
        <f>DATE(2000,2,4) + TIME(0,0,0)</f>
        <v>36560</v>
      </c>
      <c r="C898">
        <v>7311.9511719000002</v>
      </c>
    </row>
    <row r="899" spans="1:3" x14ac:dyDescent="0.25">
      <c r="A899">
        <v>35</v>
      </c>
      <c r="B899" s="2">
        <f>DATE(2000,2,5) + TIME(0,0,0)</f>
        <v>36561</v>
      </c>
      <c r="C899">
        <v>7311.9501952999999</v>
      </c>
    </row>
    <row r="900" spans="1:3" x14ac:dyDescent="0.25">
      <c r="A900">
        <v>36</v>
      </c>
      <c r="B900" s="2">
        <f>DATE(2000,2,6) + TIME(0,0,0)</f>
        <v>36562</v>
      </c>
      <c r="C900">
        <v>7311.9497069999998</v>
      </c>
    </row>
    <row r="901" spans="1:3" x14ac:dyDescent="0.25">
      <c r="A901">
        <v>37</v>
      </c>
      <c r="B901" s="2">
        <f>DATE(2000,2,7) + TIME(0,0,0)</f>
        <v>36563</v>
      </c>
      <c r="C901">
        <v>7311.9492188000004</v>
      </c>
    </row>
    <row r="902" spans="1:3" x14ac:dyDescent="0.25">
      <c r="A902">
        <v>38</v>
      </c>
      <c r="B902" s="2">
        <f>DATE(2000,2,8) + TIME(0,0,0)</f>
        <v>36564</v>
      </c>
      <c r="C902">
        <v>7311.9492188000004</v>
      </c>
    </row>
    <row r="903" spans="1:3" x14ac:dyDescent="0.25">
      <c r="A903">
        <v>39</v>
      </c>
      <c r="B903" s="2">
        <f>DATE(2000,2,9) + TIME(0,0,0)</f>
        <v>36565</v>
      </c>
      <c r="C903">
        <v>7311.9487305000002</v>
      </c>
    </row>
    <row r="904" spans="1:3" x14ac:dyDescent="0.25">
      <c r="A904">
        <v>40</v>
      </c>
      <c r="B904" s="2">
        <f>DATE(2000,2,10) + TIME(0,0,0)</f>
        <v>36566</v>
      </c>
      <c r="C904">
        <v>7311.9487305000002</v>
      </c>
    </row>
    <row r="905" spans="1:3" x14ac:dyDescent="0.25">
      <c r="A905">
        <v>41</v>
      </c>
      <c r="B905" s="2">
        <f>DATE(2000,2,11) + TIME(0,0,0)</f>
        <v>36567</v>
      </c>
      <c r="C905">
        <v>7311.9487305000002</v>
      </c>
    </row>
    <row r="906" spans="1:3" x14ac:dyDescent="0.25">
      <c r="A906">
        <v>42</v>
      </c>
      <c r="B906" s="2">
        <f>DATE(2000,2,12) + TIME(0,0,0)</f>
        <v>36568</v>
      </c>
      <c r="C906">
        <v>7311.9487305000002</v>
      </c>
    </row>
    <row r="907" spans="1:3" x14ac:dyDescent="0.25">
      <c r="A907">
        <v>43</v>
      </c>
      <c r="B907" s="2">
        <f>DATE(2000,2,13) + TIME(0,0,0)</f>
        <v>36569</v>
      </c>
      <c r="C907">
        <v>7311.9482422000001</v>
      </c>
    </row>
    <row r="908" spans="1:3" x14ac:dyDescent="0.25">
      <c r="A908">
        <v>44</v>
      </c>
      <c r="B908" s="2">
        <f>DATE(2000,2,14) + TIME(0,0,0)</f>
        <v>36570</v>
      </c>
      <c r="C908">
        <v>7311.9482422000001</v>
      </c>
    </row>
    <row r="909" spans="1:3" x14ac:dyDescent="0.25">
      <c r="A909">
        <v>45</v>
      </c>
      <c r="B909" s="2">
        <f>DATE(2000,2,15) + TIME(0,0,0)</f>
        <v>36571</v>
      </c>
      <c r="C909">
        <v>7311.9482422000001</v>
      </c>
    </row>
    <row r="910" spans="1:3" x14ac:dyDescent="0.25">
      <c r="A910">
        <v>46</v>
      </c>
      <c r="B910" s="2">
        <f>DATE(2000,2,16) + TIME(0,0,0)</f>
        <v>36572</v>
      </c>
      <c r="C910">
        <v>7311.9482422000001</v>
      </c>
    </row>
    <row r="911" spans="1:3" x14ac:dyDescent="0.25">
      <c r="A911">
        <v>47</v>
      </c>
      <c r="B911" s="2">
        <f>DATE(2000,2,17) + TIME(0,0,0)</f>
        <v>36573</v>
      </c>
      <c r="C911">
        <v>7311.9482422000001</v>
      </c>
    </row>
    <row r="912" spans="1:3" x14ac:dyDescent="0.25">
      <c r="A912">
        <v>48</v>
      </c>
      <c r="B912" s="2">
        <f>DATE(2000,2,18) + TIME(0,0,0)</f>
        <v>36574</v>
      </c>
      <c r="C912">
        <v>7311.9482422000001</v>
      </c>
    </row>
    <row r="913" spans="1:3" x14ac:dyDescent="0.25">
      <c r="A913">
        <v>49</v>
      </c>
      <c r="B913" s="2">
        <f>DATE(2000,2,19) + TIME(0,0,0)</f>
        <v>36575</v>
      </c>
      <c r="C913">
        <v>7311.9482422000001</v>
      </c>
    </row>
    <row r="914" spans="1:3" x14ac:dyDescent="0.25">
      <c r="A914">
        <v>50</v>
      </c>
      <c r="B914" s="2">
        <f>DATE(2000,2,20) + TIME(0,0,0)</f>
        <v>36576</v>
      </c>
      <c r="C914">
        <v>7311.9482422000001</v>
      </c>
    </row>
    <row r="915" spans="1:3" x14ac:dyDescent="0.25">
      <c r="A915">
        <v>51</v>
      </c>
      <c r="B915" s="2">
        <f>DATE(2000,2,21) + TIME(0,0,0)</f>
        <v>36577</v>
      </c>
      <c r="C915">
        <v>7311.9482422000001</v>
      </c>
    </row>
    <row r="916" spans="1:3" x14ac:dyDescent="0.25">
      <c r="A916">
        <v>52</v>
      </c>
      <c r="B916" s="2">
        <f>DATE(2000,2,22) + TIME(0,0,0)</f>
        <v>36578</v>
      </c>
      <c r="C916">
        <v>7311.9482422000001</v>
      </c>
    </row>
    <row r="917" spans="1:3" x14ac:dyDescent="0.25">
      <c r="A917">
        <v>53</v>
      </c>
      <c r="B917" s="2">
        <f>DATE(2000,2,23) + TIME(0,0,0)</f>
        <v>36579</v>
      </c>
      <c r="C917">
        <v>7311.9482422000001</v>
      </c>
    </row>
    <row r="918" spans="1:3" x14ac:dyDescent="0.25">
      <c r="A918">
        <v>54</v>
      </c>
      <c r="B918" s="2">
        <f>DATE(2000,2,24) + TIME(0,0,0)</f>
        <v>36580</v>
      </c>
      <c r="C918">
        <v>7311.9482422000001</v>
      </c>
    </row>
    <row r="919" spans="1:3" x14ac:dyDescent="0.25">
      <c r="A919">
        <v>55</v>
      </c>
      <c r="B919" s="2">
        <f>DATE(2000,2,25) + TIME(0,0,0)</f>
        <v>36581</v>
      </c>
      <c r="C919">
        <v>7311.9482422000001</v>
      </c>
    </row>
    <row r="920" spans="1:3" x14ac:dyDescent="0.25">
      <c r="A920">
        <v>56</v>
      </c>
      <c r="B920" s="2">
        <f>DATE(2000,2,26) + TIME(0,0,0)</f>
        <v>36582</v>
      </c>
      <c r="C920">
        <v>7311.9482422000001</v>
      </c>
    </row>
    <row r="921" spans="1:3" x14ac:dyDescent="0.25">
      <c r="A921">
        <v>57</v>
      </c>
      <c r="B921" s="2">
        <f>DATE(2000,2,27) + TIME(0,0,0)</f>
        <v>36583</v>
      </c>
      <c r="C921">
        <v>7311.9482422000001</v>
      </c>
    </row>
    <row r="922" spans="1:3" x14ac:dyDescent="0.25">
      <c r="A922">
        <v>58</v>
      </c>
      <c r="B922" s="2">
        <f>DATE(2000,2,28) + TIME(0,0,0)</f>
        <v>36584</v>
      </c>
      <c r="C922">
        <v>7311.9477539</v>
      </c>
    </row>
    <row r="923" spans="1:3" x14ac:dyDescent="0.25">
      <c r="A923">
        <v>59</v>
      </c>
      <c r="B923" s="2">
        <f>DATE(2000,2,29) + TIME(0,0,0)</f>
        <v>36585</v>
      </c>
      <c r="C923">
        <v>7311.9477539</v>
      </c>
    </row>
    <row r="924" spans="1:3" x14ac:dyDescent="0.25">
      <c r="A924">
        <v>60</v>
      </c>
      <c r="B924" s="2">
        <f>DATE(2000,3,1) + TIME(0,0,0)</f>
        <v>36586</v>
      </c>
      <c r="C924">
        <v>7311.9477539</v>
      </c>
    </row>
    <row r="925" spans="1:3" x14ac:dyDescent="0.25">
      <c r="A925">
        <v>61</v>
      </c>
      <c r="B925" s="2">
        <f>DATE(2000,3,2) + TIME(0,0,0)</f>
        <v>36587</v>
      </c>
      <c r="C925">
        <v>7311.9477539</v>
      </c>
    </row>
    <row r="926" spans="1:3" x14ac:dyDescent="0.25">
      <c r="A926">
        <v>62</v>
      </c>
      <c r="B926" s="2">
        <f>DATE(2000,3,3) + TIME(0,0,0)</f>
        <v>36588</v>
      </c>
      <c r="C926">
        <v>7311.9477539</v>
      </c>
    </row>
    <row r="927" spans="1:3" x14ac:dyDescent="0.25">
      <c r="A927">
        <v>63</v>
      </c>
      <c r="B927" s="2">
        <f>DATE(2000,3,4) + TIME(0,0,0)</f>
        <v>36589</v>
      </c>
      <c r="C927">
        <v>7311.9477539</v>
      </c>
    </row>
    <row r="928" spans="1:3" x14ac:dyDescent="0.25">
      <c r="A928">
        <v>64</v>
      </c>
      <c r="B928" s="2">
        <f>DATE(2000,3,5) + TIME(0,0,0)</f>
        <v>36590</v>
      </c>
      <c r="C928">
        <v>7311.9477539</v>
      </c>
    </row>
    <row r="929" spans="1:3" x14ac:dyDescent="0.25">
      <c r="A929">
        <v>65</v>
      </c>
      <c r="B929" s="2">
        <f>DATE(2000,3,6) + TIME(0,0,0)</f>
        <v>36591</v>
      </c>
      <c r="C929">
        <v>7311.9477539</v>
      </c>
    </row>
    <row r="930" spans="1:3" x14ac:dyDescent="0.25">
      <c r="A930">
        <v>66</v>
      </c>
      <c r="B930" s="2">
        <f>DATE(2000,3,7) + TIME(0,0,0)</f>
        <v>36592</v>
      </c>
      <c r="C930">
        <v>7311.9477539</v>
      </c>
    </row>
    <row r="931" spans="1:3" x14ac:dyDescent="0.25">
      <c r="A931">
        <v>67</v>
      </c>
      <c r="B931" s="2">
        <f>DATE(2000,3,8) + TIME(0,0,0)</f>
        <v>36593</v>
      </c>
      <c r="C931">
        <v>7311.9477539</v>
      </c>
    </row>
    <row r="932" spans="1:3" x14ac:dyDescent="0.25">
      <c r="A932">
        <v>68</v>
      </c>
      <c r="B932" s="2">
        <f>DATE(2000,3,9) + TIME(0,0,0)</f>
        <v>36594</v>
      </c>
      <c r="C932">
        <v>7311.9477539</v>
      </c>
    </row>
    <row r="933" spans="1:3" x14ac:dyDescent="0.25">
      <c r="A933">
        <v>69</v>
      </c>
      <c r="B933" s="2">
        <f>DATE(2000,3,10) + TIME(0,0,0)</f>
        <v>36595</v>
      </c>
      <c r="C933">
        <v>7311.9477539</v>
      </c>
    </row>
    <row r="934" spans="1:3" x14ac:dyDescent="0.25">
      <c r="A934">
        <v>70</v>
      </c>
      <c r="B934" s="2">
        <f>DATE(2000,3,11) + TIME(0,0,0)</f>
        <v>36596</v>
      </c>
      <c r="C934">
        <v>7311.9477539</v>
      </c>
    </row>
    <row r="935" spans="1:3" x14ac:dyDescent="0.25">
      <c r="A935">
        <v>71</v>
      </c>
      <c r="B935" s="2">
        <f>DATE(2000,3,12) + TIME(0,0,0)</f>
        <v>36597</v>
      </c>
      <c r="C935">
        <v>7311.9477539</v>
      </c>
    </row>
    <row r="936" spans="1:3" x14ac:dyDescent="0.25">
      <c r="A936">
        <v>72</v>
      </c>
      <c r="B936" s="2">
        <f>DATE(2000,3,13) + TIME(0,0,0)</f>
        <v>36598</v>
      </c>
      <c r="C936">
        <v>7311.9477539</v>
      </c>
    </row>
    <row r="937" spans="1:3" x14ac:dyDescent="0.25">
      <c r="A937">
        <v>73</v>
      </c>
      <c r="B937" s="2">
        <f>DATE(2000,3,14) + TIME(0,0,0)</f>
        <v>36599</v>
      </c>
      <c r="C937">
        <v>7311.9477539</v>
      </c>
    </row>
    <row r="938" spans="1:3" x14ac:dyDescent="0.25">
      <c r="A938">
        <v>74</v>
      </c>
      <c r="B938" s="2">
        <f>DATE(2000,3,15) + TIME(0,0,0)</f>
        <v>36600</v>
      </c>
      <c r="C938">
        <v>7311.9477539</v>
      </c>
    </row>
    <row r="939" spans="1:3" x14ac:dyDescent="0.25">
      <c r="A939">
        <v>75</v>
      </c>
      <c r="B939" s="2">
        <f>DATE(2000,3,16) + TIME(0,0,0)</f>
        <v>36601</v>
      </c>
      <c r="C939">
        <v>7311.9477539</v>
      </c>
    </row>
    <row r="940" spans="1:3" x14ac:dyDescent="0.25">
      <c r="A940">
        <v>76</v>
      </c>
      <c r="B940" s="2">
        <f>DATE(2000,3,17) + TIME(0,0,0)</f>
        <v>36602</v>
      </c>
      <c r="C940">
        <v>7311.9482422000001</v>
      </c>
    </row>
    <row r="941" spans="1:3" x14ac:dyDescent="0.25">
      <c r="A941">
        <v>77</v>
      </c>
      <c r="B941" s="2">
        <f>DATE(2000,3,18) + TIME(0,0,0)</f>
        <v>36603</v>
      </c>
      <c r="C941">
        <v>7311.9477539</v>
      </c>
    </row>
    <row r="942" spans="1:3" x14ac:dyDescent="0.25">
      <c r="A942">
        <v>78</v>
      </c>
      <c r="B942" s="2">
        <f>DATE(2000,3,19) + TIME(0,0,0)</f>
        <v>36604</v>
      </c>
      <c r="C942">
        <v>7311.9482422000001</v>
      </c>
    </row>
    <row r="943" spans="1:3" x14ac:dyDescent="0.25">
      <c r="A943">
        <v>79</v>
      </c>
      <c r="B943" s="2">
        <f>DATE(2000,3,20) + TIME(0,0,0)</f>
        <v>36605</v>
      </c>
      <c r="C943">
        <v>7311.9477539</v>
      </c>
    </row>
    <row r="944" spans="1:3" x14ac:dyDescent="0.25">
      <c r="A944">
        <v>80</v>
      </c>
      <c r="B944" s="2">
        <f>DATE(2000,3,21) + TIME(0,0,0)</f>
        <v>36606</v>
      </c>
      <c r="C944">
        <v>7311.9477539</v>
      </c>
    </row>
    <row r="945" spans="1:3" x14ac:dyDescent="0.25">
      <c r="A945">
        <v>81</v>
      </c>
      <c r="B945" s="2">
        <f>DATE(2000,3,22) + TIME(0,0,0)</f>
        <v>36607</v>
      </c>
      <c r="C945">
        <v>7311.9477539</v>
      </c>
    </row>
    <row r="946" spans="1:3" x14ac:dyDescent="0.25">
      <c r="A946">
        <v>82</v>
      </c>
      <c r="B946" s="2">
        <f>DATE(2000,3,23) + TIME(0,0,0)</f>
        <v>36608</v>
      </c>
      <c r="C946">
        <v>7311.9477539</v>
      </c>
    </row>
    <row r="947" spans="1:3" x14ac:dyDescent="0.25">
      <c r="A947">
        <v>83</v>
      </c>
      <c r="B947" s="2">
        <f>DATE(2000,3,24) + TIME(0,0,0)</f>
        <v>36609</v>
      </c>
      <c r="C947">
        <v>7311.9477539</v>
      </c>
    </row>
    <row r="948" spans="1:3" x14ac:dyDescent="0.25">
      <c r="A948">
        <v>84</v>
      </c>
      <c r="B948" s="2">
        <f>DATE(2000,3,25) + TIME(0,0,0)</f>
        <v>36610</v>
      </c>
      <c r="C948">
        <v>7311.9477539</v>
      </c>
    </row>
    <row r="949" spans="1:3" x14ac:dyDescent="0.25">
      <c r="A949">
        <v>85</v>
      </c>
      <c r="B949" s="2">
        <f>DATE(2000,3,26) + TIME(0,0,0)</f>
        <v>36611</v>
      </c>
      <c r="C949">
        <v>7311.9477539</v>
      </c>
    </row>
    <row r="950" spans="1:3" x14ac:dyDescent="0.25">
      <c r="A950">
        <v>86</v>
      </c>
      <c r="B950" s="2">
        <f>DATE(2000,3,27) + TIME(0,0,0)</f>
        <v>36612</v>
      </c>
      <c r="C950">
        <v>7311.9477539</v>
      </c>
    </row>
    <row r="951" spans="1:3" x14ac:dyDescent="0.25">
      <c r="A951">
        <v>87</v>
      </c>
      <c r="B951" s="2">
        <f>DATE(2000,3,28) + TIME(0,0,0)</f>
        <v>36613</v>
      </c>
      <c r="C951">
        <v>7311.9477539</v>
      </c>
    </row>
    <row r="952" spans="1:3" x14ac:dyDescent="0.25">
      <c r="A952">
        <v>88</v>
      </c>
      <c r="B952" s="2">
        <f>DATE(2000,3,29) + TIME(0,0,0)</f>
        <v>36614</v>
      </c>
      <c r="C952">
        <v>7311.9477539</v>
      </c>
    </row>
    <row r="953" spans="1:3" x14ac:dyDescent="0.25">
      <c r="A953">
        <v>89</v>
      </c>
      <c r="B953" s="2">
        <f>DATE(2000,3,30) + TIME(0,0,0)</f>
        <v>36615</v>
      </c>
      <c r="C953">
        <v>7311.9477539</v>
      </c>
    </row>
    <row r="954" spans="1:3" x14ac:dyDescent="0.25">
      <c r="A954">
        <v>90</v>
      </c>
      <c r="B954" s="2">
        <f>DATE(2000,3,31) + TIME(0,0,0)</f>
        <v>36616</v>
      </c>
      <c r="C954">
        <v>7311.9477539</v>
      </c>
    </row>
    <row r="955" spans="1:3" x14ac:dyDescent="0.25">
      <c r="A955">
        <v>91</v>
      </c>
      <c r="B955" s="2">
        <f>DATE(2000,4,1) + TIME(0,0,0)</f>
        <v>36617</v>
      </c>
      <c r="C955">
        <v>7311.9477539</v>
      </c>
    </row>
    <row r="956" spans="1:3" x14ac:dyDescent="0.25">
      <c r="A956">
        <v>92</v>
      </c>
      <c r="B956" s="2">
        <f>DATE(2000,4,2) + TIME(0,0,0)</f>
        <v>36618</v>
      </c>
      <c r="C956">
        <v>7311.9477539</v>
      </c>
    </row>
    <row r="957" spans="1:3" x14ac:dyDescent="0.25">
      <c r="A957">
        <v>93</v>
      </c>
      <c r="B957" s="2">
        <f>DATE(2000,4,3) + TIME(0,0,0)</f>
        <v>36619</v>
      </c>
      <c r="C957">
        <v>7311.9477539</v>
      </c>
    </row>
    <row r="958" spans="1:3" x14ac:dyDescent="0.25">
      <c r="A958">
        <v>94</v>
      </c>
      <c r="B958" s="2">
        <f>DATE(2000,4,4) + TIME(0,0,0)</f>
        <v>36620</v>
      </c>
      <c r="C958">
        <v>7311.9477539</v>
      </c>
    </row>
    <row r="959" spans="1:3" x14ac:dyDescent="0.25">
      <c r="A959">
        <v>95</v>
      </c>
      <c r="B959" s="2">
        <f>DATE(2000,4,5) + TIME(0,0,0)</f>
        <v>36621</v>
      </c>
      <c r="C959">
        <v>7311.9477539</v>
      </c>
    </row>
    <row r="960" spans="1:3" x14ac:dyDescent="0.25">
      <c r="A960">
        <v>96</v>
      </c>
      <c r="B960" s="2">
        <f>DATE(2000,4,6) + TIME(0,0,0)</f>
        <v>36622</v>
      </c>
      <c r="C960">
        <v>7311.9477539</v>
      </c>
    </row>
    <row r="961" spans="1:3" x14ac:dyDescent="0.25">
      <c r="A961">
        <v>97</v>
      </c>
      <c r="B961" s="2">
        <f>DATE(2000,4,7) + TIME(0,0,0)</f>
        <v>36623</v>
      </c>
      <c r="C961">
        <v>7311.9477539</v>
      </c>
    </row>
    <row r="962" spans="1:3" x14ac:dyDescent="0.25">
      <c r="A962">
        <v>98</v>
      </c>
      <c r="B962" s="2">
        <f>DATE(2000,4,8) + TIME(0,0,0)</f>
        <v>36624</v>
      </c>
      <c r="C962">
        <v>7311.9477539</v>
      </c>
    </row>
    <row r="963" spans="1:3" x14ac:dyDescent="0.25">
      <c r="A963">
        <v>99</v>
      </c>
      <c r="B963" s="2">
        <f>DATE(2000,4,9) + TIME(0,0,0)</f>
        <v>36625</v>
      </c>
      <c r="C963">
        <v>7311.9482422000001</v>
      </c>
    </row>
    <row r="964" spans="1:3" x14ac:dyDescent="0.25">
      <c r="A964">
        <v>100</v>
      </c>
      <c r="B964" s="2">
        <f>DATE(2000,4,10) + TIME(0,0,0)</f>
        <v>36626</v>
      </c>
      <c r="C964">
        <v>7311.9482422000001</v>
      </c>
    </row>
    <row r="965" spans="1:3" x14ac:dyDescent="0.25">
      <c r="A965">
        <v>101</v>
      </c>
      <c r="B965" s="2">
        <f>DATE(2000,4,11) + TIME(0,0,0)</f>
        <v>36627</v>
      </c>
      <c r="C965">
        <v>7311.9482422000001</v>
      </c>
    </row>
    <row r="966" spans="1:3" x14ac:dyDescent="0.25">
      <c r="A966">
        <v>102</v>
      </c>
      <c r="B966" s="2">
        <f>DATE(2000,4,12) + TIME(0,0,0)</f>
        <v>36628</v>
      </c>
      <c r="C966">
        <v>7311.9482422000001</v>
      </c>
    </row>
    <row r="967" spans="1:3" x14ac:dyDescent="0.25">
      <c r="A967">
        <v>103</v>
      </c>
      <c r="B967" s="2">
        <f>DATE(2000,4,13) + TIME(0,0,0)</f>
        <v>36629</v>
      </c>
      <c r="C967">
        <v>7311.9482422000001</v>
      </c>
    </row>
    <row r="968" spans="1:3" x14ac:dyDescent="0.25">
      <c r="A968">
        <v>104</v>
      </c>
      <c r="B968" s="2">
        <f>DATE(2000,4,14) + TIME(0,0,0)</f>
        <v>36630</v>
      </c>
      <c r="C968">
        <v>7311.9482422000001</v>
      </c>
    </row>
    <row r="969" spans="1:3" x14ac:dyDescent="0.25">
      <c r="A969">
        <v>105</v>
      </c>
      <c r="B969" s="2">
        <f>DATE(2000,4,15) + TIME(0,0,0)</f>
        <v>36631</v>
      </c>
      <c r="C969">
        <v>7311.9482422000001</v>
      </c>
    </row>
    <row r="970" spans="1:3" x14ac:dyDescent="0.25">
      <c r="A970">
        <v>106</v>
      </c>
      <c r="B970" s="2">
        <f>DATE(2000,4,16) + TIME(0,0,0)</f>
        <v>36632</v>
      </c>
      <c r="C970">
        <v>7311.9482422000001</v>
      </c>
    </row>
    <row r="971" spans="1:3" x14ac:dyDescent="0.25">
      <c r="A971">
        <v>107</v>
      </c>
      <c r="B971" s="2">
        <f>DATE(2000,4,17) + TIME(0,0,0)</f>
        <v>36633</v>
      </c>
      <c r="C971">
        <v>7311.9482422000001</v>
      </c>
    </row>
    <row r="972" spans="1:3" x14ac:dyDescent="0.25">
      <c r="A972">
        <v>108</v>
      </c>
      <c r="B972" s="2">
        <f>DATE(2000,4,18) + TIME(0,0,0)</f>
        <v>36634</v>
      </c>
      <c r="C972">
        <v>7311.9482422000001</v>
      </c>
    </row>
    <row r="973" spans="1:3" x14ac:dyDescent="0.25">
      <c r="A973">
        <v>109</v>
      </c>
      <c r="B973" s="2">
        <f>DATE(2000,4,19) + TIME(0,0,0)</f>
        <v>36635</v>
      </c>
      <c r="C973">
        <v>7311.9482422000001</v>
      </c>
    </row>
    <row r="974" spans="1:3" x14ac:dyDescent="0.25">
      <c r="A974">
        <v>110</v>
      </c>
      <c r="B974" s="2">
        <f>DATE(2000,4,20) + TIME(0,0,0)</f>
        <v>36636</v>
      </c>
      <c r="C974">
        <v>7311.9482422000001</v>
      </c>
    </row>
    <row r="975" spans="1:3" x14ac:dyDescent="0.25">
      <c r="A975">
        <v>111</v>
      </c>
      <c r="B975" s="2">
        <f>DATE(2000,4,21) + TIME(0,0,0)</f>
        <v>36637</v>
      </c>
      <c r="C975">
        <v>7311.9487305000002</v>
      </c>
    </row>
    <row r="976" spans="1:3" x14ac:dyDescent="0.25">
      <c r="A976">
        <v>112</v>
      </c>
      <c r="B976" s="2">
        <f>DATE(2000,4,22) + TIME(0,0,0)</f>
        <v>36638</v>
      </c>
      <c r="C976">
        <v>7311.9487305000002</v>
      </c>
    </row>
    <row r="977" spans="1:3" x14ac:dyDescent="0.25">
      <c r="A977">
        <v>113</v>
      </c>
      <c r="B977" s="2">
        <f>DATE(2000,4,23) + TIME(0,0,0)</f>
        <v>36639</v>
      </c>
      <c r="C977">
        <v>7311.9487305000002</v>
      </c>
    </row>
    <row r="978" spans="1:3" x14ac:dyDescent="0.25">
      <c r="A978">
        <v>114</v>
      </c>
      <c r="B978" s="2">
        <f>DATE(2000,4,24) + TIME(0,0,0)</f>
        <v>36640</v>
      </c>
      <c r="C978">
        <v>7311.9487305000002</v>
      </c>
    </row>
    <row r="979" spans="1:3" x14ac:dyDescent="0.25">
      <c r="A979">
        <v>115</v>
      </c>
      <c r="B979" s="2">
        <f>DATE(2000,4,25) + TIME(0,0,0)</f>
        <v>36641</v>
      </c>
      <c r="C979">
        <v>7311.9487305000002</v>
      </c>
    </row>
    <row r="980" spans="1:3" x14ac:dyDescent="0.25">
      <c r="A980">
        <v>116</v>
      </c>
      <c r="B980" s="2">
        <f>DATE(2000,4,26) + TIME(0,0,0)</f>
        <v>36642</v>
      </c>
      <c r="C980">
        <v>7311.9487305000002</v>
      </c>
    </row>
    <row r="981" spans="1:3" x14ac:dyDescent="0.25">
      <c r="A981">
        <v>117</v>
      </c>
      <c r="B981" s="2">
        <f>DATE(2000,4,27) + TIME(0,0,0)</f>
        <v>36643</v>
      </c>
      <c r="C981">
        <v>7311.9482422000001</v>
      </c>
    </row>
    <row r="982" spans="1:3" x14ac:dyDescent="0.25">
      <c r="A982">
        <v>118</v>
      </c>
      <c r="B982" s="2">
        <f>DATE(2000,4,28) + TIME(0,0,0)</f>
        <v>36644</v>
      </c>
      <c r="C982">
        <v>7311.9482422000001</v>
      </c>
    </row>
    <row r="983" spans="1:3" x14ac:dyDescent="0.25">
      <c r="A983">
        <v>119</v>
      </c>
      <c r="B983" s="2">
        <f>DATE(2000,4,29) + TIME(0,0,0)</f>
        <v>36645</v>
      </c>
      <c r="C983">
        <v>7311.9482422000001</v>
      </c>
    </row>
    <row r="984" spans="1:3" x14ac:dyDescent="0.25">
      <c r="A984">
        <v>120</v>
      </c>
      <c r="B984" s="2">
        <f>DATE(2000,4,30) + TIME(0,0,0)</f>
        <v>36646</v>
      </c>
      <c r="C984">
        <v>7311.9482422000001</v>
      </c>
    </row>
    <row r="985" spans="1:3" x14ac:dyDescent="0.25">
      <c r="A985">
        <v>121</v>
      </c>
      <c r="B985" s="2">
        <f>DATE(2000,5,1) + TIME(0,0,0)</f>
        <v>36647</v>
      </c>
      <c r="C985">
        <v>7311.9482422000001</v>
      </c>
    </row>
    <row r="986" spans="1:3" x14ac:dyDescent="0.25">
      <c r="A986">
        <v>122</v>
      </c>
      <c r="B986" s="2">
        <f>DATE(2000,5,2) + TIME(0,0,0)</f>
        <v>36648</v>
      </c>
      <c r="C986">
        <v>7311.9482422000001</v>
      </c>
    </row>
    <row r="987" spans="1:3" x14ac:dyDescent="0.25">
      <c r="A987">
        <v>123</v>
      </c>
      <c r="B987" s="2">
        <f>DATE(2000,5,3) + TIME(0,0,0)</f>
        <v>36649</v>
      </c>
      <c r="C987">
        <v>7311.9482422000001</v>
      </c>
    </row>
    <row r="988" spans="1:3" x14ac:dyDescent="0.25">
      <c r="A988">
        <v>124</v>
      </c>
      <c r="B988" s="2">
        <f>DATE(2000,5,4) + TIME(0,0,0)</f>
        <v>36650</v>
      </c>
      <c r="C988">
        <v>7311.9482422000001</v>
      </c>
    </row>
    <row r="989" spans="1:3" x14ac:dyDescent="0.25">
      <c r="A989">
        <v>125</v>
      </c>
      <c r="B989" s="2">
        <f>DATE(2000,5,5) + TIME(0,0,0)</f>
        <v>36651</v>
      </c>
      <c r="C989">
        <v>7311.9487305000002</v>
      </c>
    </row>
    <row r="990" spans="1:3" x14ac:dyDescent="0.25">
      <c r="A990">
        <v>126</v>
      </c>
      <c r="B990" s="2">
        <f>DATE(2000,5,6) + TIME(0,0,0)</f>
        <v>36652</v>
      </c>
      <c r="C990">
        <v>7311.9487305000002</v>
      </c>
    </row>
    <row r="991" spans="1:3" x14ac:dyDescent="0.25">
      <c r="A991">
        <v>127</v>
      </c>
      <c r="B991" s="2">
        <f>DATE(2000,5,7) + TIME(0,0,0)</f>
        <v>36653</v>
      </c>
      <c r="C991">
        <v>7311.9487305000002</v>
      </c>
    </row>
    <row r="992" spans="1:3" x14ac:dyDescent="0.25">
      <c r="A992">
        <v>128</v>
      </c>
      <c r="B992" s="2">
        <f>DATE(2000,5,8) + TIME(0,0,0)</f>
        <v>36654</v>
      </c>
      <c r="C992">
        <v>7311.9487305000002</v>
      </c>
    </row>
    <row r="993" spans="1:3" x14ac:dyDescent="0.25">
      <c r="A993">
        <v>129</v>
      </c>
      <c r="B993" s="2">
        <f>DATE(2000,5,9) + TIME(0,0,0)</f>
        <v>36655</v>
      </c>
      <c r="C993">
        <v>7311.9487305000002</v>
      </c>
    </row>
    <row r="994" spans="1:3" x14ac:dyDescent="0.25">
      <c r="A994">
        <v>130</v>
      </c>
      <c r="B994" s="2">
        <f>DATE(2000,5,10) + TIME(0,0,0)</f>
        <v>36656</v>
      </c>
      <c r="C994">
        <v>7311.9487305000002</v>
      </c>
    </row>
    <row r="995" spans="1:3" x14ac:dyDescent="0.25">
      <c r="A995">
        <v>131</v>
      </c>
      <c r="B995" s="2">
        <f>DATE(2000,5,11) + TIME(0,0,0)</f>
        <v>36657</v>
      </c>
      <c r="C995">
        <v>7311.9487305000002</v>
      </c>
    </row>
    <row r="996" spans="1:3" x14ac:dyDescent="0.25">
      <c r="A996">
        <v>132</v>
      </c>
      <c r="B996" s="2">
        <f>DATE(2000,5,12) + TIME(0,0,0)</f>
        <v>36658</v>
      </c>
      <c r="C996">
        <v>7311.9487305000002</v>
      </c>
    </row>
    <row r="997" spans="1:3" x14ac:dyDescent="0.25">
      <c r="A997">
        <v>133</v>
      </c>
      <c r="B997" s="2">
        <f>DATE(2000,5,13) + TIME(0,0,0)</f>
        <v>36659</v>
      </c>
      <c r="C997">
        <v>7311.9487305000002</v>
      </c>
    </row>
    <row r="998" spans="1:3" x14ac:dyDescent="0.25">
      <c r="A998">
        <v>134</v>
      </c>
      <c r="B998" s="2">
        <f>DATE(2000,5,14) + TIME(0,0,0)</f>
        <v>36660</v>
      </c>
      <c r="C998">
        <v>7311.9487305000002</v>
      </c>
    </row>
    <row r="999" spans="1:3" x14ac:dyDescent="0.25">
      <c r="A999">
        <v>135</v>
      </c>
      <c r="B999" s="2">
        <f>DATE(2000,5,15) + TIME(0,0,0)</f>
        <v>36661</v>
      </c>
      <c r="C999">
        <v>7311.9487305000002</v>
      </c>
    </row>
    <row r="1000" spans="1:3" x14ac:dyDescent="0.25">
      <c r="A1000">
        <v>136</v>
      </c>
      <c r="B1000" s="2">
        <f>DATE(2000,5,16) + TIME(0,0,0)</f>
        <v>36662</v>
      </c>
      <c r="C1000">
        <v>7311.9487305000002</v>
      </c>
    </row>
    <row r="1001" spans="1:3" x14ac:dyDescent="0.25">
      <c r="A1001">
        <v>137</v>
      </c>
      <c r="B1001" s="2">
        <f>DATE(2000,5,17) + TIME(0,0,0)</f>
        <v>36663</v>
      </c>
      <c r="C1001">
        <v>7311.9487305000002</v>
      </c>
    </row>
    <row r="1002" spans="1:3" x14ac:dyDescent="0.25">
      <c r="A1002">
        <v>138</v>
      </c>
      <c r="B1002" s="2">
        <f>DATE(2000,5,18) + TIME(0,0,0)</f>
        <v>36664</v>
      </c>
      <c r="C1002">
        <v>7311.9487305000002</v>
      </c>
    </row>
    <row r="1003" spans="1:3" x14ac:dyDescent="0.25">
      <c r="A1003">
        <v>139</v>
      </c>
      <c r="B1003" s="2">
        <f>DATE(2000,5,19) + TIME(0,0,0)</f>
        <v>36665</v>
      </c>
      <c r="C1003">
        <v>7311.9487305000002</v>
      </c>
    </row>
    <row r="1004" spans="1:3" x14ac:dyDescent="0.25">
      <c r="A1004">
        <v>140</v>
      </c>
      <c r="B1004" s="2">
        <f>DATE(2000,5,20) + TIME(0,0,0)</f>
        <v>36666</v>
      </c>
      <c r="C1004">
        <v>7311.9487305000002</v>
      </c>
    </row>
    <row r="1005" spans="1:3" x14ac:dyDescent="0.25">
      <c r="A1005">
        <v>141</v>
      </c>
      <c r="B1005" s="2">
        <f>DATE(2000,5,21) + TIME(0,0,0)</f>
        <v>36667</v>
      </c>
      <c r="C1005">
        <v>7311.9487305000002</v>
      </c>
    </row>
    <row r="1006" spans="1:3" x14ac:dyDescent="0.25">
      <c r="A1006">
        <v>142</v>
      </c>
      <c r="B1006" s="2">
        <f>DATE(2000,5,22) + TIME(0,0,0)</f>
        <v>36668</v>
      </c>
      <c r="C1006">
        <v>7311.9487305000002</v>
      </c>
    </row>
    <row r="1007" spans="1:3" x14ac:dyDescent="0.25">
      <c r="A1007">
        <v>143</v>
      </c>
      <c r="B1007" s="2">
        <f>DATE(2000,5,23) + TIME(0,0,0)</f>
        <v>36669</v>
      </c>
      <c r="C1007">
        <v>7311.9487305000002</v>
      </c>
    </row>
    <row r="1008" spans="1:3" x14ac:dyDescent="0.25">
      <c r="A1008">
        <v>144</v>
      </c>
      <c r="B1008" s="2">
        <f>DATE(2000,5,24) + TIME(0,0,0)</f>
        <v>36670</v>
      </c>
      <c r="C1008">
        <v>7311.9487305000002</v>
      </c>
    </row>
    <row r="1009" spans="1:3" x14ac:dyDescent="0.25">
      <c r="A1009">
        <v>145</v>
      </c>
      <c r="B1009" s="2">
        <f>DATE(2000,5,25) + TIME(0,0,0)</f>
        <v>36671</v>
      </c>
      <c r="C1009">
        <v>7311.9487305000002</v>
      </c>
    </row>
    <row r="1010" spans="1:3" x14ac:dyDescent="0.25">
      <c r="A1010">
        <v>146</v>
      </c>
      <c r="B1010" s="2">
        <f>DATE(2000,5,26) + TIME(0,0,0)</f>
        <v>36672</v>
      </c>
      <c r="C1010">
        <v>7311.9487305000002</v>
      </c>
    </row>
    <row r="1011" spans="1:3" x14ac:dyDescent="0.25">
      <c r="A1011">
        <v>147</v>
      </c>
      <c r="B1011" s="2">
        <f>DATE(2000,5,27) + TIME(0,0,0)</f>
        <v>36673</v>
      </c>
      <c r="C1011">
        <v>7311.9492188000004</v>
      </c>
    </row>
    <row r="1012" spans="1:3" x14ac:dyDescent="0.25">
      <c r="A1012">
        <v>148</v>
      </c>
      <c r="B1012" s="2">
        <f>DATE(2000,5,28) + TIME(0,0,0)</f>
        <v>36674</v>
      </c>
      <c r="C1012">
        <v>7311.9492188000004</v>
      </c>
    </row>
    <row r="1013" spans="1:3" x14ac:dyDescent="0.25">
      <c r="A1013">
        <v>149</v>
      </c>
      <c r="B1013" s="2">
        <f>DATE(2000,5,29) + TIME(0,0,0)</f>
        <v>36675</v>
      </c>
      <c r="C1013">
        <v>7311.9492188000004</v>
      </c>
    </row>
    <row r="1014" spans="1:3" x14ac:dyDescent="0.25">
      <c r="A1014">
        <v>150</v>
      </c>
      <c r="B1014" s="2">
        <f>DATE(2000,5,30) + TIME(0,0,0)</f>
        <v>36676</v>
      </c>
      <c r="C1014">
        <v>7311.9492188000004</v>
      </c>
    </row>
    <row r="1015" spans="1:3" x14ac:dyDescent="0.25">
      <c r="A1015">
        <v>151</v>
      </c>
      <c r="B1015" s="2">
        <f>DATE(2000,5,31) + TIME(0,0,0)</f>
        <v>36677</v>
      </c>
      <c r="C1015">
        <v>7311.9492188000004</v>
      </c>
    </row>
    <row r="1016" spans="1:3" x14ac:dyDescent="0.25">
      <c r="A1016">
        <v>152</v>
      </c>
      <c r="B1016" s="2">
        <f>DATE(2000,6,1) + TIME(0,0,0)</f>
        <v>36678</v>
      </c>
      <c r="C1016">
        <v>7311.9492188000004</v>
      </c>
    </row>
    <row r="1017" spans="1:3" x14ac:dyDescent="0.25">
      <c r="A1017">
        <v>153</v>
      </c>
      <c r="B1017" s="2">
        <f>DATE(2000,6,2) + TIME(0,0,0)</f>
        <v>36679</v>
      </c>
      <c r="C1017">
        <v>7311.9492188000004</v>
      </c>
    </row>
    <row r="1018" spans="1:3" x14ac:dyDescent="0.25">
      <c r="A1018">
        <v>154</v>
      </c>
      <c r="B1018" s="2">
        <f>DATE(2000,6,3) + TIME(0,0,0)</f>
        <v>36680</v>
      </c>
      <c r="C1018">
        <v>7311.9492188000004</v>
      </c>
    </row>
    <row r="1019" spans="1:3" x14ac:dyDescent="0.25">
      <c r="A1019">
        <v>155</v>
      </c>
      <c r="B1019" s="2">
        <f>DATE(2000,6,4) + TIME(0,0,0)</f>
        <v>36681</v>
      </c>
      <c r="C1019">
        <v>7311.9492188000004</v>
      </c>
    </row>
    <row r="1020" spans="1:3" x14ac:dyDescent="0.25">
      <c r="A1020">
        <v>156</v>
      </c>
      <c r="B1020" s="2">
        <f>DATE(2000,6,5) + TIME(0,0,0)</f>
        <v>36682</v>
      </c>
      <c r="C1020">
        <v>7311.9492188000004</v>
      </c>
    </row>
    <row r="1021" spans="1:3" x14ac:dyDescent="0.25">
      <c r="A1021">
        <v>157</v>
      </c>
      <c r="B1021" s="2">
        <f>DATE(2000,6,6) + TIME(0,0,0)</f>
        <v>36683</v>
      </c>
      <c r="C1021">
        <v>7311.9492188000004</v>
      </c>
    </row>
    <row r="1022" spans="1:3" x14ac:dyDescent="0.25">
      <c r="A1022">
        <v>158</v>
      </c>
      <c r="B1022" s="2">
        <f>DATE(2000,6,7) + TIME(0,0,0)</f>
        <v>36684</v>
      </c>
      <c r="C1022">
        <v>7311.9492188000004</v>
      </c>
    </row>
    <row r="1023" spans="1:3" x14ac:dyDescent="0.25">
      <c r="A1023">
        <v>159</v>
      </c>
      <c r="B1023" s="2">
        <f>DATE(2000,6,8) + TIME(0,0,0)</f>
        <v>36685</v>
      </c>
      <c r="C1023">
        <v>7311.9492188000004</v>
      </c>
    </row>
    <row r="1024" spans="1:3" x14ac:dyDescent="0.25">
      <c r="A1024">
        <v>160</v>
      </c>
      <c r="B1024" s="2">
        <f>DATE(2000,6,9) + TIME(0,0,0)</f>
        <v>36686</v>
      </c>
      <c r="C1024">
        <v>7311.9492188000004</v>
      </c>
    </row>
    <row r="1025" spans="1:3" x14ac:dyDescent="0.25">
      <c r="A1025">
        <v>161</v>
      </c>
      <c r="B1025" s="2">
        <f>DATE(2000,6,10) + TIME(0,0,0)</f>
        <v>36687</v>
      </c>
      <c r="C1025">
        <v>7311.9492188000004</v>
      </c>
    </row>
    <row r="1026" spans="1:3" x14ac:dyDescent="0.25">
      <c r="A1026">
        <v>162</v>
      </c>
      <c r="B1026" s="2">
        <f>DATE(2000,6,11) + TIME(0,0,0)</f>
        <v>36688</v>
      </c>
      <c r="C1026">
        <v>7311.9497069999998</v>
      </c>
    </row>
    <row r="1027" spans="1:3" x14ac:dyDescent="0.25">
      <c r="A1027">
        <v>163</v>
      </c>
      <c r="B1027" s="2">
        <f>DATE(2000,6,12) + TIME(0,0,0)</f>
        <v>36689</v>
      </c>
      <c r="C1027">
        <v>7311.9497069999998</v>
      </c>
    </row>
    <row r="1028" spans="1:3" x14ac:dyDescent="0.25">
      <c r="A1028">
        <v>164</v>
      </c>
      <c r="B1028" s="2">
        <f>DATE(2000,6,13) + TIME(0,0,0)</f>
        <v>36690</v>
      </c>
      <c r="C1028">
        <v>7311.9497069999998</v>
      </c>
    </row>
    <row r="1029" spans="1:3" x14ac:dyDescent="0.25">
      <c r="A1029">
        <v>165</v>
      </c>
      <c r="B1029" s="2">
        <f>DATE(2000,6,14) + TIME(0,0,0)</f>
        <v>36691</v>
      </c>
      <c r="C1029">
        <v>7311.9497069999998</v>
      </c>
    </row>
    <row r="1030" spans="1:3" x14ac:dyDescent="0.25">
      <c r="A1030">
        <v>166</v>
      </c>
      <c r="B1030" s="2">
        <f>DATE(2000,6,15) + TIME(0,0,0)</f>
        <v>36692</v>
      </c>
      <c r="C1030">
        <v>7311.9497069999998</v>
      </c>
    </row>
    <row r="1031" spans="1:3" x14ac:dyDescent="0.25">
      <c r="A1031">
        <v>167</v>
      </c>
      <c r="B1031" s="2">
        <f>DATE(2000,6,16) + TIME(0,0,0)</f>
        <v>36693</v>
      </c>
      <c r="C1031">
        <v>7311.9497069999998</v>
      </c>
    </row>
    <row r="1032" spans="1:3" x14ac:dyDescent="0.25">
      <c r="A1032">
        <v>168</v>
      </c>
      <c r="B1032" s="2">
        <f>DATE(2000,6,17) + TIME(0,0,0)</f>
        <v>36694</v>
      </c>
      <c r="C1032">
        <v>7311.9497069999998</v>
      </c>
    </row>
    <row r="1033" spans="1:3" x14ac:dyDescent="0.25">
      <c r="A1033">
        <v>169</v>
      </c>
      <c r="B1033" s="2">
        <f>DATE(2000,6,18) + TIME(0,0,0)</f>
        <v>36695</v>
      </c>
      <c r="C1033">
        <v>7311.9497069999998</v>
      </c>
    </row>
    <row r="1034" spans="1:3" x14ac:dyDescent="0.25">
      <c r="A1034">
        <v>170</v>
      </c>
      <c r="B1034" s="2">
        <f>DATE(2000,6,19) + TIME(0,0,0)</f>
        <v>36696</v>
      </c>
      <c r="C1034">
        <v>7311.9497069999998</v>
      </c>
    </row>
    <row r="1035" spans="1:3" x14ac:dyDescent="0.25">
      <c r="A1035">
        <v>171</v>
      </c>
      <c r="B1035" s="2">
        <f>DATE(2000,6,20) + TIME(0,0,0)</f>
        <v>36697</v>
      </c>
      <c r="C1035">
        <v>7311.9497069999998</v>
      </c>
    </row>
    <row r="1036" spans="1:3" x14ac:dyDescent="0.25">
      <c r="A1036">
        <v>172</v>
      </c>
      <c r="B1036" s="2">
        <f>DATE(2000,6,21) + TIME(0,0,0)</f>
        <v>36698</v>
      </c>
      <c r="C1036">
        <v>7311.9497069999998</v>
      </c>
    </row>
    <row r="1037" spans="1:3" x14ac:dyDescent="0.25">
      <c r="A1037">
        <v>173</v>
      </c>
      <c r="B1037" s="2">
        <f>DATE(2000,6,22) + TIME(0,0,0)</f>
        <v>36699</v>
      </c>
      <c r="C1037">
        <v>7311.9497069999998</v>
      </c>
    </row>
    <row r="1038" spans="1:3" x14ac:dyDescent="0.25">
      <c r="A1038">
        <v>174</v>
      </c>
      <c r="B1038" s="2">
        <f>DATE(2000,6,23) + TIME(0,0,0)</f>
        <v>36700</v>
      </c>
      <c r="C1038">
        <v>7311.9497069999998</v>
      </c>
    </row>
    <row r="1039" spans="1:3" x14ac:dyDescent="0.25">
      <c r="A1039">
        <v>175</v>
      </c>
      <c r="B1039" s="2">
        <f>DATE(2000,6,24) + TIME(0,0,0)</f>
        <v>36701</v>
      </c>
      <c r="C1039">
        <v>7311.9497069999998</v>
      </c>
    </row>
    <row r="1040" spans="1:3" x14ac:dyDescent="0.25">
      <c r="A1040">
        <v>176</v>
      </c>
      <c r="B1040" s="2">
        <f>DATE(2000,6,25) + TIME(0,0,0)</f>
        <v>36702</v>
      </c>
      <c r="C1040">
        <v>7311.9497069999998</v>
      </c>
    </row>
    <row r="1041" spans="1:3" x14ac:dyDescent="0.25">
      <c r="A1041">
        <v>177</v>
      </c>
      <c r="B1041" s="2">
        <f>DATE(2000,6,26) + TIME(0,0,0)</f>
        <v>36703</v>
      </c>
      <c r="C1041">
        <v>7311.9497069999998</v>
      </c>
    </row>
    <row r="1042" spans="1:3" x14ac:dyDescent="0.25">
      <c r="A1042">
        <v>178</v>
      </c>
      <c r="B1042" s="2">
        <f>DATE(2000,6,27) + TIME(0,0,0)</f>
        <v>36704</v>
      </c>
      <c r="C1042">
        <v>7311.9497069999998</v>
      </c>
    </row>
    <row r="1043" spans="1:3" x14ac:dyDescent="0.25">
      <c r="A1043">
        <v>179</v>
      </c>
      <c r="B1043" s="2">
        <f>DATE(2000,6,28) + TIME(0,0,0)</f>
        <v>36705</v>
      </c>
      <c r="C1043">
        <v>7311.9497069999998</v>
      </c>
    </row>
    <row r="1044" spans="1:3" x14ac:dyDescent="0.25">
      <c r="A1044">
        <v>180</v>
      </c>
      <c r="B1044" s="2">
        <f>DATE(2000,6,29) + TIME(0,0,0)</f>
        <v>36706</v>
      </c>
      <c r="C1044">
        <v>7311.9497069999998</v>
      </c>
    </row>
    <row r="1045" spans="1:3" x14ac:dyDescent="0.25">
      <c r="A1045">
        <v>181</v>
      </c>
      <c r="B1045" s="2">
        <f>DATE(2000,6,30) + TIME(0,0,0)</f>
        <v>36707</v>
      </c>
      <c r="C1045">
        <v>7311.9497069999998</v>
      </c>
    </row>
    <row r="1046" spans="1:3" x14ac:dyDescent="0.25">
      <c r="A1046">
        <v>182</v>
      </c>
      <c r="B1046" s="2">
        <f>DATE(2000,7,1) + TIME(0,0,0)</f>
        <v>36708</v>
      </c>
      <c r="C1046">
        <v>7311.9497069999998</v>
      </c>
    </row>
    <row r="1047" spans="1:3" x14ac:dyDescent="0.25">
      <c r="A1047">
        <v>183</v>
      </c>
      <c r="B1047" s="2">
        <f>DATE(2000,7,2) + TIME(0,0,0)</f>
        <v>36709</v>
      </c>
      <c r="C1047">
        <v>7311.9501952999999</v>
      </c>
    </row>
    <row r="1048" spans="1:3" x14ac:dyDescent="0.25">
      <c r="A1048">
        <v>184</v>
      </c>
      <c r="B1048" s="2">
        <f>DATE(2000,7,3) + TIME(0,0,0)</f>
        <v>36710</v>
      </c>
      <c r="C1048">
        <v>7311.9501952999999</v>
      </c>
    </row>
    <row r="1049" spans="1:3" x14ac:dyDescent="0.25">
      <c r="A1049">
        <v>185</v>
      </c>
      <c r="B1049" s="2">
        <f>DATE(2000,7,4) + TIME(0,0,0)</f>
        <v>36711</v>
      </c>
      <c r="C1049">
        <v>7311.9501952999999</v>
      </c>
    </row>
    <row r="1050" spans="1:3" x14ac:dyDescent="0.25">
      <c r="A1050">
        <v>186</v>
      </c>
      <c r="B1050" s="2">
        <f>DATE(2000,7,5) + TIME(0,0,0)</f>
        <v>36712</v>
      </c>
      <c r="C1050">
        <v>7311.9501952999999</v>
      </c>
    </row>
    <row r="1051" spans="1:3" x14ac:dyDescent="0.25">
      <c r="A1051">
        <v>187</v>
      </c>
      <c r="B1051" s="2">
        <f>DATE(2000,7,6) + TIME(0,0,0)</f>
        <v>36713</v>
      </c>
      <c r="C1051">
        <v>7311.9501952999999</v>
      </c>
    </row>
    <row r="1052" spans="1:3" x14ac:dyDescent="0.25">
      <c r="A1052">
        <v>188</v>
      </c>
      <c r="B1052" s="2">
        <f>DATE(2000,7,7) + TIME(0,0,0)</f>
        <v>36714</v>
      </c>
      <c r="C1052">
        <v>7311.9501952999999</v>
      </c>
    </row>
    <row r="1053" spans="1:3" x14ac:dyDescent="0.25">
      <c r="A1053">
        <v>189</v>
      </c>
      <c r="B1053" s="2">
        <f>DATE(2000,7,8) + TIME(0,0,0)</f>
        <v>36715</v>
      </c>
      <c r="C1053">
        <v>7311.9501952999999</v>
      </c>
    </row>
    <row r="1054" spans="1:3" x14ac:dyDescent="0.25">
      <c r="A1054">
        <v>190</v>
      </c>
      <c r="B1054" s="2">
        <f>DATE(2000,7,9) + TIME(0,0,0)</f>
        <v>36716</v>
      </c>
      <c r="C1054">
        <v>7311.9501952999999</v>
      </c>
    </row>
    <row r="1055" spans="1:3" x14ac:dyDescent="0.25">
      <c r="A1055">
        <v>191</v>
      </c>
      <c r="B1055" s="2">
        <f>DATE(2000,7,10) + TIME(0,0,0)</f>
        <v>36717</v>
      </c>
      <c r="C1055">
        <v>7311.9501952999999</v>
      </c>
    </row>
    <row r="1056" spans="1:3" x14ac:dyDescent="0.25">
      <c r="A1056">
        <v>192</v>
      </c>
      <c r="B1056" s="2">
        <f>DATE(2000,7,11) + TIME(0,0,0)</f>
        <v>36718</v>
      </c>
      <c r="C1056">
        <v>7311.9501952999999</v>
      </c>
    </row>
    <row r="1057" spans="1:3" x14ac:dyDescent="0.25">
      <c r="A1057">
        <v>193</v>
      </c>
      <c r="B1057" s="2">
        <f>DATE(2000,7,12) + TIME(0,0,0)</f>
        <v>36719</v>
      </c>
      <c r="C1057">
        <v>7311.9501952999999</v>
      </c>
    </row>
    <row r="1058" spans="1:3" x14ac:dyDescent="0.25">
      <c r="A1058">
        <v>194</v>
      </c>
      <c r="B1058" s="2">
        <f>DATE(2000,7,13) + TIME(0,0,0)</f>
        <v>36720</v>
      </c>
      <c r="C1058">
        <v>7311.9501952999999</v>
      </c>
    </row>
    <row r="1059" spans="1:3" x14ac:dyDescent="0.25">
      <c r="A1059">
        <v>195</v>
      </c>
      <c r="B1059" s="2">
        <f>DATE(2000,7,14) + TIME(0,0,0)</f>
        <v>36721</v>
      </c>
      <c r="C1059">
        <v>7311.9501952999999</v>
      </c>
    </row>
    <row r="1060" spans="1:3" x14ac:dyDescent="0.25">
      <c r="A1060">
        <v>196</v>
      </c>
      <c r="B1060" s="2">
        <f>DATE(2000,7,15) + TIME(0,0,0)</f>
        <v>36722</v>
      </c>
      <c r="C1060">
        <v>7311.9501952999999</v>
      </c>
    </row>
    <row r="1061" spans="1:3" x14ac:dyDescent="0.25">
      <c r="A1061">
        <v>197</v>
      </c>
      <c r="B1061" s="2">
        <f>DATE(2000,7,16) + TIME(0,0,0)</f>
        <v>36723</v>
      </c>
      <c r="C1061">
        <v>7311.9501952999999</v>
      </c>
    </row>
    <row r="1062" spans="1:3" x14ac:dyDescent="0.25">
      <c r="A1062">
        <v>198</v>
      </c>
      <c r="B1062" s="2">
        <f>DATE(2000,7,17) + TIME(0,0,0)</f>
        <v>36724</v>
      </c>
      <c r="C1062">
        <v>7311.9501952999999</v>
      </c>
    </row>
    <row r="1063" spans="1:3" x14ac:dyDescent="0.25">
      <c r="A1063">
        <v>199</v>
      </c>
      <c r="B1063" s="2">
        <f>DATE(2000,7,18) + TIME(0,0,0)</f>
        <v>36725</v>
      </c>
      <c r="C1063">
        <v>7311.9501952999999</v>
      </c>
    </row>
    <row r="1064" spans="1:3" x14ac:dyDescent="0.25">
      <c r="A1064">
        <v>200</v>
      </c>
      <c r="B1064" s="2">
        <f>DATE(2000,7,19) + TIME(0,0,0)</f>
        <v>36726</v>
      </c>
      <c r="C1064">
        <v>7311.9501952999999</v>
      </c>
    </row>
    <row r="1065" spans="1:3" x14ac:dyDescent="0.25">
      <c r="A1065">
        <v>201</v>
      </c>
      <c r="B1065" s="2">
        <f>DATE(2000,7,20) + TIME(0,0,0)</f>
        <v>36727</v>
      </c>
      <c r="C1065">
        <v>7311.9501952999999</v>
      </c>
    </row>
    <row r="1066" spans="1:3" x14ac:dyDescent="0.25">
      <c r="A1066">
        <v>202</v>
      </c>
      <c r="B1066" s="2">
        <f>DATE(2000,7,21) + TIME(0,0,0)</f>
        <v>36728</v>
      </c>
      <c r="C1066">
        <v>7311.9501952999999</v>
      </c>
    </row>
    <row r="1067" spans="1:3" x14ac:dyDescent="0.25">
      <c r="A1067">
        <v>203</v>
      </c>
      <c r="B1067" s="2">
        <f>DATE(2000,7,22) + TIME(0,0,0)</f>
        <v>36729</v>
      </c>
      <c r="C1067">
        <v>7311.9501952999999</v>
      </c>
    </row>
    <row r="1068" spans="1:3" x14ac:dyDescent="0.25">
      <c r="A1068">
        <v>204</v>
      </c>
      <c r="B1068" s="2">
        <f>DATE(2000,7,23) + TIME(0,0,0)</f>
        <v>36730</v>
      </c>
      <c r="C1068">
        <v>7311.9501952999999</v>
      </c>
    </row>
    <row r="1069" spans="1:3" x14ac:dyDescent="0.25">
      <c r="A1069">
        <v>205</v>
      </c>
      <c r="B1069" s="2">
        <f>DATE(2000,7,24) + TIME(0,0,0)</f>
        <v>36731</v>
      </c>
      <c r="C1069">
        <v>7311.9501952999999</v>
      </c>
    </row>
    <row r="1070" spans="1:3" x14ac:dyDescent="0.25">
      <c r="A1070">
        <v>206</v>
      </c>
      <c r="B1070" s="2">
        <f>DATE(2000,7,25) + TIME(0,0,0)</f>
        <v>36732</v>
      </c>
      <c r="C1070">
        <v>7311.9501952999999</v>
      </c>
    </row>
    <row r="1071" spans="1:3" x14ac:dyDescent="0.25">
      <c r="A1071">
        <v>207</v>
      </c>
      <c r="B1071" s="2">
        <f>DATE(2000,7,26) + TIME(0,0,0)</f>
        <v>36733</v>
      </c>
      <c r="C1071">
        <v>7311.9501952999999</v>
      </c>
    </row>
    <row r="1072" spans="1:3" x14ac:dyDescent="0.25">
      <c r="A1072">
        <v>208</v>
      </c>
      <c r="B1072" s="2">
        <f>DATE(2000,7,27) + TIME(0,0,0)</f>
        <v>36734</v>
      </c>
      <c r="C1072">
        <v>7311.9506836</v>
      </c>
    </row>
    <row r="1073" spans="1:3" x14ac:dyDescent="0.25">
      <c r="A1073">
        <v>209</v>
      </c>
      <c r="B1073" s="2">
        <f>DATE(2000,7,28) + TIME(0,0,0)</f>
        <v>36735</v>
      </c>
      <c r="C1073">
        <v>7311.9506836</v>
      </c>
    </row>
    <row r="1074" spans="1:3" x14ac:dyDescent="0.25">
      <c r="A1074">
        <v>210</v>
      </c>
      <c r="B1074" s="2">
        <f>DATE(2000,7,29) + TIME(0,0,0)</f>
        <v>36736</v>
      </c>
      <c r="C1074">
        <v>7311.9506836</v>
      </c>
    </row>
    <row r="1075" spans="1:3" x14ac:dyDescent="0.25">
      <c r="A1075">
        <v>211</v>
      </c>
      <c r="B1075" s="2">
        <f>DATE(2000,7,30) + TIME(0,0,0)</f>
        <v>36737</v>
      </c>
      <c r="C1075">
        <v>7311.9506836</v>
      </c>
    </row>
    <row r="1076" spans="1:3" x14ac:dyDescent="0.25">
      <c r="A1076">
        <v>212</v>
      </c>
      <c r="B1076" s="2">
        <f>DATE(2000,7,31) + TIME(0,0,0)</f>
        <v>36738</v>
      </c>
      <c r="C1076">
        <v>7311.9506836</v>
      </c>
    </row>
    <row r="1077" spans="1:3" x14ac:dyDescent="0.25">
      <c r="A1077">
        <v>213</v>
      </c>
      <c r="B1077" s="2">
        <f>DATE(2000,8,1) + TIME(0,0,0)</f>
        <v>36739</v>
      </c>
      <c r="C1077">
        <v>7311.9506836</v>
      </c>
    </row>
    <row r="1078" spans="1:3" x14ac:dyDescent="0.25">
      <c r="A1078">
        <v>214</v>
      </c>
      <c r="B1078" s="2">
        <f>DATE(2000,8,2) + TIME(0,0,0)</f>
        <v>36740</v>
      </c>
      <c r="C1078">
        <v>7311.9506836</v>
      </c>
    </row>
    <row r="1079" spans="1:3" x14ac:dyDescent="0.25">
      <c r="A1079">
        <v>215</v>
      </c>
      <c r="B1079" s="2">
        <f>DATE(2000,8,3) + TIME(0,0,0)</f>
        <v>36741</v>
      </c>
      <c r="C1079">
        <v>7311.9506836</v>
      </c>
    </row>
    <row r="1080" spans="1:3" x14ac:dyDescent="0.25">
      <c r="A1080">
        <v>216</v>
      </c>
      <c r="B1080" s="2">
        <f>DATE(2000,8,4) + TIME(0,0,0)</f>
        <v>36742</v>
      </c>
      <c r="C1080">
        <v>7311.9506836</v>
      </c>
    </row>
    <row r="1081" spans="1:3" x14ac:dyDescent="0.25">
      <c r="A1081">
        <v>217</v>
      </c>
      <c r="B1081" s="2">
        <f>DATE(2000,8,5) + TIME(0,0,0)</f>
        <v>36743</v>
      </c>
      <c r="C1081">
        <v>7311.9506836</v>
      </c>
    </row>
    <row r="1082" spans="1:3" x14ac:dyDescent="0.25">
      <c r="A1082">
        <v>218</v>
      </c>
      <c r="B1082" s="2">
        <f>DATE(2000,8,6) + TIME(0,0,0)</f>
        <v>36744</v>
      </c>
      <c r="C1082">
        <v>7311.9506836</v>
      </c>
    </row>
    <row r="1083" spans="1:3" x14ac:dyDescent="0.25">
      <c r="A1083">
        <v>219</v>
      </c>
      <c r="B1083" s="2">
        <f>DATE(2000,8,7) + TIME(0,0,0)</f>
        <v>36745</v>
      </c>
      <c r="C1083">
        <v>7311.9506836</v>
      </c>
    </row>
    <row r="1084" spans="1:3" x14ac:dyDescent="0.25">
      <c r="A1084">
        <v>220</v>
      </c>
      <c r="B1084" s="2">
        <f>DATE(2000,8,8) + TIME(0,0,0)</f>
        <v>36746</v>
      </c>
      <c r="C1084">
        <v>7311.9506836</v>
      </c>
    </row>
    <row r="1085" spans="1:3" x14ac:dyDescent="0.25">
      <c r="A1085">
        <v>221</v>
      </c>
      <c r="B1085" s="2">
        <f>DATE(2000,8,9) + TIME(0,0,0)</f>
        <v>36747</v>
      </c>
      <c r="C1085">
        <v>7311.9506836</v>
      </c>
    </row>
    <row r="1086" spans="1:3" x14ac:dyDescent="0.25">
      <c r="A1086">
        <v>222</v>
      </c>
      <c r="B1086" s="2">
        <f>DATE(2000,8,10) + TIME(0,0,0)</f>
        <v>36748</v>
      </c>
      <c r="C1086">
        <v>7311.9506836</v>
      </c>
    </row>
    <row r="1087" spans="1:3" x14ac:dyDescent="0.25">
      <c r="A1087">
        <v>223</v>
      </c>
      <c r="B1087" s="2">
        <f>DATE(2000,8,11) + TIME(0,0,0)</f>
        <v>36749</v>
      </c>
      <c r="C1087">
        <v>7311.9506836</v>
      </c>
    </row>
    <row r="1088" spans="1:3" x14ac:dyDescent="0.25">
      <c r="A1088">
        <v>224</v>
      </c>
      <c r="B1088" s="2">
        <f>DATE(2000,8,12) + TIME(0,0,0)</f>
        <v>36750</v>
      </c>
      <c r="C1088">
        <v>7311.9506836</v>
      </c>
    </row>
    <row r="1089" spans="1:3" x14ac:dyDescent="0.25">
      <c r="A1089">
        <v>225</v>
      </c>
      <c r="B1089" s="2">
        <f>DATE(2000,8,13) + TIME(0,0,0)</f>
        <v>36751</v>
      </c>
      <c r="C1089">
        <v>7311.9506836</v>
      </c>
    </row>
    <row r="1090" spans="1:3" x14ac:dyDescent="0.25">
      <c r="A1090">
        <v>226</v>
      </c>
      <c r="B1090" s="2">
        <f>DATE(2000,8,14) + TIME(0,0,0)</f>
        <v>36752</v>
      </c>
      <c r="C1090">
        <v>7311.9506836</v>
      </c>
    </row>
    <row r="1091" spans="1:3" x14ac:dyDescent="0.25">
      <c r="A1091">
        <v>227</v>
      </c>
      <c r="B1091" s="2">
        <f>DATE(2000,8,15) + TIME(0,0,0)</f>
        <v>36753</v>
      </c>
      <c r="C1091">
        <v>7311.9506836</v>
      </c>
    </row>
    <row r="1092" spans="1:3" x14ac:dyDescent="0.25">
      <c r="A1092">
        <v>228</v>
      </c>
      <c r="B1092" s="2">
        <f>DATE(2000,8,16) + TIME(0,0,0)</f>
        <v>36754</v>
      </c>
      <c r="C1092">
        <v>7311.9506836</v>
      </c>
    </row>
    <row r="1093" spans="1:3" x14ac:dyDescent="0.25">
      <c r="A1093">
        <v>229</v>
      </c>
      <c r="B1093" s="2">
        <f>DATE(2000,8,17) + TIME(0,0,0)</f>
        <v>36755</v>
      </c>
      <c r="C1093">
        <v>7311.9506836</v>
      </c>
    </row>
    <row r="1094" spans="1:3" x14ac:dyDescent="0.25">
      <c r="A1094">
        <v>230</v>
      </c>
      <c r="B1094" s="2">
        <f>DATE(2000,8,18) + TIME(0,0,0)</f>
        <v>36756</v>
      </c>
      <c r="C1094">
        <v>7311.9506836</v>
      </c>
    </row>
    <row r="1095" spans="1:3" x14ac:dyDescent="0.25">
      <c r="A1095">
        <v>231</v>
      </c>
      <c r="B1095" s="2">
        <f>DATE(2000,8,19) + TIME(0,0,0)</f>
        <v>36757</v>
      </c>
      <c r="C1095">
        <v>7311.9506836</v>
      </c>
    </row>
    <row r="1096" spans="1:3" x14ac:dyDescent="0.25">
      <c r="A1096">
        <v>232</v>
      </c>
      <c r="B1096" s="2">
        <f>DATE(2000,8,20) + TIME(0,0,0)</f>
        <v>36758</v>
      </c>
      <c r="C1096">
        <v>7311.9511719000002</v>
      </c>
    </row>
    <row r="1097" spans="1:3" x14ac:dyDescent="0.25">
      <c r="A1097">
        <v>233</v>
      </c>
      <c r="B1097" s="2">
        <f>DATE(2000,8,21) + TIME(0,0,0)</f>
        <v>36759</v>
      </c>
      <c r="C1097">
        <v>7311.9511719000002</v>
      </c>
    </row>
    <row r="1098" spans="1:3" x14ac:dyDescent="0.25">
      <c r="A1098">
        <v>234</v>
      </c>
      <c r="B1098" s="2">
        <f>DATE(2000,8,22) + TIME(0,0,0)</f>
        <v>36760</v>
      </c>
      <c r="C1098">
        <v>7311.9511719000002</v>
      </c>
    </row>
    <row r="1099" spans="1:3" x14ac:dyDescent="0.25">
      <c r="A1099">
        <v>235</v>
      </c>
      <c r="B1099" s="2">
        <f>DATE(2000,8,23) + TIME(0,0,0)</f>
        <v>36761</v>
      </c>
      <c r="C1099">
        <v>7311.9511719000002</v>
      </c>
    </row>
    <row r="1100" spans="1:3" x14ac:dyDescent="0.25">
      <c r="A1100">
        <v>236</v>
      </c>
      <c r="B1100" s="2">
        <f>DATE(2000,8,24) + TIME(0,0,0)</f>
        <v>36762</v>
      </c>
      <c r="C1100">
        <v>7311.9511719000002</v>
      </c>
    </row>
    <row r="1101" spans="1:3" x14ac:dyDescent="0.25">
      <c r="A1101">
        <v>237</v>
      </c>
      <c r="B1101" s="2">
        <f>DATE(2000,8,25) + TIME(0,0,0)</f>
        <v>36763</v>
      </c>
      <c r="C1101">
        <v>7311.9511719000002</v>
      </c>
    </row>
    <row r="1102" spans="1:3" x14ac:dyDescent="0.25">
      <c r="A1102">
        <v>238</v>
      </c>
      <c r="B1102" s="2">
        <f>DATE(2000,8,26) + TIME(0,0,0)</f>
        <v>36764</v>
      </c>
      <c r="C1102">
        <v>7311.9511719000002</v>
      </c>
    </row>
    <row r="1103" spans="1:3" x14ac:dyDescent="0.25">
      <c r="A1103">
        <v>239</v>
      </c>
      <c r="B1103" s="2">
        <f>DATE(2000,8,27) + TIME(0,0,0)</f>
        <v>36765</v>
      </c>
      <c r="C1103">
        <v>7311.9511719000002</v>
      </c>
    </row>
    <row r="1104" spans="1:3" x14ac:dyDescent="0.25">
      <c r="A1104">
        <v>240</v>
      </c>
      <c r="B1104" s="2">
        <f>DATE(2000,8,28) + TIME(0,0,0)</f>
        <v>36766</v>
      </c>
      <c r="C1104">
        <v>7311.9511719000002</v>
      </c>
    </row>
    <row r="1105" spans="1:3" x14ac:dyDescent="0.25">
      <c r="A1105">
        <v>241</v>
      </c>
      <c r="B1105" s="2">
        <f>DATE(2000,8,29) + TIME(0,0,0)</f>
        <v>36767</v>
      </c>
      <c r="C1105">
        <v>7311.9511719000002</v>
      </c>
    </row>
    <row r="1106" spans="1:3" x14ac:dyDescent="0.25">
      <c r="A1106">
        <v>242</v>
      </c>
      <c r="B1106" s="2">
        <f>DATE(2000,8,30) + TIME(0,0,0)</f>
        <v>36768</v>
      </c>
      <c r="C1106">
        <v>7311.9511719000002</v>
      </c>
    </row>
    <row r="1107" spans="1:3" x14ac:dyDescent="0.25">
      <c r="A1107">
        <v>243</v>
      </c>
      <c r="B1107" s="2">
        <f>DATE(2000,8,31) + TIME(0,0,0)</f>
        <v>36769</v>
      </c>
      <c r="C1107">
        <v>7311.9511719000002</v>
      </c>
    </row>
    <row r="1108" spans="1:3" x14ac:dyDescent="0.25">
      <c r="A1108">
        <v>244</v>
      </c>
      <c r="B1108" s="2">
        <f>DATE(2000,9,1) + TIME(0,0,0)</f>
        <v>36770</v>
      </c>
      <c r="C1108">
        <v>7311.9511719000002</v>
      </c>
    </row>
    <row r="1109" spans="1:3" x14ac:dyDescent="0.25">
      <c r="A1109">
        <v>245</v>
      </c>
      <c r="B1109" s="2">
        <f>DATE(2000,9,2) + TIME(0,0,0)</f>
        <v>36771</v>
      </c>
      <c r="C1109">
        <v>7311.9511719000002</v>
      </c>
    </row>
    <row r="1110" spans="1:3" x14ac:dyDescent="0.25">
      <c r="A1110">
        <v>246</v>
      </c>
      <c r="B1110" s="2">
        <f>DATE(2000,9,3) + TIME(0,0,0)</f>
        <v>36772</v>
      </c>
      <c r="C1110">
        <v>7311.9511719000002</v>
      </c>
    </row>
    <row r="1111" spans="1:3" x14ac:dyDescent="0.25">
      <c r="A1111">
        <v>247</v>
      </c>
      <c r="B1111" s="2">
        <f>DATE(2000,9,4) + TIME(0,0,0)</f>
        <v>36773</v>
      </c>
      <c r="C1111">
        <v>7311.9511719000002</v>
      </c>
    </row>
    <row r="1112" spans="1:3" x14ac:dyDescent="0.25">
      <c r="A1112">
        <v>248</v>
      </c>
      <c r="B1112" s="2">
        <f>DATE(2000,9,5) + TIME(0,0,0)</f>
        <v>36774</v>
      </c>
      <c r="C1112">
        <v>7311.9511719000002</v>
      </c>
    </row>
    <row r="1113" spans="1:3" x14ac:dyDescent="0.25">
      <c r="A1113">
        <v>249</v>
      </c>
      <c r="B1113" s="2">
        <f>DATE(2000,9,6) + TIME(0,0,0)</f>
        <v>36775</v>
      </c>
      <c r="C1113">
        <v>7311.9511719000002</v>
      </c>
    </row>
    <row r="1114" spans="1:3" x14ac:dyDescent="0.25">
      <c r="A1114">
        <v>250</v>
      </c>
      <c r="B1114" s="2">
        <f>DATE(2000,9,7) + TIME(0,0,0)</f>
        <v>36776</v>
      </c>
      <c r="C1114">
        <v>7311.9511719000002</v>
      </c>
    </row>
    <row r="1115" spans="1:3" x14ac:dyDescent="0.25">
      <c r="A1115">
        <v>251</v>
      </c>
      <c r="B1115" s="2">
        <f>DATE(2000,9,8) + TIME(0,0,0)</f>
        <v>36777</v>
      </c>
      <c r="C1115">
        <v>7311.9511719000002</v>
      </c>
    </row>
    <row r="1116" spans="1:3" x14ac:dyDescent="0.25">
      <c r="A1116">
        <v>252</v>
      </c>
      <c r="B1116" s="2">
        <f>DATE(2000,9,9) + TIME(0,0,0)</f>
        <v>36778</v>
      </c>
      <c r="C1116">
        <v>7311.9511719000002</v>
      </c>
    </row>
    <row r="1117" spans="1:3" x14ac:dyDescent="0.25">
      <c r="A1117">
        <v>253</v>
      </c>
      <c r="B1117" s="2">
        <f>DATE(2000,9,10) + TIME(0,0,0)</f>
        <v>36779</v>
      </c>
      <c r="C1117">
        <v>7311.9511719000002</v>
      </c>
    </row>
    <row r="1118" spans="1:3" x14ac:dyDescent="0.25">
      <c r="A1118">
        <v>254</v>
      </c>
      <c r="B1118" s="2">
        <f>DATE(2000,9,11) + TIME(0,0,0)</f>
        <v>36780</v>
      </c>
      <c r="C1118">
        <v>7311.9511719000002</v>
      </c>
    </row>
    <row r="1119" spans="1:3" x14ac:dyDescent="0.25">
      <c r="A1119">
        <v>255</v>
      </c>
      <c r="B1119" s="2">
        <f>DATE(2000,9,12) + TIME(0,0,0)</f>
        <v>36781</v>
      </c>
      <c r="C1119">
        <v>7311.9511719000002</v>
      </c>
    </row>
    <row r="1120" spans="1:3" x14ac:dyDescent="0.25">
      <c r="A1120">
        <v>256</v>
      </c>
      <c r="B1120" s="2">
        <f>DATE(2000,9,13) + TIME(0,0,0)</f>
        <v>36782</v>
      </c>
      <c r="C1120">
        <v>7311.9511719000002</v>
      </c>
    </row>
    <row r="1121" spans="1:3" x14ac:dyDescent="0.25">
      <c r="A1121">
        <v>257</v>
      </c>
      <c r="B1121" s="2">
        <f>DATE(2000,9,14) + TIME(0,0,0)</f>
        <v>36783</v>
      </c>
      <c r="C1121">
        <v>7311.9511719000002</v>
      </c>
    </row>
    <row r="1122" spans="1:3" x14ac:dyDescent="0.25">
      <c r="A1122">
        <v>258</v>
      </c>
      <c r="B1122" s="2">
        <f>DATE(2000,9,15) + TIME(0,0,0)</f>
        <v>36784</v>
      </c>
      <c r="C1122">
        <v>7311.9516602000003</v>
      </c>
    </row>
    <row r="1123" spans="1:3" x14ac:dyDescent="0.25">
      <c r="A1123">
        <v>259</v>
      </c>
      <c r="B1123" s="2">
        <f>DATE(2000,9,16) + TIME(0,0,0)</f>
        <v>36785</v>
      </c>
      <c r="C1123">
        <v>7311.9516602000003</v>
      </c>
    </row>
    <row r="1124" spans="1:3" x14ac:dyDescent="0.25">
      <c r="A1124">
        <v>260</v>
      </c>
      <c r="B1124" s="2">
        <f>DATE(2000,9,17) + TIME(0,0,0)</f>
        <v>36786</v>
      </c>
      <c r="C1124">
        <v>7311.9516602000003</v>
      </c>
    </row>
    <row r="1125" spans="1:3" x14ac:dyDescent="0.25">
      <c r="A1125">
        <v>261</v>
      </c>
      <c r="B1125" s="2">
        <f>DATE(2000,9,18) + TIME(0,0,0)</f>
        <v>36787</v>
      </c>
      <c r="C1125">
        <v>7311.9516602000003</v>
      </c>
    </row>
    <row r="1126" spans="1:3" x14ac:dyDescent="0.25">
      <c r="A1126">
        <v>262</v>
      </c>
      <c r="B1126" s="2">
        <f>DATE(2000,9,19) + TIME(0,0,0)</f>
        <v>36788</v>
      </c>
      <c r="C1126">
        <v>7311.9516602000003</v>
      </c>
    </row>
    <row r="1127" spans="1:3" x14ac:dyDescent="0.25">
      <c r="A1127">
        <v>263</v>
      </c>
      <c r="B1127" s="2">
        <f>DATE(2000,9,20) + TIME(0,0,0)</f>
        <v>36789</v>
      </c>
      <c r="C1127">
        <v>7311.9516602000003</v>
      </c>
    </row>
    <row r="1128" spans="1:3" x14ac:dyDescent="0.25">
      <c r="A1128">
        <v>264</v>
      </c>
      <c r="B1128" s="2">
        <f>DATE(2000,9,21) + TIME(0,0,0)</f>
        <v>36790</v>
      </c>
      <c r="C1128">
        <v>7311.9516602000003</v>
      </c>
    </row>
    <row r="1129" spans="1:3" x14ac:dyDescent="0.25">
      <c r="A1129">
        <v>265</v>
      </c>
      <c r="B1129" s="2">
        <f>DATE(2000,9,22) + TIME(0,0,0)</f>
        <v>36791</v>
      </c>
      <c r="C1129">
        <v>7311.9516602000003</v>
      </c>
    </row>
    <row r="1130" spans="1:3" x14ac:dyDescent="0.25">
      <c r="A1130">
        <v>266</v>
      </c>
      <c r="B1130" s="2">
        <f>DATE(2000,9,23) + TIME(0,0,0)</f>
        <v>36792</v>
      </c>
      <c r="C1130">
        <v>7311.9516602000003</v>
      </c>
    </row>
    <row r="1131" spans="1:3" x14ac:dyDescent="0.25">
      <c r="A1131">
        <v>267</v>
      </c>
      <c r="B1131" s="2">
        <f>DATE(2000,9,24) + TIME(0,0,0)</f>
        <v>36793</v>
      </c>
      <c r="C1131">
        <v>7311.9516602000003</v>
      </c>
    </row>
    <row r="1132" spans="1:3" x14ac:dyDescent="0.25">
      <c r="A1132">
        <v>268</v>
      </c>
      <c r="B1132" s="2">
        <f>DATE(2000,9,25) + TIME(0,0,0)</f>
        <v>36794</v>
      </c>
      <c r="C1132">
        <v>7311.9516602000003</v>
      </c>
    </row>
    <row r="1133" spans="1:3" x14ac:dyDescent="0.25">
      <c r="A1133">
        <v>269</v>
      </c>
      <c r="B1133" s="2">
        <f>DATE(2000,9,26) + TIME(0,0,0)</f>
        <v>36795</v>
      </c>
      <c r="C1133">
        <v>7311.9516602000003</v>
      </c>
    </row>
    <row r="1134" spans="1:3" x14ac:dyDescent="0.25">
      <c r="A1134">
        <v>270</v>
      </c>
      <c r="B1134" s="2">
        <f>DATE(2000,9,27) + TIME(0,0,0)</f>
        <v>36796</v>
      </c>
      <c r="C1134">
        <v>7311.9516602000003</v>
      </c>
    </row>
    <row r="1135" spans="1:3" x14ac:dyDescent="0.25">
      <c r="A1135">
        <v>271</v>
      </c>
      <c r="B1135" s="2">
        <f>DATE(2000,9,28) + TIME(0,0,0)</f>
        <v>36797</v>
      </c>
      <c r="C1135">
        <v>7311.9516602000003</v>
      </c>
    </row>
    <row r="1136" spans="1:3" x14ac:dyDescent="0.25">
      <c r="A1136">
        <v>272</v>
      </c>
      <c r="B1136" s="2">
        <f>DATE(2000,9,29) + TIME(0,0,0)</f>
        <v>36798</v>
      </c>
      <c r="C1136">
        <v>7311.9516602000003</v>
      </c>
    </row>
    <row r="1137" spans="1:3" x14ac:dyDescent="0.25">
      <c r="A1137">
        <v>273</v>
      </c>
      <c r="B1137" s="2">
        <f>DATE(2000,9,30) + TIME(0,0,0)</f>
        <v>36799</v>
      </c>
      <c r="C1137">
        <v>7311.9516602000003</v>
      </c>
    </row>
    <row r="1138" spans="1:3" x14ac:dyDescent="0.25">
      <c r="A1138">
        <v>274</v>
      </c>
      <c r="B1138" s="2">
        <f>DATE(2000,10,1) + TIME(0,0,0)</f>
        <v>36800</v>
      </c>
      <c r="C1138">
        <v>7311.9516602000003</v>
      </c>
    </row>
    <row r="1139" spans="1:3" x14ac:dyDescent="0.25">
      <c r="A1139">
        <v>275</v>
      </c>
      <c r="B1139" s="2">
        <f>DATE(2000,10,2) + TIME(0,0,0)</f>
        <v>36801</v>
      </c>
      <c r="C1139">
        <v>7311.9516602000003</v>
      </c>
    </row>
    <row r="1140" spans="1:3" x14ac:dyDescent="0.25">
      <c r="A1140">
        <v>276</v>
      </c>
      <c r="B1140" s="2">
        <f>DATE(2000,10,3) + TIME(0,0,0)</f>
        <v>36802</v>
      </c>
      <c r="C1140">
        <v>7311.9516602000003</v>
      </c>
    </row>
    <row r="1141" spans="1:3" x14ac:dyDescent="0.25">
      <c r="A1141">
        <v>277</v>
      </c>
      <c r="B1141" s="2">
        <f>DATE(2000,10,4) + TIME(0,0,0)</f>
        <v>36803</v>
      </c>
      <c r="C1141">
        <v>7311.9516602000003</v>
      </c>
    </row>
    <row r="1142" spans="1:3" x14ac:dyDescent="0.25">
      <c r="A1142">
        <v>278</v>
      </c>
      <c r="B1142" s="2">
        <f>DATE(2000,10,5) + TIME(0,0,0)</f>
        <v>36804</v>
      </c>
      <c r="C1142">
        <v>7311.9516602000003</v>
      </c>
    </row>
    <row r="1143" spans="1:3" x14ac:dyDescent="0.25">
      <c r="A1143">
        <v>279</v>
      </c>
      <c r="B1143" s="2">
        <f>DATE(2000,10,6) + TIME(0,0,0)</f>
        <v>36805</v>
      </c>
      <c r="C1143">
        <v>7311.9516602000003</v>
      </c>
    </row>
    <row r="1144" spans="1:3" x14ac:dyDescent="0.25">
      <c r="A1144">
        <v>280</v>
      </c>
      <c r="B1144" s="2">
        <f>DATE(2000,10,7) + TIME(0,0,0)</f>
        <v>36806</v>
      </c>
      <c r="C1144">
        <v>7311.9516602000003</v>
      </c>
    </row>
    <row r="1145" spans="1:3" x14ac:dyDescent="0.25">
      <c r="A1145">
        <v>281</v>
      </c>
      <c r="B1145" s="2">
        <f>DATE(2000,10,8) + TIME(0,0,0)</f>
        <v>36807</v>
      </c>
      <c r="C1145">
        <v>7311.9516602000003</v>
      </c>
    </row>
    <row r="1146" spans="1:3" x14ac:dyDescent="0.25">
      <c r="A1146">
        <v>282</v>
      </c>
      <c r="B1146" s="2">
        <f>DATE(2000,10,9) + TIME(0,0,0)</f>
        <v>36808</v>
      </c>
      <c r="C1146">
        <v>7311.9521483999997</v>
      </c>
    </row>
    <row r="1147" spans="1:3" x14ac:dyDescent="0.25">
      <c r="A1147">
        <v>283</v>
      </c>
      <c r="B1147" s="2">
        <f>DATE(2000,10,10) + TIME(0,0,0)</f>
        <v>36809</v>
      </c>
      <c r="C1147">
        <v>7311.9521483999997</v>
      </c>
    </row>
    <row r="1148" spans="1:3" x14ac:dyDescent="0.25">
      <c r="A1148">
        <v>284</v>
      </c>
      <c r="B1148" s="2">
        <f>DATE(2000,10,11) + TIME(0,0,0)</f>
        <v>36810</v>
      </c>
      <c r="C1148">
        <v>7311.9521483999997</v>
      </c>
    </row>
    <row r="1149" spans="1:3" x14ac:dyDescent="0.25">
      <c r="A1149">
        <v>285</v>
      </c>
      <c r="B1149" s="2">
        <f>DATE(2000,10,12) + TIME(0,0,0)</f>
        <v>36811</v>
      </c>
      <c r="C1149">
        <v>7311.9521483999997</v>
      </c>
    </row>
    <row r="1150" spans="1:3" x14ac:dyDescent="0.25">
      <c r="A1150">
        <v>286</v>
      </c>
      <c r="B1150" s="2">
        <f>DATE(2000,10,13) + TIME(0,0,0)</f>
        <v>36812</v>
      </c>
      <c r="C1150">
        <v>7311.9521483999997</v>
      </c>
    </row>
    <row r="1151" spans="1:3" x14ac:dyDescent="0.25">
      <c r="A1151">
        <v>287</v>
      </c>
      <c r="B1151" s="2">
        <f>DATE(2000,10,14) + TIME(0,0,0)</f>
        <v>36813</v>
      </c>
      <c r="C1151">
        <v>7311.9521483999997</v>
      </c>
    </row>
    <row r="1152" spans="1:3" x14ac:dyDescent="0.25">
      <c r="A1152">
        <v>288</v>
      </c>
      <c r="B1152" s="2">
        <f>DATE(2000,10,15) + TIME(0,0,0)</f>
        <v>36814</v>
      </c>
      <c r="C1152">
        <v>7311.9521483999997</v>
      </c>
    </row>
    <row r="1153" spans="1:3" x14ac:dyDescent="0.25">
      <c r="A1153">
        <v>289</v>
      </c>
      <c r="B1153" s="2">
        <f>DATE(2000,10,16) + TIME(0,0,0)</f>
        <v>36815</v>
      </c>
      <c r="C1153">
        <v>7311.9521483999997</v>
      </c>
    </row>
    <row r="1154" spans="1:3" x14ac:dyDescent="0.25">
      <c r="A1154">
        <v>290</v>
      </c>
      <c r="B1154" s="2">
        <f>DATE(2000,10,17) + TIME(0,0,0)</f>
        <v>36816</v>
      </c>
      <c r="C1154">
        <v>7311.9521483999997</v>
      </c>
    </row>
    <row r="1155" spans="1:3" x14ac:dyDescent="0.25">
      <c r="A1155">
        <v>291</v>
      </c>
      <c r="B1155" s="2">
        <f>DATE(2000,10,18) + TIME(0,0,0)</f>
        <v>36817</v>
      </c>
      <c r="C1155">
        <v>7311.9521483999997</v>
      </c>
    </row>
    <row r="1156" spans="1:3" x14ac:dyDescent="0.25">
      <c r="A1156">
        <v>292</v>
      </c>
      <c r="B1156" s="2">
        <f>DATE(2000,10,19) + TIME(0,0,0)</f>
        <v>36818</v>
      </c>
      <c r="C1156">
        <v>7311.9521483999997</v>
      </c>
    </row>
    <row r="1157" spans="1:3" x14ac:dyDescent="0.25">
      <c r="A1157">
        <v>293</v>
      </c>
      <c r="B1157" s="2">
        <f>DATE(2000,10,20) + TIME(0,0,0)</f>
        <v>36819</v>
      </c>
      <c r="C1157">
        <v>7311.9521483999997</v>
      </c>
    </row>
    <row r="1158" spans="1:3" x14ac:dyDescent="0.25">
      <c r="A1158">
        <v>294</v>
      </c>
      <c r="B1158" s="2">
        <f>DATE(2000,10,21) + TIME(0,0,0)</f>
        <v>36820</v>
      </c>
      <c r="C1158">
        <v>7311.9521483999997</v>
      </c>
    </row>
    <row r="1159" spans="1:3" x14ac:dyDescent="0.25">
      <c r="A1159">
        <v>295</v>
      </c>
      <c r="B1159" s="2">
        <f>DATE(2000,10,22) + TIME(0,0,0)</f>
        <v>36821</v>
      </c>
      <c r="C1159">
        <v>7311.9521483999997</v>
      </c>
    </row>
    <row r="1160" spans="1:3" x14ac:dyDescent="0.25">
      <c r="A1160">
        <v>296</v>
      </c>
      <c r="B1160" s="2">
        <f>DATE(2000,10,23) + TIME(0,0,0)</f>
        <v>36822</v>
      </c>
      <c r="C1160">
        <v>7311.9521483999997</v>
      </c>
    </row>
    <row r="1161" spans="1:3" x14ac:dyDescent="0.25">
      <c r="A1161">
        <v>297</v>
      </c>
      <c r="B1161" s="2">
        <f>DATE(2000,10,24) + TIME(0,0,0)</f>
        <v>36823</v>
      </c>
      <c r="C1161">
        <v>7311.9521483999997</v>
      </c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1527-EA0C-465C-B7D5-63C62840252D}">
  <dimension ref="A1:J299"/>
  <sheetViews>
    <sheetView tabSelected="1" topLeftCell="A273" workbookViewId="0">
      <selection activeCell="I299" sqref="I299"/>
    </sheetView>
  </sheetViews>
  <sheetFormatPr defaultRowHeight="15" x14ac:dyDescent="0.25"/>
  <cols>
    <col min="2" max="2" width="19.7109375" style="1" bestFit="1" customWidth="1"/>
    <col min="7" max="7" width="10.7109375" bestFit="1" customWidth="1"/>
  </cols>
  <sheetData>
    <row r="1" spans="1:10" x14ac:dyDescent="0.25">
      <c r="A1" s="3" t="s">
        <v>1</v>
      </c>
      <c r="B1" s="12" t="s">
        <v>2</v>
      </c>
      <c r="C1" s="4" t="s">
        <v>6</v>
      </c>
      <c r="D1" s="4" t="s">
        <v>7</v>
      </c>
      <c r="E1" s="5" t="s">
        <v>8</v>
      </c>
      <c r="H1" s="4" t="s">
        <v>6</v>
      </c>
      <c r="I1" s="4" t="s">
        <v>7</v>
      </c>
      <c r="J1" s="5" t="s">
        <v>8</v>
      </c>
    </row>
    <row r="2" spans="1:10" x14ac:dyDescent="0.25">
      <c r="A2" s="6">
        <v>0</v>
      </c>
      <c r="B2" s="13">
        <f>DATE(2000,1,1) + TIME(0,0,0)</f>
        <v>36526</v>
      </c>
      <c r="C2" s="10">
        <v>6473.5043944999998</v>
      </c>
      <c r="D2" s="10">
        <v>6764.7060547000001</v>
      </c>
      <c r="E2" s="7">
        <v>7733.2670897999997</v>
      </c>
      <c r="G2" s="1">
        <f>+B2</f>
        <v>36526</v>
      </c>
      <c r="H2">
        <f>1-C2/C$2</f>
        <v>0</v>
      </c>
      <c r="I2">
        <f>1-D2/D$2</f>
        <v>0</v>
      </c>
      <c r="J2">
        <f>1-E2/E$2</f>
        <v>0</v>
      </c>
    </row>
    <row r="3" spans="1:10" x14ac:dyDescent="0.25">
      <c r="A3" s="8">
        <v>1</v>
      </c>
      <c r="B3" s="14">
        <f>DATE(2000,1,2) + TIME(0,0,0)</f>
        <v>36527</v>
      </c>
      <c r="C3" s="11">
        <v>6237.7524414</v>
      </c>
      <c r="D3" s="11">
        <v>6647.4443358999997</v>
      </c>
      <c r="E3" s="9">
        <v>7625.7875977000003</v>
      </c>
      <c r="G3" s="1">
        <f t="shared" ref="G3:G66" si="0">+B3</f>
        <v>36527</v>
      </c>
      <c r="H3">
        <f t="shared" ref="H3:H66" si="1">1-C3/C$2</f>
        <v>3.6417979927579669E-2</v>
      </c>
      <c r="I3">
        <f t="shared" ref="I3:I66" si="2">1-D3/D$2</f>
        <v>1.7334340598366249E-2</v>
      </c>
      <c r="J3">
        <f t="shared" ref="J3:J66" si="3">1-E3/E$2</f>
        <v>1.3898329238073548E-2</v>
      </c>
    </row>
    <row r="4" spans="1:10" x14ac:dyDescent="0.25">
      <c r="A4" s="6">
        <v>2</v>
      </c>
      <c r="B4" s="13">
        <f>DATE(2000,1,3) + TIME(0,0,0)</f>
        <v>36528</v>
      </c>
      <c r="C4" s="10">
        <v>6116.9257811999996</v>
      </c>
      <c r="D4" s="10">
        <v>6582.8837891000003</v>
      </c>
      <c r="E4" s="7">
        <v>7545.6625977000003</v>
      </c>
      <c r="G4" s="1">
        <f t="shared" si="0"/>
        <v>36528</v>
      </c>
      <c r="H4">
        <f t="shared" si="1"/>
        <v>5.5082779213520783E-2</v>
      </c>
      <c r="I4">
        <f t="shared" si="2"/>
        <v>2.6878073360434129E-2</v>
      </c>
      <c r="J4">
        <f t="shared" si="3"/>
        <v>2.4259409370128382E-2</v>
      </c>
    </row>
    <row r="5" spans="1:10" x14ac:dyDescent="0.25">
      <c r="A5" s="8">
        <v>3</v>
      </c>
      <c r="B5" s="14">
        <f>DATE(2000,1,4) + TIME(0,0,0)</f>
        <v>36529</v>
      </c>
      <c r="C5" s="11">
        <v>6029.4174805000002</v>
      </c>
      <c r="D5" s="11">
        <v>6521.0390625</v>
      </c>
      <c r="E5" s="9">
        <v>7478.2182616999999</v>
      </c>
      <c r="G5" s="1">
        <f t="shared" si="0"/>
        <v>36529</v>
      </c>
      <c r="H5">
        <f t="shared" si="1"/>
        <v>6.8600697077969564E-2</v>
      </c>
      <c r="I5">
        <f t="shared" si="2"/>
        <v>3.6020337059687102E-2</v>
      </c>
      <c r="J5">
        <f t="shared" si="3"/>
        <v>3.2980734421600877E-2</v>
      </c>
    </row>
    <row r="6" spans="1:10" x14ac:dyDescent="0.25">
      <c r="A6" s="6">
        <v>4</v>
      </c>
      <c r="B6" s="13">
        <f>DATE(2000,1,5) + TIME(0,0,0)</f>
        <v>36530</v>
      </c>
      <c r="C6" s="10">
        <v>5952.6020508000001</v>
      </c>
      <c r="D6" s="10">
        <v>6461.0317383000001</v>
      </c>
      <c r="E6" s="7">
        <v>7419.2709961</v>
      </c>
      <c r="G6" s="1">
        <f t="shared" si="0"/>
        <v>36530</v>
      </c>
      <c r="H6">
        <f t="shared" si="1"/>
        <v>8.0466824760722644E-2</v>
      </c>
      <c r="I6">
        <f t="shared" si="2"/>
        <v>4.4890984758903518E-2</v>
      </c>
      <c r="J6">
        <f t="shared" si="3"/>
        <v>4.0603290957602289E-2</v>
      </c>
    </row>
    <row r="7" spans="1:10" x14ac:dyDescent="0.25">
      <c r="A7" s="8">
        <v>5</v>
      </c>
      <c r="B7" s="14">
        <f>DATE(2000,1,6) + TIME(0,0,0)</f>
        <v>36531</v>
      </c>
      <c r="C7" s="11">
        <v>5881.8339844000002</v>
      </c>
      <c r="D7" s="11">
        <v>6402.953125</v>
      </c>
      <c r="E7" s="9">
        <v>7377.1420897999997</v>
      </c>
      <c r="G7" s="1">
        <f t="shared" si="0"/>
        <v>36531</v>
      </c>
      <c r="H7">
        <f t="shared" si="1"/>
        <v>9.1398780945092573E-2</v>
      </c>
      <c r="I7">
        <f t="shared" si="2"/>
        <v>5.3476518680166563E-2</v>
      </c>
      <c r="J7">
        <f t="shared" si="3"/>
        <v>4.6051041023750572E-2</v>
      </c>
    </row>
    <row r="8" spans="1:10" x14ac:dyDescent="0.25">
      <c r="A8" s="6">
        <v>6</v>
      </c>
      <c r="B8" s="13">
        <f>DATE(2000,1,7) + TIME(0,0,0)</f>
        <v>36532</v>
      </c>
      <c r="C8" s="10">
        <v>5812.3007811999996</v>
      </c>
      <c r="D8" s="10">
        <v>6346.3061522999997</v>
      </c>
      <c r="E8" s="7">
        <v>7353.2353516000003</v>
      </c>
      <c r="G8" s="1">
        <f t="shared" si="0"/>
        <v>36532</v>
      </c>
      <c r="H8">
        <f t="shared" si="1"/>
        <v>0.10213998060490548</v>
      </c>
      <c r="I8">
        <f t="shared" si="2"/>
        <v>6.1850418778995331E-2</v>
      </c>
      <c r="J8">
        <f t="shared" si="3"/>
        <v>4.9142456065076612E-2</v>
      </c>
    </row>
    <row r="9" spans="1:10" x14ac:dyDescent="0.25">
      <c r="A9" s="8">
        <v>7</v>
      </c>
      <c r="B9" s="14">
        <f>DATE(2000,1,8) + TIME(0,0,0)</f>
        <v>36533</v>
      </c>
      <c r="C9" s="11">
        <v>5747.7119141000003</v>
      </c>
      <c r="D9" s="11">
        <v>6291.1157227000003</v>
      </c>
      <c r="E9" s="9">
        <v>7340.0532227000003</v>
      </c>
      <c r="G9" s="1">
        <f t="shared" si="0"/>
        <v>36533</v>
      </c>
      <c r="H9">
        <f t="shared" si="1"/>
        <v>0.11211739981464219</v>
      </c>
      <c r="I9">
        <f t="shared" si="2"/>
        <v>7.0009003816353221E-2</v>
      </c>
      <c r="J9">
        <f t="shared" si="3"/>
        <v>5.0847056300258875E-2</v>
      </c>
    </row>
    <row r="10" spans="1:10" x14ac:dyDescent="0.25">
      <c r="A10" s="6">
        <v>8</v>
      </c>
      <c r="B10" s="13">
        <f>DATE(2000,1,9) + TIME(0,0,0)</f>
        <v>36534</v>
      </c>
      <c r="C10" s="10">
        <v>5684.1972655999998</v>
      </c>
      <c r="D10" s="10">
        <v>6237.2763672000001</v>
      </c>
      <c r="E10" s="7">
        <v>7331.5932616999999</v>
      </c>
      <c r="G10" s="1">
        <f t="shared" si="0"/>
        <v>36534</v>
      </c>
      <c r="H10">
        <f t="shared" si="1"/>
        <v>0.12192887820862663</v>
      </c>
      <c r="I10">
        <f t="shared" si="2"/>
        <v>7.7967864861408276E-2</v>
      </c>
      <c r="J10">
        <f t="shared" si="3"/>
        <v>5.1941026145314262E-2</v>
      </c>
    </row>
    <row r="11" spans="1:10" x14ac:dyDescent="0.25">
      <c r="A11" s="8">
        <v>9</v>
      </c>
      <c r="B11" s="14">
        <f>DATE(2000,1,10) + TIME(0,0,0)</f>
        <v>36535</v>
      </c>
      <c r="C11" s="11">
        <v>5623.4482422000001</v>
      </c>
      <c r="D11" s="11">
        <v>6184.5009766000003</v>
      </c>
      <c r="E11" s="9">
        <v>7325.6621094000002</v>
      </c>
      <c r="G11" s="1">
        <f t="shared" si="0"/>
        <v>36535</v>
      </c>
      <c r="H11">
        <f t="shared" si="1"/>
        <v>0.1313131343545888</v>
      </c>
      <c r="I11">
        <f t="shared" si="2"/>
        <v>8.5769444142644313E-2</v>
      </c>
      <c r="J11">
        <f t="shared" si="3"/>
        <v>5.2707992064262355E-2</v>
      </c>
    </row>
    <row r="12" spans="1:10" x14ac:dyDescent="0.25">
      <c r="A12" s="6">
        <v>10</v>
      </c>
      <c r="B12" s="13">
        <f>DATE(2000,1,11) + TIME(0,0,0)</f>
        <v>36536</v>
      </c>
      <c r="C12" s="10">
        <v>5565.9194336</v>
      </c>
      <c r="D12" s="10">
        <v>6132.9692383000001</v>
      </c>
      <c r="E12" s="7">
        <v>7321.4960938000004</v>
      </c>
      <c r="G12" s="1">
        <f t="shared" si="0"/>
        <v>36536</v>
      </c>
      <c r="H12">
        <f t="shared" si="1"/>
        <v>0.1401999451288084</v>
      </c>
      <c r="I12">
        <f t="shared" si="2"/>
        <v>9.3387179175520862E-2</v>
      </c>
      <c r="J12">
        <f t="shared" si="3"/>
        <v>5.3246705592661536E-2</v>
      </c>
    </row>
    <row r="13" spans="1:10" x14ac:dyDescent="0.25">
      <c r="A13" s="8">
        <v>11</v>
      </c>
      <c r="B13" s="14">
        <f>DATE(2000,1,12) + TIME(0,0,0)</f>
        <v>36537</v>
      </c>
      <c r="C13" s="11">
        <v>5508.84375</v>
      </c>
      <c r="D13" s="11">
        <v>6082.5</v>
      </c>
      <c r="E13" s="9">
        <v>7318.5844727000003</v>
      </c>
      <c r="G13" s="1">
        <f t="shared" si="0"/>
        <v>36537</v>
      </c>
      <c r="H13">
        <f t="shared" si="1"/>
        <v>0.14901675904006373</v>
      </c>
      <c r="I13">
        <f t="shared" si="2"/>
        <v>0.10084784899500776</v>
      </c>
      <c r="J13">
        <f t="shared" si="3"/>
        <v>5.362321154625016E-2</v>
      </c>
    </row>
    <row r="14" spans="1:10" x14ac:dyDescent="0.25">
      <c r="A14" s="6">
        <v>12</v>
      </c>
      <c r="B14" s="13">
        <f>DATE(2000,1,13) + TIME(0,0,0)</f>
        <v>36538</v>
      </c>
      <c r="C14" s="10">
        <v>5454.3422852000003</v>
      </c>
      <c r="D14" s="10">
        <v>6032.8847655999998</v>
      </c>
      <c r="E14" s="7">
        <v>7316.5576172000001</v>
      </c>
      <c r="G14" s="1">
        <f t="shared" si="0"/>
        <v>36538</v>
      </c>
      <c r="H14">
        <f t="shared" si="1"/>
        <v>0.15743591835141058</v>
      </c>
      <c r="I14">
        <f t="shared" si="2"/>
        <v>0.1081822747629283</v>
      </c>
      <c r="J14">
        <f t="shared" si="3"/>
        <v>5.3885307174975194E-2</v>
      </c>
    </row>
    <row r="15" spans="1:10" x14ac:dyDescent="0.25">
      <c r="A15" s="8">
        <v>13</v>
      </c>
      <c r="B15" s="14">
        <f>DATE(2000,1,14) + TIME(0,0,0)</f>
        <v>36539</v>
      </c>
      <c r="C15" s="11">
        <v>5402.2333983999997</v>
      </c>
      <c r="D15" s="11">
        <v>5984.2958983999997</v>
      </c>
      <c r="E15" s="9">
        <v>7315.1503905999998</v>
      </c>
      <c r="G15" s="1">
        <f t="shared" si="0"/>
        <v>36539</v>
      </c>
      <c r="H15">
        <f t="shared" si="1"/>
        <v>0.16548548217719139</v>
      </c>
      <c r="I15">
        <f t="shared" si="2"/>
        <v>0.11536497668775791</v>
      </c>
      <c r="J15">
        <f t="shared" si="3"/>
        <v>5.4067277690626581E-2</v>
      </c>
    </row>
    <row r="16" spans="1:10" x14ac:dyDescent="0.25">
      <c r="A16" s="6">
        <v>14</v>
      </c>
      <c r="B16" s="13">
        <f>DATE(2000,1,15) + TIME(0,0,0)</f>
        <v>36540</v>
      </c>
      <c r="C16" s="10">
        <v>5350.4106444999998</v>
      </c>
      <c r="D16" s="10">
        <v>5936.5957030999998</v>
      </c>
      <c r="E16" s="7">
        <v>7314.1752930000002</v>
      </c>
      <c r="G16" s="1">
        <f t="shared" si="0"/>
        <v>36540</v>
      </c>
      <c r="H16">
        <f t="shared" si="1"/>
        <v>0.17349084538417858</v>
      </c>
      <c r="I16">
        <f t="shared" si="2"/>
        <v>0.12241630972636919</v>
      </c>
      <c r="J16">
        <f t="shared" si="3"/>
        <v>5.4193368977617729E-2</v>
      </c>
    </row>
    <row r="17" spans="1:10" x14ac:dyDescent="0.25">
      <c r="A17" s="8">
        <v>15</v>
      </c>
      <c r="B17" s="14">
        <f>DATE(2000,1,16) + TIME(0,0,0)</f>
        <v>36541</v>
      </c>
      <c r="C17" s="11">
        <v>5299.4033202999999</v>
      </c>
      <c r="D17" s="11">
        <v>5889.6552733999997</v>
      </c>
      <c r="E17" s="9">
        <v>7313.4960938000004</v>
      </c>
      <c r="G17" s="1">
        <f t="shared" si="0"/>
        <v>36541</v>
      </c>
      <c r="H17">
        <f t="shared" si="1"/>
        <v>0.18137024440696081</v>
      </c>
      <c r="I17">
        <f t="shared" si="2"/>
        <v>0.12935532959218976</v>
      </c>
      <c r="J17">
        <f t="shared" si="3"/>
        <v>5.4281197212710741E-2</v>
      </c>
    </row>
    <row r="18" spans="1:10" x14ac:dyDescent="0.25">
      <c r="A18" s="6">
        <v>16</v>
      </c>
      <c r="B18" s="13">
        <f>DATE(2000,1,17) + TIME(0,0,0)</f>
        <v>36542</v>
      </c>
      <c r="C18" s="10">
        <v>5251.5122069999998</v>
      </c>
      <c r="D18" s="10">
        <v>5843.5517577999999</v>
      </c>
      <c r="E18" s="7">
        <v>7313.0239258000001</v>
      </c>
      <c r="G18" s="1">
        <f t="shared" si="0"/>
        <v>36542</v>
      </c>
      <c r="H18">
        <f t="shared" si="1"/>
        <v>0.18876826414734893</v>
      </c>
      <c r="I18">
        <f t="shared" si="2"/>
        <v>0.13617063172464061</v>
      </c>
      <c r="J18">
        <f t="shared" si="3"/>
        <v>5.4342253942617713E-2</v>
      </c>
    </row>
    <row r="19" spans="1:10" x14ac:dyDescent="0.25">
      <c r="A19" s="8">
        <v>17</v>
      </c>
      <c r="B19" s="14">
        <f>DATE(2000,1,18) + TIME(0,0,0)</f>
        <v>36543</v>
      </c>
      <c r="C19" s="11">
        <v>5203.9438477000003</v>
      </c>
      <c r="D19" s="11">
        <v>5798.2993164</v>
      </c>
      <c r="E19" s="9">
        <v>7312.6953125</v>
      </c>
      <c r="G19" s="1">
        <f t="shared" si="0"/>
        <v>36543</v>
      </c>
      <c r="H19">
        <f t="shared" si="1"/>
        <v>0.19611642619392367</v>
      </c>
      <c r="I19">
        <f t="shared" si="2"/>
        <v>0.1428601228916011</v>
      </c>
      <c r="J19">
        <f t="shared" si="3"/>
        <v>5.4384747405753497E-2</v>
      </c>
    </row>
    <row r="20" spans="1:10" x14ac:dyDescent="0.25">
      <c r="A20" s="6">
        <v>18</v>
      </c>
      <c r="B20" s="13">
        <f>DATE(2000,1,19) + TIME(0,0,0)</f>
        <v>36544</v>
      </c>
      <c r="C20" s="10">
        <v>5156.6264647999997</v>
      </c>
      <c r="D20" s="10">
        <v>5753.6464844000002</v>
      </c>
      <c r="E20" s="7">
        <v>7312.4667969000002</v>
      </c>
      <c r="G20" s="1">
        <f t="shared" si="0"/>
        <v>36544</v>
      </c>
      <c r="H20">
        <f t="shared" si="1"/>
        <v>0.20342581845141594</v>
      </c>
      <c r="I20">
        <f t="shared" si="2"/>
        <v>0.14946097614951548</v>
      </c>
      <c r="J20">
        <f t="shared" si="3"/>
        <v>5.4414297089909858E-2</v>
      </c>
    </row>
    <row r="21" spans="1:10" x14ac:dyDescent="0.25">
      <c r="A21" s="8">
        <v>19</v>
      </c>
      <c r="B21" s="14">
        <f>DATE(2000,1,20) + TIME(0,0,0)</f>
        <v>36545</v>
      </c>
      <c r="C21" s="11">
        <v>5109.9614258000001</v>
      </c>
      <c r="D21" s="11">
        <v>5709.5849608999997</v>
      </c>
      <c r="E21" s="9">
        <v>7312.3085938000004</v>
      </c>
      <c r="G21" s="1">
        <f t="shared" si="0"/>
        <v>36545</v>
      </c>
      <c r="H21">
        <f t="shared" si="1"/>
        <v>0.21063443933991755</v>
      </c>
      <c r="I21">
        <f t="shared" si="2"/>
        <v>0.15597441858791794</v>
      </c>
      <c r="J21">
        <f t="shared" si="3"/>
        <v>5.4434754562561749E-2</v>
      </c>
    </row>
    <row r="22" spans="1:10" x14ac:dyDescent="0.25">
      <c r="A22" s="6">
        <v>20</v>
      </c>
      <c r="B22" s="13">
        <f>DATE(2000,1,21) + TIME(0,0,0)</f>
        <v>36546</v>
      </c>
      <c r="C22" s="10">
        <v>5065.9018555000002</v>
      </c>
      <c r="D22" s="10">
        <v>5666.1904297000001</v>
      </c>
      <c r="E22" s="7">
        <v>7312.1987305000002</v>
      </c>
      <c r="G22" s="1">
        <f t="shared" si="0"/>
        <v>36546</v>
      </c>
      <c r="H22">
        <f t="shared" si="1"/>
        <v>0.21744057827409879</v>
      </c>
      <c r="I22">
        <f t="shared" si="2"/>
        <v>0.16238926216709304</v>
      </c>
      <c r="J22">
        <f t="shared" si="3"/>
        <v>5.4448961145461938E-2</v>
      </c>
    </row>
    <row r="23" spans="1:10" x14ac:dyDescent="0.25">
      <c r="A23" s="8">
        <v>21</v>
      </c>
      <c r="B23" s="14">
        <f>DATE(2000,1,22) + TIME(0,0,0)</f>
        <v>36547</v>
      </c>
      <c r="C23" s="11">
        <v>5022.3002930000002</v>
      </c>
      <c r="D23" s="11">
        <v>5623.5043944999998</v>
      </c>
      <c r="E23" s="9">
        <v>7312.1225586</v>
      </c>
      <c r="G23" s="1">
        <f t="shared" si="0"/>
        <v>36547</v>
      </c>
      <c r="H23">
        <f t="shared" si="1"/>
        <v>0.22417596607070622</v>
      </c>
      <c r="I23">
        <f t="shared" si="2"/>
        <v>0.16869937155763237</v>
      </c>
      <c r="J23">
        <f t="shared" si="3"/>
        <v>5.4458811044491129E-2</v>
      </c>
    </row>
    <row r="24" spans="1:10" x14ac:dyDescent="0.25">
      <c r="A24" s="6">
        <v>22</v>
      </c>
      <c r="B24" s="13">
        <f>DATE(2000,1,23) + TIME(0,0,0)</f>
        <v>36548</v>
      </c>
      <c r="C24" s="10">
        <v>4978.7739258000001</v>
      </c>
      <c r="D24" s="10">
        <v>5581.3823241999999</v>
      </c>
      <c r="E24" s="7">
        <v>7312.0698241999999</v>
      </c>
      <c r="G24" s="1">
        <f t="shared" si="0"/>
        <v>36548</v>
      </c>
      <c r="H24">
        <f t="shared" si="1"/>
        <v>0.23089973801051999</v>
      </c>
      <c r="I24">
        <f t="shared" si="2"/>
        <v>0.17492611222594767</v>
      </c>
      <c r="J24">
        <f t="shared" si="3"/>
        <v>5.44656302063522E-2</v>
      </c>
    </row>
    <row r="25" spans="1:10" x14ac:dyDescent="0.25">
      <c r="A25" s="8">
        <v>23</v>
      </c>
      <c r="B25" s="14">
        <f>DATE(2000,1,24) + TIME(0,0,0)</f>
        <v>36549</v>
      </c>
      <c r="C25" s="11">
        <v>4935.5507811999996</v>
      </c>
      <c r="D25" s="11">
        <v>5539.7773438000004</v>
      </c>
      <c r="E25" s="9">
        <v>7312.0332030999998</v>
      </c>
      <c r="G25" s="1">
        <f t="shared" si="0"/>
        <v>36549</v>
      </c>
      <c r="H25">
        <f t="shared" si="1"/>
        <v>0.23757666938585409</v>
      </c>
      <c r="I25">
        <f t="shared" si="2"/>
        <v>0.18107641351968884</v>
      </c>
      <c r="J25">
        <f t="shared" si="3"/>
        <v>5.447036573398556E-2</v>
      </c>
    </row>
    <row r="26" spans="1:10" x14ac:dyDescent="0.25">
      <c r="A26" s="6">
        <v>24</v>
      </c>
      <c r="B26" s="13">
        <f>DATE(2000,1,25) + TIME(0,0,0)</f>
        <v>36550</v>
      </c>
      <c r="C26" s="10">
        <v>4893.2172852000003</v>
      </c>
      <c r="D26" s="10">
        <v>5498.9497069999998</v>
      </c>
      <c r="E26" s="7">
        <v>7312.0078125</v>
      </c>
      <c r="G26" s="1">
        <f t="shared" si="0"/>
        <v>36550</v>
      </c>
      <c r="H26">
        <f t="shared" si="1"/>
        <v>0.24411617155039522</v>
      </c>
      <c r="I26">
        <f t="shared" si="2"/>
        <v>0.18711180315374898</v>
      </c>
      <c r="J26">
        <f t="shared" si="3"/>
        <v>5.4473649029351479E-2</v>
      </c>
    </row>
    <row r="27" spans="1:10" x14ac:dyDescent="0.25">
      <c r="A27" s="8">
        <v>25</v>
      </c>
      <c r="B27" s="14">
        <f>DATE(2000,1,26) + TIME(0,0,0)</f>
        <v>36551</v>
      </c>
      <c r="C27" s="11">
        <v>4853.1162108999997</v>
      </c>
      <c r="D27" s="11">
        <v>5458.6005858999997</v>
      </c>
      <c r="E27" s="9">
        <v>7311.9907227000003</v>
      </c>
      <c r="G27" s="1">
        <f t="shared" si="0"/>
        <v>36551</v>
      </c>
      <c r="H27">
        <f t="shared" si="1"/>
        <v>0.2503108185076246</v>
      </c>
      <c r="I27">
        <f t="shared" si="2"/>
        <v>0.19307645568613307</v>
      </c>
      <c r="J27">
        <f t="shared" si="3"/>
        <v>5.447585893621254E-2</v>
      </c>
    </row>
    <row r="28" spans="1:10" x14ac:dyDescent="0.25">
      <c r="A28" s="6">
        <v>26</v>
      </c>
      <c r="B28" s="13">
        <f>DATE(2000,1,27) + TIME(0,0,0)</f>
        <v>36552</v>
      </c>
      <c r="C28" s="10">
        <v>4813.1416016000003</v>
      </c>
      <c r="D28" s="10">
        <v>5418.8090819999998</v>
      </c>
      <c r="E28" s="7">
        <v>7311.9785155999998</v>
      </c>
      <c r="G28" s="1">
        <f t="shared" si="0"/>
        <v>36552</v>
      </c>
      <c r="H28">
        <f t="shared" si="1"/>
        <v>0.2564859296783164</v>
      </c>
      <c r="I28">
        <f t="shared" si="2"/>
        <v>0.19895867785192156</v>
      </c>
      <c r="J28">
        <f t="shared" si="3"/>
        <v>5.4477437454044431E-2</v>
      </c>
    </row>
    <row r="29" spans="1:10" x14ac:dyDescent="0.25">
      <c r="A29" s="8">
        <v>27</v>
      </c>
      <c r="B29" s="14">
        <f>DATE(2000,1,28) + TIME(0,0,0)</f>
        <v>36553</v>
      </c>
      <c r="C29" s="11">
        <v>4773.1928711</v>
      </c>
      <c r="D29" s="11">
        <v>5379.4340819999998</v>
      </c>
      <c r="E29" s="9">
        <v>7311.9707030999998</v>
      </c>
      <c r="G29" s="1">
        <f t="shared" si="0"/>
        <v>36553</v>
      </c>
      <c r="H29">
        <f t="shared" si="1"/>
        <v>0.26265704319975647</v>
      </c>
      <c r="I29">
        <f t="shared" si="2"/>
        <v>0.20477932987753955</v>
      </c>
      <c r="J29">
        <f t="shared" si="3"/>
        <v>5.4478447699767174E-2</v>
      </c>
    </row>
    <row r="30" spans="1:10" x14ac:dyDescent="0.25">
      <c r="A30" s="6">
        <v>28</v>
      </c>
      <c r="B30" s="13">
        <f>DATE(2000,1,29) + TIME(0,0,0)</f>
        <v>36554</v>
      </c>
      <c r="C30" s="10">
        <v>4733.4077147999997</v>
      </c>
      <c r="D30" s="10">
        <v>5340.4453125</v>
      </c>
      <c r="E30" s="7">
        <v>7311.9653319999998</v>
      </c>
      <c r="G30" s="1">
        <f t="shared" si="0"/>
        <v>36554</v>
      </c>
      <c r="H30">
        <f t="shared" si="1"/>
        <v>0.26880288845998401</v>
      </c>
      <c r="I30">
        <f t="shared" si="2"/>
        <v>0.21054288696113388</v>
      </c>
      <c r="J30">
        <f t="shared" si="3"/>
        <v>5.4479142244509671E-2</v>
      </c>
    </row>
    <row r="31" spans="1:10" x14ac:dyDescent="0.25">
      <c r="A31" s="8">
        <v>29</v>
      </c>
      <c r="B31" s="14">
        <f>DATE(2000,1,30) + TIME(0,0,0)</f>
        <v>36555</v>
      </c>
      <c r="C31" s="11">
        <v>4694.0307616999999</v>
      </c>
      <c r="D31" s="11">
        <v>5301.8916016000003</v>
      </c>
      <c r="E31" s="9">
        <v>7311.9609375</v>
      </c>
      <c r="G31" s="1">
        <f t="shared" si="0"/>
        <v>36555</v>
      </c>
      <c r="H31">
        <f t="shared" si="1"/>
        <v>0.27488567618983484</v>
      </c>
      <c r="I31">
        <f t="shared" si="2"/>
        <v>0.21624213103593193</v>
      </c>
      <c r="J31">
        <f t="shared" si="3"/>
        <v>5.4479710503687717E-2</v>
      </c>
    </row>
    <row r="32" spans="1:10" x14ac:dyDescent="0.25">
      <c r="A32" s="6">
        <v>30</v>
      </c>
      <c r="B32" s="13">
        <f>DATE(2000,1,31) + TIME(0,0,0)</f>
        <v>36556</v>
      </c>
      <c r="C32" s="10">
        <v>4656.0576172000001</v>
      </c>
      <c r="D32" s="10">
        <v>5263.7949219000002</v>
      </c>
      <c r="E32" s="7">
        <v>7311.9575194999998</v>
      </c>
      <c r="G32" s="1">
        <f t="shared" si="0"/>
        <v>36556</v>
      </c>
      <c r="H32">
        <f t="shared" si="1"/>
        <v>0.28075160941330846</v>
      </c>
      <c r="I32">
        <f t="shared" si="2"/>
        <v>0.22187381397853834</v>
      </c>
      <c r="J32">
        <f t="shared" si="3"/>
        <v>5.4480152490232414E-2</v>
      </c>
    </row>
    <row r="33" spans="1:10" x14ac:dyDescent="0.25">
      <c r="A33" s="8">
        <v>31</v>
      </c>
      <c r="B33" s="14">
        <f>DATE(2000,2,1) + TIME(0,0,0)</f>
        <v>36557</v>
      </c>
      <c r="C33" s="11">
        <v>4619.4106444999998</v>
      </c>
      <c r="D33" s="11">
        <v>5226.203125</v>
      </c>
      <c r="E33" s="9">
        <v>7311.9550780999998</v>
      </c>
      <c r="G33" s="1">
        <f t="shared" si="0"/>
        <v>36557</v>
      </c>
      <c r="H33">
        <f t="shared" si="1"/>
        <v>0.286412681139951</v>
      </c>
      <c r="I33">
        <f t="shared" si="2"/>
        <v>0.22743086207435059</v>
      </c>
      <c r="J33">
        <f t="shared" si="3"/>
        <v>5.448046819121255E-2</v>
      </c>
    </row>
    <row r="34" spans="1:10" x14ac:dyDescent="0.25">
      <c r="A34" s="6">
        <v>32</v>
      </c>
      <c r="B34" s="13">
        <f>DATE(2000,2,2) + TIME(0,0,0)</f>
        <v>36558</v>
      </c>
      <c r="C34" s="10">
        <v>4582.7841797000001</v>
      </c>
      <c r="D34" s="10">
        <v>5189.1508789</v>
      </c>
      <c r="E34" s="7">
        <v>7311.953125</v>
      </c>
      <c r="G34" s="1">
        <f t="shared" si="0"/>
        <v>36558</v>
      </c>
      <c r="H34">
        <f t="shared" si="1"/>
        <v>0.29207058489160642</v>
      </c>
      <c r="I34">
        <f t="shared" si="2"/>
        <v>0.2329081504887166</v>
      </c>
      <c r="J34">
        <f t="shared" si="3"/>
        <v>5.4480720749410461E-2</v>
      </c>
    </row>
    <row r="35" spans="1:10" x14ac:dyDescent="0.25">
      <c r="A35" s="8">
        <v>33</v>
      </c>
      <c r="B35" s="14">
        <f>DATE(2000,2,3) + TIME(0,0,0)</f>
        <v>36559</v>
      </c>
      <c r="C35" s="11">
        <v>4546.1845702999999</v>
      </c>
      <c r="D35" s="11">
        <v>5152.4326172000001</v>
      </c>
      <c r="E35" s="9">
        <v>7311.9516602000003</v>
      </c>
      <c r="G35" s="1">
        <f t="shared" si="0"/>
        <v>36559</v>
      </c>
      <c r="H35">
        <f t="shared" si="1"/>
        <v>0.29772434013290916</v>
      </c>
      <c r="I35">
        <f t="shared" si="2"/>
        <v>0.23833606729738399</v>
      </c>
      <c r="J35">
        <f t="shared" si="3"/>
        <v>5.4480910164826035E-2</v>
      </c>
    </row>
    <row r="36" spans="1:10" x14ac:dyDescent="0.25">
      <c r="A36" s="6">
        <v>34</v>
      </c>
      <c r="B36" s="13">
        <f>DATE(2000,2,4) + TIME(0,0,0)</f>
        <v>36560</v>
      </c>
      <c r="C36" s="10">
        <v>4509.6738280999998</v>
      </c>
      <c r="D36" s="10">
        <v>5116.0517577999999</v>
      </c>
      <c r="E36" s="7">
        <v>7311.9511719000002</v>
      </c>
      <c r="G36" s="1">
        <f t="shared" si="0"/>
        <v>36560</v>
      </c>
      <c r="H36">
        <f t="shared" si="1"/>
        <v>0.30336436753924256</v>
      </c>
      <c r="I36">
        <f t="shared" si="2"/>
        <v>0.24371410724558296</v>
      </c>
      <c r="J36">
        <f t="shared" si="3"/>
        <v>5.448097330760826E-2</v>
      </c>
    </row>
    <row r="37" spans="1:10" x14ac:dyDescent="0.25">
      <c r="A37" s="8">
        <v>35</v>
      </c>
      <c r="B37" s="14">
        <f>DATE(2000,2,5) + TIME(0,0,0)</f>
        <v>36561</v>
      </c>
      <c r="C37" s="11">
        <v>4473.3457030999998</v>
      </c>
      <c r="D37" s="11">
        <v>5080.09375</v>
      </c>
      <c r="E37" s="9">
        <v>7311.9501952999999</v>
      </c>
      <c r="G37" s="1">
        <f t="shared" si="0"/>
        <v>36561</v>
      </c>
      <c r="H37">
        <f t="shared" si="1"/>
        <v>0.30897618500102808</v>
      </c>
      <c r="I37">
        <f t="shared" si="2"/>
        <v>0.24902963869798311</v>
      </c>
      <c r="J37">
        <f t="shared" si="3"/>
        <v>5.4481099593172821E-2</v>
      </c>
    </row>
    <row r="38" spans="1:10" x14ac:dyDescent="0.25">
      <c r="A38" s="6">
        <v>36</v>
      </c>
      <c r="B38" s="13">
        <f>DATE(2000,2,6) + TIME(0,0,0)</f>
        <v>36562</v>
      </c>
      <c r="C38" s="10">
        <v>4437.5078125</v>
      </c>
      <c r="D38" s="10">
        <v>5044.5864258000001</v>
      </c>
      <c r="E38" s="7">
        <v>7311.9497069999998</v>
      </c>
      <c r="G38" s="1">
        <f t="shared" si="0"/>
        <v>36562</v>
      </c>
      <c r="H38">
        <f t="shared" si="1"/>
        <v>0.31451227309427909</v>
      </c>
      <c r="I38">
        <f t="shared" si="2"/>
        <v>0.25427854735903721</v>
      </c>
      <c r="J38">
        <f t="shared" si="3"/>
        <v>5.4481162735955158E-2</v>
      </c>
    </row>
    <row r="39" spans="1:10" x14ac:dyDescent="0.25">
      <c r="A39" s="8">
        <v>37</v>
      </c>
      <c r="B39" s="14">
        <f>DATE(2000,2,7) + TIME(0,0,0)</f>
        <v>36563</v>
      </c>
      <c r="C39" s="11">
        <v>4403.2421875</v>
      </c>
      <c r="D39" s="11">
        <v>5009.4121094000002</v>
      </c>
      <c r="E39" s="9">
        <v>7311.9492188000004</v>
      </c>
      <c r="G39" s="1">
        <f t="shared" si="0"/>
        <v>36563</v>
      </c>
      <c r="H39">
        <f t="shared" si="1"/>
        <v>0.31980548414533094</v>
      </c>
      <c r="I39">
        <f t="shared" si="2"/>
        <v>0.25947822878134552</v>
      </c>
      <c r="J39">
        <f t="shared" si="3"/>
        <v>5.4481225865806171E-2</v>
      </c>
    </row>
    <row r="40" spans="1:10" x14ac:dyDescent="0.25">
      <c r="A40" s="6">
        <v>38</v>
      </c>
      <c r="B40" s="13">
        <f>DATE(2000,2,8) + TIME(0,0,0)</f>
        <v>36564</v>
      </c>
      <c r="C40" s="10">
        <v>4369.7553711</v>
      </c>
      <c r="D40" s="10">
        <v>4974.6625977000003</v>
      </c>
      <c r="E40" s="7">
        <v>7311.9492188000004</v>
      </c>
      <c r="G40" s="1">
        <f t="shared" si="0"/>
        <v>36564</v>
      </c>
      <c r="H40">
        <f t="shared" si="1"/>
        <v>0.32497838808719759</v>
      </c>
      <c r="I40">
        <f t="shared" si="2"/>
        <v>0.26461511298873197</v>
      </c>
      <c r="J40">
        <f t="shared" si="3"/>
        <v>5.4481225865806171E-2</v>
      </c>
    </row>
    <row r="41" spans="1:10" x14ac:dyDescent="0.25">
      <c r="A41" s="8">
        <v>39</v>
      </c>
      <c r="B41" s="14">
        <f>DATE(2000,2,9) + TIME(0,0,0)</f>
        <v>36565</v>
      </c>
      <c r="C41" s="11">
        <v>4336.2939452999999</v>
      </c>
      <c r="D41" s="11">
        <v>4940.2695311999996</v>
      </c>
      <c r="E41" s="9">
        <v>7311.9487305000002</v>
      </c>
      <c r="G41" s="1">
        <f t="shared" si="0"/>
        <v>36565</v>
      </c>
      <c r="H41">
        <f t="shared" si="1"/>
        <v>0.33014736979491521</v>
      </c>
      <c r="I41">
        <f t="shared" si="2"/>
        <v>0.26969930529833053</v>
      </c>
      <c r="J41">
        <f t="shared" si="3"/>
        <v>5.4481289008588396E-2</v>
      </c>
    </row>
    <row r="42" spans="1:10" x14ac:dyDescent="0.25">
      <c r="A42" s="6">
        <v>40</v>
      </c>
      <c r="B42" s="13">
        <f>DATE(2000,2,10) + TIME(0,0,0)</f>
        <v>36566</v>
      </c>
      <c r="C42" s="10">
        <v>4302.8691405999998</v>
      </c>
      <c r="D42" s="10">
        <v>4906.1474608999997</v>
      </c>
      <c r="E42" s="7">
        <v>7311.9487305000002</v>
      </c>
      <c r="G42" s="1">
        <f t="shared" si="0"/>
        <v>36566</v>
      </c>
      <c r="H42">
        <f t="shared" si="1"/>
        <v>0.33531069442761308</v>
      </c>
      <c r="I42">
        <f t="shared" si="2"/>
        <v>0.27474343730112361</v>
      </c>
      <c r="J42">
        <f t="shared" si="3"/>
        <v>5.4481289008588396E-2</v>
      </c>
    </row>
    <row r="43" spans="1:10" x14ac:dyDescent="0.25">
      <c r="A43" s="8">
        <v>41</v>
      </c>
      <c r="B43" s="14">
        <f>DATE(2000,2,11) + TIME(0,0,0)</f>
        <v>36567</v>
      </c>
      <c r="C43" s="11">
        <v>4269.4946289</v>
      </c>
      <c r="D43" s="11">
        <v>4872.3110352000003</v>
      </c>
      <c r="E43" s="9">
        <v>7311.9487305000002</v>
      </c>
      <c r="G43" s="1">
        <f t="shared" si="0"/>
        <v>36567</v>
      </c>
      <c r="H43">
        <f t="shared" si="1"/>
        <v>0.34046625000711583</v>
      </c>
      <c r="I43">
        <f t="shared" si="2"/>
        <v>0.27974534358151404</v>
      </c>
      <c r="J43">
        <f t="shared" si="3"/>
        <v>5.4481289008588396E-2</v>
      </c>
    </row>
    <row r="44" spans="1:10" x14ac:dyDescent="0.25">
      <c r="A44" s="6">
        <v>42</v>
      </c>
      <c r="B44" s="13">
        <f>DATE(2000,2,12) + TIME(0,0,0)</f>
        <v>36568</v>
      </c>
      <c r="C44" s="10">
        <v>4236.1889647999997</v>
      </c>
      <c r="D44" s="10">
        <v>4838.8769530999998</v>
      </c>
      <c r="E44" s="7">
        <v>7311.9487305000002</v>
      </c>
      <c r="G44" s="1">
        <f t="shared" si="0"/>
        <v>36568</v>
      </c>
      <c r="H44">
        <f t="shared" si="1"/>
        <v>0.3456111702960859</v>
      </c>
      <c r="I44">
        <f t="shared" si="2"/>
        <v>0.28468777298341996</v>
      </c>
      <c r="J44">
        <f t="shared" si="3"/>
        <v>5.4481289008588396E-2</v>
      </c>
    </row>
    <row r="45" spans="1:10" x14ac:dyDescent="0.25">
      <c r="A45" s="8">
        <v>43</v>
      </c>
      <c r="B45" s="14">
        <f>DATE(2000,2,13) + TIME(0,0,0)</f>
        <v>36569</v>
      </c>
      <c r="C45" s="11">
        <v>4203.0444336</v>
      </c>
      <c r="D45" s="11">
        <v>4805.7026366999999</v>
      </c>
      <c r="E45" s="9">
        <v>7311.9482422000001</v>
      </c>
      <c r="G45" s="1">
        <f t="shared" si="0"/>
        <v>36569</v>
      </c>
      <c r="H45">
        <f t="shared" si="1"/>
        <v>0.35073119944570075</v>
      </c>
      <c r="I45">
        <f t="shared" si="2"/>
        <v>0.28959180223934766</v>
      </c>
      <c r="J45">
        <f t="shared" si="3"/>
        <v>5.4481352151370732E-2</v>
      </c>
    </row>
    <row r="46" spans="1:10" x14ac:dyDescent="0.25">
      <c r="A46" s="6">
        <v>44</v>
      </c>
      <c r="B46" s="13">
        <f>DATE(2000,2,14) + TIME(0,0,0)</f>
        <v>36570</v>
      </c>
      <c r="C46" s="10">
        <v>4170.2006836</v>
      </c>
      <c r="D46" s="10">
        <v>4772.7670897999997</v>
      </c>
      <c r="E46" s="7">
        <v>7311.9482422000001</v>
      </c>
      <c r="G46" s="1">
        <f t="shared" si="0"/>
        <v>36570</v>
      </c>
      <c r="H46">
        <f t="shared" si="1"/>
        <v>0.35580476516814075</v>
      </c>
      <c r="I46">
        <f t="shared" si="2"/>
        <v>0.29446053513530512</v>
      </c>
      <c r="J46">
        <f t="shared" si="3"/>
        <v>5.4481352151370732E-2</v>
      </c>
    </row>
    <row r="47" spans="1:10" x14ac:dyDescent="0.25">
      <c r="A47" s="8">
        <v>45</v>
      </c>
      <c r="B47" s="14">
        <f>DATE(2000,2,15) + TIME(0,0,0)</f>
        <v>36571</v>
      </c>
      <c r="C47" s="11">
        <v>4138.4438477000003</v>
      </c>
      <c r="D47" s="11">
        <v>4740.1381836</v>
      </c>
      <c r="E47" s="9">
        <v>7311.9482422000001</v>
      </c>
      <c r="G47" s="1">
        <f t="shared" si="0"/>
        <v>36571</v>
      </c>
      <c r="H47">
        <f t="shared" si="1"/>
        <v>0.36071042892685867</v>
      </c>
      <c r="I47">
        <f t="shared" si="2"/>
        <v>0.29928393853763469</v>
      </c>
      <c r="J47">
        <f t="shared" si="3"/>
        <v>5.4481352151370732E-2</v>
      </c>
    </row>
    <row r="48" spans="1:10" x14ac:dyDescent="0.25">
      <c r="A48" s="6">
        <v>46</v>
      </c>
      <c r="B48" s="13">
        <f>DATE(2000,2,16) + TIME(0,0,0)</f>
        <v>36572</v>
      </c>
      <c r="C48" s="10">
        <v>4108.1088866999999</v>
      </c>
      <c r="D48" s="10">
        <v>4707.8525391000003</v>
      </c>
      <c r="E48" s="7">
        <v>7311.9482422000001</v>
      </c>
      <c r="G48" s="1">
        <f t="shared" si="0"/>
        <v>36572</v>
      </c>
      <c r="H48">
        <f t="shared" si="1"/>
        <v>0.3653964473724125</v>
      </c>
      <c r="I48">
        <f t="shared" si="2"/>
        <v>0.30405659890734404</v>
      </c>
      <c r="J48">
        <f t="shared" si="3"/>
        <v>5.4481352151370732E-2</v>
      </c>
    </row>
    <row r="49" spans="1:10" x14ac:dyDescent="0.25">
      <c r="A49" s="8">
        <v>47</v>
      </c>
      <c r="B49" s="14">
        <f>DATE(2000,2,17) + TIME(0,0,0)</f>
        <v>36573</v>
      </c>
      <c r="C49" s="11">
        <v>4078.3127441000001</v>
      </c>
      <c r="D49" s="11">
        <v>4675.9008789</v>
      </c>
      <c r="E49" s="9">
        <v>7311.9482422000001</v>
      </c>
      <c r="G49" s="1">
        <f t="shared" si="0"/>
        <v>36573</v>
      </c>
      <c r="H49">
        <f t="shared" si="1"/>
        <v>0.36999923139543944</v>
      </c>
      <c r="I49">
        <f t="shared" si="2"/>
        <v>0.30877988768613751</v>
      </c>
      <c r="J49">
        <f t="shared" si="3"/>
        <v>5.4481352151370732E-2</v>
      </c>
    </row>
    <row r="50" spans="1:10" x14ac:dyDescent="0.25">
      <c r="A50" s="6">
        <v>48</v>
      </c>
      <c r="B50" s="13">
        <f>DATE(2000,2,18) + TIME(0,0,0)</f>
        <v>36574</v>
      </c>
      <c r="C50" s="10">
        <v>4048.8732909999999</v>
      </c>
      <c r="D50" s="10">
        <v>4644.2524414</v>
      </c>
      <c r="E50" s="7">
        <v>7311.9482422000001</v>
      </c>
      <c r="G50" s="1">
        <f t="shared" si="0"/>
        <v>36574</v>
      </c>
      <c r="H50">
        <f t="shared" si="1"/>
        <v>0.37454691550993735</v>
      </c>
      <c r="I50">
        <f t="shared" si="2"/>
        <v>0.31345835224085539</v>
      </c>
      <c r="J50">
        <f t="shared" si="3"/>
        <v>5.4481352151370732E-2</v>
      </c>
    </row>
    <row r="51" spans="1:10" x14ac:dyDescent="0.25">
      <c r="A51" s="8">
        <v>49</v>
      </c>
      <c r="B51" s="14">
        <f>DATE(2000,2,19) + TIME(0,0,0)</f>
        <v>36575</v>
      </c>
      <c r="C51" s="11">
        <v>4019.5336914</v>
      </c>
      <c r="D51" s="11">
        <v>4612.9204102000003</v>
      </c>
      <c r="E51" s="9">
        <v>7311.9482422000001</v>
      </c>
      <c r="G51" s="1">
        <f t="shared" si="0"/>
        <v>36575</v>
      </c>
      <c r="H51">
        <f t="shared" si="1"/>
        <v>0.37907917467159447</v>
      </c>
      <c r="I51">
        <f t="shared" si="2"/>
        <v>0.31809004369154759</v>
      </c>
      <c r="J51">
        <f t="shared" si="3"/>
        <v>5.4481352151370732E-2</v>
      </c>
    </row>
    <row r="52" spans="1:10" x14ac:dyDescent="0.25">
      <c r="A52" s="6">
        <v>50</v>
      </c>
      <c r="B52" s="13">
        <f>DATE(2000,2,20) + TIME(0,0,0)</f>
        <v>36576</v>
      </c>
      <c r="C52" s="10">
        <v>3990.2470702999999</v>
      </c>
      <c r="D52" s="10">
        <v>4582.0517577999999</v>
      </c>
      <c r="E52" s="7">
        <v>7311.9482422000001</v>
      </c>
      <c r="G52" s="1">
        <f t="shared" si="0"/>
        <v>36576</v>
      </c>
      <c r="H52">
        <f t="shared" si="1"/>
        <v>0.38360324993520012</v>
      </c>
      <c r="I52">
        <f t="shared" si="2"/>
        <v>0.32265323566920245</v>
      </c>
      <c r="J52">
        <f t="shared" si="3"/>
        <v>5.4481352151370732E-2</v>
      </c>
    </row>
    <row r="53" spans="1:10" x14ac:dyDescent="0.25">
      <c r="A53" s="8">
        <v>51</v>
      </c>
      <c r="B53" s="14">
        <f>DATE(2000,2,21) + TIME(0,0,0)</f>
        <v>36577</v>
      </c>
      <c r="C53" s="11">
        <v>3961.0051269999999</v>
      </c>
      <c r="D53" s="11">
        <v>4551.5527344000002</v>
      </c>
      <c r="E53" s="9">
        <v>7311.9482422000001</v>
      </c>
      <c r="G53" s="1">
        <f t="shared" si="0"/>
        <v>36577</v>
      </c>
      <c r="H53">
        <f t="shared" si="1"/>
        <v>0.38812042355832221</v>
      </c>
      <c r="I53">
        <f t="shared" si="2"/>
        <v>0.32716178683955377</v>
      </c>
      <c r="J53">
        <f t="shared" si="3"/>
        <v>5.4481352151370732E-2</v>
      </c>
    </row>
    <row r="54" spans="1:10" x14ac:dyDescent="0.25">
      <c r="A54" s="6">
        <v>52</v>
      </c>
      <c r="B54" s="13">
        <f>DATE(2000,2,22) + TIME(0,0,0)</f>
        <v>36578</v>
      </c>
      <c r="C54" s="10">
        <v>3931.8029784999999</v>
      </c>
      <c r="D54" s="10">
        <v>4521.7329102000003</v>
      </c>
      <c r="E54" s="7">
        <v>7311.9482422000001</v>
      </c>
      <c r="G54" s="1">
        <f t="shared" si="0"/>
        <v>36578</v>
      </c>
      <c r="H54">
        <f t="shared" si="1"/>
        <v>0.39263144984646536</v>
      </c>
      <c r="I54">
        <f t="shared" si="2"/>
        <v>0.33156993465246298</v>
      </c>
      <c r="J54">
        <f t="shared" si="3"/>
        <v>5.4481352151370732E-2</v>
      </c>
    </row>
    <row r="55" spans="1:10" x14ac:dyDescent="0.25">
      <c r="A55" s="8">
        <v>53</v>
      </c>
      <c r="B55" s="14">
        <f>DATE(2000,2,23) + TIME(0,0,0)</f>
        <v>36579</v>
      </c>
      <c r="C55" s="11">
        <v>3902.6437987999998</v>
      </c>
      <c r="D55" s="11">
        <v>4492.7177733999997</v>
      </c>
      <c r="E55" s="9">
        <v>7311.9482422000001</v>
      </c>
      <c r="G55" s="1">
        <f t="shared" si="0"/>
        <v>36579</v>
      </c>
      <c r="H55">
        <f t="shared" si="1"/>
        <v>0.3971358384933279</v>
      </c>
      <c r="I55">
        <f t="shared" si="2"/>
        <v>0.33585912867883783</v>
      </c>
      <c r="J55">
        <f t="shared" si="3"/>
        <v>5.4481352151370732E-2</v>
      </c>
    </row>
    <row r="56" spans="1:10" x14ac:dyDescent="0.25">
      <c r="A56" s="6">
        <v>54</v>
      </c>
      <c r="B56" s="13">
        <f>DATE(2000,2,24) + TIME(0,0,0)</f>
        <v>36580</v>
      </c>
      <c r="C56" s="10">
        <v>3873.5444336</v>
      </c>
      <c r="D56" s="10">
        <v>4464.4736327999999</v>
      </c>
      <c r="E56" s="7">
        <v>7311.9482422000001</v>
      </c>
      <c r="G56" s="1">
        <f t="shared" si="0"/>
        <v>36580</v>
      </c>
      <c r="H56">
        <f t="shared" si="1"/>
        <v>0.40163098724532731</v>
      </c>
      <c r="I56">
        <f t="shared" si="2"/>
        <v>0.34003434935681187</v>
      </c>
      <c r="J56">
        <f t="shared" si="3"/>
        <v>5.4481352151370732E-2</v>
      </c>
    </row>
    <row r="57" spans="1:10" x14ac:dyDescent="0.25">
      <c r="A57" s="8">
        <v>55</v>
      </c>
      <c r="B57" s="14">
        <f>DATE(2000,2,25) + TIME(0,0,0)</f>
        <v>36581</v>
      </c>
      <c r="C57" s="11">
        <v>3844.5500487999998</v>
      </c>
      <c r="D57" s="11">
        <v>4437.4570311999996</v>
      </c>
      <c r="E57" s="9">
        <v>7311.9482422000001</v>
      </c>
      <c r="G57" s="1">
        <f t="shared" si="0"/>
        <v>36581</v>
      </c>
      <c r="H57">
        <f t="shared" si="1"/>
        <v>0.40610991906232496</v>
      </c>
      <c r="I57">
        <f t="shared" si="2"/>
        <v>0.34402810775245263</v>
      </c>
      <c r="J57">
        <f t="shared" si="3"/>
        <v>5.4481352151370732E-2</v>
      </c>
    </row>
    <row r="58" spans="1:10" x14ac:dyDescent="0.25">
      <c r="A58" s="6">
        <v>56</v>
      </c>
      <c r="B58" s="13">
        <f>DATE(2000,2,26) + TIME(0,0,0)</f>
        <v>36582</v>
      </c>
      <c r="C58" s="10">
        <v>3816.3317870999999</v>
      </c>
      <c r="D58" s="10">
        <v>4412.7763672000001</v>
      </c>
      <c r="E58" s="7">
        <v>7311.9482422000001</v>
      </c>
      <c r="G58" s="1">
        <f t="shared" si="0"/>
        <v>36582</v>
      </c>
      <c r="H58">
        <f t="shared" si="1"/>
        <v>0.41046895861499366</v>
      </c>
      <c r="I58">
        <f t="shared" si="2"/>
        <v>0.34767655364210837</v>
      </c>
      <c r="J58">
        <f t="shared" si="3"/>
        <v>5.4481352151370732E-2</v>
      </c>
    </row>
    <row r="59" spans="1:10" x14ac:dyDescent="0.25">
      <c r="A59" s="8">
        <v>57</v>
      </c>
      <c r="B59" s="14">
        <f>DATE(2000,2,27) + TIME(0,0,0)</f>
        <v>36583</v>
      </c>
      <c r="C59" s="11">
        <v>3789.6625976999999</v>
      </c>
      <c r="D59" s="11">
        <v>4389.7036133000001</v>
      </c>
      <c r="E59" s="9">
        <v>7311.9482422000001</v>
      </c>
      <c r="G59" s="1">
        <f t="shared" si="0"/>
        <v>36583</v>
      </c>
      <c r="H59">
        <f t="shared" si="1"/>
        <v>0.41458870392985869</v>
      </c>
      <c r="I59">
        <f t="shared" si="2"/>
        <v>0.35108730847955905</v>
      </c>
      <c r="J59">
        <f t="shared" si="3"/>
        <v>5.4481352151370732E-2</v>
      </c>
    </row>
    <row r="60" spans="1:10" x14ac:dyDescent="0.25">
      <c r="A60" s="6">
        <v>58</v>
      </c>
      <c r="B60" s="13">
        <f>DATE(2000,2,28) + TIME(0,0,0)</f>
        <v>36584</v>
      </c>
      <c r="C60" s="10">
        <v>3763.0449219000002</v>
      </c>
      <c r="D60" s="10">
        <v>4366.8125</v>
      </c>
      <c r="E60" s="7">
        <v>7311.9477539</v>
      </c>
      <c r="G60" s="1">
        <f t="shared" si="0"/>
        <v>36584</v>
      </c>
      <c r="H60">
        <f t="shared" si="1"/>
        <v>0.41870049163832379</v>
      </c>
      <c r="I60">
        <f t="shared" si="2"/>
        <v>0.35447121209856347</v>
      </c>
      <c r="J60">
        <f t="shared" si="3"/>
        <v>5.4481415294152957E-2</v>
      </c>
    </row>
    <row r="61" spans="1:10" x14ac:dyDescent="0.25">
      <c r="A61" s="8">
        <v>59</v>
      </c>
      <c r="B61" s="14">
        <f>DATE(2000,2,29) + TIME(0,0,0)</f>
        <v>36585</v>
      </c>
      <c r="C61" s="11">
        <v>3736.4533691000001</v>
      </c>
      <c r="D61" s="11">
        <v>4345.4160155999998</v>
      </c>
      <c r="E61" s="9">
        <v>7311.9477539</v>
      </c>
      <c r="G61" s="1">
        <f t="shared" si="0"/>
        <v>36585</v>
      </c>
      <c r="H61">
        <f t="shared" si="1"/>
        <v>0.42280824397453798</v>
      </c>
      <c r="I61">
        <f t="shared" si="2"/>
        <v>0.35763417058145786</v>
      </c>
      <c r="J61">
        <f t="shared" si="3"/>
        <v>5.4481415294152957E-2</v>
      </c>
    </row>
    <row r="62" spans="1:10" x14ac:dyDescent="0.25">
      <c r="A62" s="6">
        <v>60</v>
      </c>
      <c r="B62" s="13">
        <f>DATE(2000,3,1) + TIME(0,0,0)</f>
        <v>36586</v>
      </c>
      <c r="C62" s="10">
        <v>3709.8952637000002</v>
      </c>
      <c r="D62" s="10">
        <v>4324.9609375</v>
      </c>
      <c r="E62" s="7">
        <v>7311.9477539</v>
      </c>
      <c r="G62" s="1">
        <f t="shared" si="0"/>
        <v>36586</v>
      </c>
      <c r="H62">
        <f t="shared" si="1"/>
        <v>0.42691082949569159</v>
      </c>
      <c r="I62">
        <f t="shared" si="2"/>
        <v>0.36065796465833244</v>
      </c>
      <c r="J62">
        <f t="shared" si="3"/>
        <v>5.4481415294152957E-2</v>
      </c>
    </row>
    <row r="63" spans="1:10" x14ac:dyDescent="0.25">
      <c r="A63" s="8">
        <v>61</v>
      </c>
      <c r="B63" s="14">
        <f>DATE(2000,3,2) + TIME(0,0,0)</f>
        <v>36587</v>
      </c>
      <c r="C63" s="11">
        <v>3683.3774414</v>
      </c>
      <c r="D63" s="11">
        <v>4305.6884766000003</v>
      </c>
      <c r="E63" s="9">
        <v>7311.9477539</v>
      </c>
      <c r="G63" s="1">
        <f t="shared" si="0"/>
        <v>36587</v>
      </c>
      <c r="H63">
        <f t="shared" si="1"/>
        <v>0.4310071922513159</v>
      </c>
      <c r="I63">
        <f t="shared" si="2"/>
        <v>0.36350693706661763</v>
      </c>
      <c r="J63">
        <f t="shared" si="3"/>
        <v>5.4481415294152957E-2</v>
      </c>
    </row>
    <row r="64" spans="1:10" x14ac:dyDescent="0.25">
      <c r="A64" s="6">
        <v>62</v>
      </c>
      <c r="B64" s="13">
        <f>DATE(2000,3,3) + TIME(0,0,0)</f>
        <v>36588</v>
      </c>
      <c r="C64" s="10">
        <v>3656.9299316000001</v>
      </c>
      <c r="D64" s="10">
        <v>4287.0537108999997</v>
      </c>
      <c r="E64" s="7">
        <v>7311.9477539</v>
      </c>
      <c r="G64" s="1">
        <f t="shared" si="0"/>
        <v>36588</v>
      </c>
      <c r="H64">
        <f t="shared" si="1"/>
        <v>0.43509269342475609</v>
      </c>
      <c r="I64">
        <f t="shared" si="2"/>
        <v>0.36626164149121754</v>
      </c>
      <c r="J64">
        <f t="shared" si="3"/>
        <v>5.4481415294152957E-2</v>
      </c>
    </row>
    <row r="65" spans="1:10" x14ac:dyDescent="0.25">
      <c r="A65" s="8">
        <v>63</v>
      </c>
      <c r="B65" s="14">
        <f>DATE(2000,3,4) + TIME(0,0,0)</f>
        <v>36589</v>
      </c>
      <c r="C65" s="11">
        <v>3630.6201172000001</v>
      </c>
      <c r="D65" s="11">
        <v>4268.9091797000001</v>
      </c>
      <c r="E65" s="9">
        <v>7311.9477539</v>
      </c>
      <c r="G65" s="1">
        <f t="shared" si="0"/>
        <v>36589</v>
      </c>
      <c r="H65">
        <f t="shared" si="1"/>
        <v>0.43915692398623574</v>
      </c>
      <c r="I65">
        <f t="shared" si="2"/>
        <v>0.36894387646983773</v>
      </c>
      <c r="J65">
        <f t="shared" si="3"/>
        <v>5.4481415294152957E-2</v>
      </c>
    </row>
    <row r="66" spans="1:10" x14ac:dyDescent="0.25">
      <c r="A66" s="6">
        <v>64</v>
      </c>
      <c r="B66" s="13">
        <f>DATE(2000,3,5) + TIME(0,0,0)</f>
        <v>36590</v>
      </c>
      <c r="C66" s="10">
        <v>3604.5012207</v>
      </c>
      <c r="D66" s="10">
        <v>4251.4443358999997</v>
      </c>
      <c r="E66" s="7">
        <v>7311.9477539</v>
      </c>
      <c r="G66" s="1">
        <f t="shared" si="0"/>
        <v>36590</v>
      </c>
      <c r="H66">
        <f t="shared" si="1"/>
        <v>0.4431916623455997</v>
      </c>
      <c r="I66">
        <f t="shared" si="2"/>
        <v>0.37152563592232213</v>
      </c>
      <c r="J66">
        <f t="shared" si="3"/>
        <v>5.4481415294152957E-2</v>
      </c>
    </row>
    <row r="67" spans="1:10" x14ac:dyDescent="0.25">
      <c r="A67" s="8">
        <v>65</v>
      </c>
      <c r="B67" s="14">
        <f>DATE(2000,3,6) + TIME(0,0,0)</f>
        <v>36591</v>
      </c>
      <c r="C67" s="11">
        <v>3578.7546387000002</v>
      </c>
      <c r="D67" s="11">
        <v>4234.5214844000002</v>
      </c>
      <c r="E67" s="9">
        <v>7311.9477539</v>
      </c>
      <c r="G67" s="1">
        <f t="shared" ref="G67:G130" si="4">+B67</f>
        <v>36591</v>
      </c>
      <c r="H67">
        <f t="shared" ref="H67:H130" si="5">1-C67/C$2</f>
        <v>0.4471688871115046</v>
      </c>
      <c r="I67">
        <f t="shared" ref="I67:I130" si="6">1-D67/D$2</f>
        <v>0.37402727477597808</v>
      </c>
      <c r="J67">
        <f t="shared" ref="J67:J130" si="7">1-E67/E$2</f>
        <v>5.4481415294152957E-2</v>
      </c>
    </row>
    <row r="68" spans="1:10" x14ac:dyDescent="0.25">
      <c r="A68" s="6">
        <v>66</v>
      </c>
      <c r="B68" s="13">
        <f>DATE(2000,3,7) + TIME(0,0,0)</f>
        <v>36592</v>
      </c>
      <c r="C68" s="10">
        <v>3553.2204590000001</v>
      </c>
      <c r="D68" s="10">
        <v>4217.9711914</v>
      </c>
      <c r="E68" s="7">
        <v>7311.9477539</v>
      </c>
      <c r="G68" s="1">
        <f t="shared" si="4"/>
        <v>36592</v>
      </c>
      <c r="H68">
        <f t="shared" si="5"/>
        <v>0.45111330085465351</v>
      </c>
      <c r="I68">
        <f t="shared" si="6"/>
        <v>0.37647383976581994</v>
      </c>
      <c r="J68">
        <f t="shared" si="7"/>
        <v>5.4481415294152957E-2</v>
      </c>
    </row>
    <row r="69" spans="1:10" x14ac:dyDescent="0.25">
      <c r="A69" s="8">
        <v>67</v>
      </c>
      <c r="B69" s="14">
        <f>DATE(2000,3,8) + TIME(0,0,0)</f>
        <v>36593</v>
      </c>
      <c r="C69" s="11">
        <v>3527.7526855000001</v>
      </c>
      <c r="D69" s="11">
        <v>4202.0458983999997</v>
      </c>
      <c r="E69" s="9">
        <v>7311.9477539</v>
      </c>
      <c r="G69" s="1">
        <f t="shared" si="4"/>
        <v>36593</v>
      </c>
      <c r="H69">
        <f t="shared" si="5"/>
        <v>0.45504745644457445</v>
      </c>
      <c r="I69">
        <f t="shared" si="6"/>
        <v>0.3788280134536679</v>
      </c>
      <c r="J69">
        <f t="shared" si="7"/>
        <v>5.4481415294152957E-2</v>
      </c>
    </row>
    <row r="70" spans="1:10" x14ac:dyDescent="0.25">
      <c r="A70" s="6">
        <v>68</v>
      </c>
      <c r="B70" s="13">
        <f>DATE(2000,3,9) + TIME(0,0,0)</f>
        <v>36594</v>
      </c>
      <c r="C70" s="10">
        <v>3502.3979491999999</v>
      </c>
      <c r="D70" s="10">
        <v>4186.8237305000002</v>
      </c>
      <c r="E70" s="7">
        <v>7311.9477539</v>
      </c>
      <c r="G70" s="1">
        <f t="shared" si="4"/>
        <v>36594</v>
      </c>
      <c r="H70">
        <f t="shared" si="5"/>
        <v>0.45896415051858197</v>
      </c>
      <c r="I70">
        <f t="shared" si="6"/>
        <v>0.38107824691198988</v>
      </c>
      <c r="J70">
        <f t="shared" si="7"/>
        <v>5.4481415294152957E-2</v>
      </c>
    </row>
    <row r="71" spans="1:10" x14ac:dyDescent="0.25">
      <c r="A71" s="8">
        <v>69</v>
      </c>
      <c r="B71" s="14">
        <f>DATE(2000,3,10) + TIME(0,0,0)</f>
        <v>36595</v>
      </c>
      <c r="C71" s="11">
        <v>3477.4829101999999</v>
      </c>
      <c r="D71" s="11">
        <v>4172.3051758000001</v>
      </c>
      <c r="E71" s="9">
        <v>7311.9477539</v>
      </c>
      <c r="G71" s="1">
        <f t="shared" si="4"/>
        <v>36595</v>
      </c>
      <c r="H71">
        <f t="shared" si="5"/>
        <v>0.46281292198480173</v>
      </c>
      <c r="I71">
        <f t="shared" si="6"/>
        <v>0.38322446798687504</v>
      </c>
      <c r="J71">
        <f t="shared" si="7"/>
        <v>5.4481415294152957E-2</v>
      </c>
    </row>
    <row r="72" spans="1:10" x14ac:dyDescent="0.25">
      <c r="A72" s="6">
        <v>70</v>
      </c>
      <c r="B72" s="13">
        <f>DATE(2000,3,11) + TIME(0,0,0)</f>
        <v>36596</v>
      </c>
      <c r="C72" s="10">
        <v>3453.2592773000001</v>
      </c>
      <c r="D72" s="10">
        <v>4158.2724608999997</v>
      </c>
      <c r="E72" s="7">
        <v>7311.9477539</v>
      </c>
      <c r="G72" s="1">
        <f t="shared" si="4"/>
        <v>36596</v>
      </c>
      <c r="H72">
        <f t="shared" si="5"/>
        <v>0.46655488791604927</v>
      </c>
      <c r="I72">
        <f t="shared" si="6"/>
        <v>0.38529886926706824</v>
      </c>
      <c r="J72">
        <f t="shared" si="7"/>
        <v>5.4481415294152957E-2</v>
      </c>
    </row>
    <row r="73" spans="1:10" x14ac:dyDescent="0.25">
      <c r="A73" s="8">
        <v>71</v>
      </c>
      <c r="B73" s="14">
        <f>DATE(2000,3,12) + TIME(0,0,0)</f>
        <v>36597</v>
      </c>
      <c r="C73" s="11">
        <v>3429.9777832</v>
      </c>
      <c r="D73" s="11">
        <v>4144.6508789</v>
      </c>
      <c r="E73" s="9">
        <v>7311.9477539</v>
      </c>
      <c r="G73" s="1">
        <f t="shared" si="4"/>
        <v>36597</v>
      </c>
      <c r="H73">
        <f t="shared" si="5"/>
        <v>0.47015131616900296</v>
      </c>
      <c r="I73">
        <f t="shared" si="6"/>
        <v>0.3873124943809837</v>
      </c>
      <c r="J73">
        <f t="shared" si="7"/>
        <v>5.4481415294152957E-2</v>
      </c>
    </row>
    <row r="74" spans="1:10" x14ac:dyDescent="0.25">
      <c r="A74" s="6">
        <v>72</v>
      </c>
      <c r="B74" s="13">
        <f>DATE(2000,3,13) + TIME(0,0,0)</f>
        <v>36598</v>
      </c>
      <c r="C74" s="10">
        <v>3408.3657226999999</v>
      </c>
      <c r="D74" s="10">
        <v>4131.4746094000002</v>
      </c>
      <c r="E74" s="7">
        <v>7311.9477539</v>
      </c>
      <c r="G74" s="1">
        <f t="shared" si="4"/>
        <v>36598</v>
      </c>
      <c r="H74">
        <f t="shared" si="5"/>
        <v>0.47348985727177295</v>
      </c>
      <c r="I74">
        <f t="shared" si="6"/>
        <v>0.38926029069222845</v>
      </c>
      <c r="J74">
        <f t="shared" si="7"/>
        <v>5.4481415294152957E-2</v>
      </c>
    </row>
    <row r="75" spans="1:10" x14ac:dyDescent="0.25">
      <c r="A75" s="8">
        <v>73</v>
      </c>
      <c r="B75" s="14">
        <f>DATE(2000,3,14) + TIME(0,0,0)</f>
        <v>36599</v>
      </c>
      <c r="C75" s="11">
        <v>3387.4763183999999</v>
      </c>
      <c r="D75" s="11">
        <v>4118.7460938000004</v>
      </c>
      <c r="E75" s="9">
        <v>7311.9477539</v>
      </c>
      <c r="G75" s="1">
        <f t="shared" si="4"/>
        <v>36599</v>
      </c>
      <c r="H75">
        <f t="shared" si="5"/>
        <v>0.47671676545426345</v>
      </c>
      <c r="I75">
        <f t="shared" si="6"/>
        <v>0.39114189729820303</v>
      </c>
      <c r="J75">
        <f t="shared" si="7"/>
        <v>5.4481415294152957E-2</v>
      </c>
    </row>
    <row r="76" spans="1:10" x14ac:dyDescent="0.25">
      <c r="A76" s="6">
        <v>74</v>
      </c>
      <c r="B76" s="13">
        <f>DATE(2000,3,15) + TIME(0,0,0)</f>
        <v>36600</v>
      </c>
      <c r="C76" s="10">
        <v>3367.6506347999998</v>
      </c>
      <c r="D76" s="10">
        <v>4106.4545897999997</v>
      </c>
      <c r="E76" s="7">
        <v>7311.9477539</v>
      </c>
      <c r="G76" s="1">
        <f t="shared" si="4"/>
        <v>36600</v>
      </c>
      <c r="H76">
        <f t="shared" si="5"/>
        <v>0.47977935449287512</v>
      </c>
      <c r="I76">
        <f t="shared" si="6"/>
        <v>0.39295890219104102</v>
      </c>
      <c r="J76">
        <f t="shared" si="7"/>
        <v>5.4481415294152957E-2</v>
      </c>
    </row>
    <row r="77" spans="1:10" x14ac:dyDescent="0.25">
      <c r="A77" s="8">
        <v>75</v>
      </c>
      <c r="B77" s="14">
        <f>DATE(2000,3,16) + TIME(0,0,0)</f>
        <v>36601</v>
      </c>
      <c r="C77" s="11">
        <v>3349.7316894999999</v>
      </c>
      <c r="D77" s="11">
        <v>4094.5834961</v>
      </c>
      <c r="E77" s="9">
        <v>7311.9477539</v>
      </c>
      <c r="G77" s="1">
        <f t="shared" si="4"/>
        <v>36601</v>
      </c>
      <c r="H77">
        <f t="shared" si="5"/>
        <v>0.48254739853950057</v>
      </c>
      <c r="I77">
        <f t="shared" si="6"/>
        <v>0.39471375947589704</v>
      </c>
      <c r="J77">
        <f t="shared" si="7"/>
        <v>5.4481415294152957E-2</v>
      </c>
    </row>
    <row r="78" spans="1:10" x14ac:dyDescent="0.25">
      <c r="A78" s="6">
        <v>76</v>
      </c>
      <c r="B78" s="13">
        <f>DATE(2000,3,17) + TIME(0,0,0)</f>
        <v>36602</v>
      </c>
      <c r="C78" s="10">
        <v>3341.9694823999998</v>
      </c>
      <c r="D78" s="10">
        <v>4083.1154784999999</v>
      </c>
      <c r="E78" s="7">
        <v>7311.9482422000001</v>
      </c>
      <c r="G78" s="1">
        <f t="shared" si="4"/>
        <v>36602</v>
      </c>
      <c r="H78">
        <f t="shared" si="5"/>
        <v>0.4837464719666531</v>
      </c>
      <c r="I78">
        <f t="shared" si="6"/>
        <v>0.39640903159966245</v>
      </c>
      <c r="J78">
        <f t="shared" si="7"/>
        <v>5.4481352151370732E-2</v>
      </c>
    </row>
    <row r="79" spans="1:10" x14ac:dyDescent="0.25">
      <c r="A79" s="8">
        <v>77</v>
      </c>
      <c r="B79" s="14">
        <f>DATE(2000,3,18) + TIME(0,0,0)</f>
        <v>36603</v>
      </c>
      <c r="C79" s="11">
        <v>3341.3618164</v>
      </c>
      <c r="D79" s="11">
        <v>4072.0356445000002</v>
      </c>
      <c r="E79" s="9">
        <v>7311.9477539</v>
      </c>
      <c r="G79" s="1">
        <f t="shared" si="4"/>
        <v>36603</v>
      </c>
      <c r="H79">
        <f t="shared" si="5"/>
        <v>0.48384034167971246</v>
      </c>
      <c r="I79">
        <f t="shared" si="6"/>
        <v>0.39804692006228115</v>
      </c>
      <c r="J79">
        <f t="shared" si="7"/>
        <v>5.4481415294152957E-2</v>
      </c>
    </row>
    <row r="80" spans="1:10" x14ac:dyDescent="0.25">
      <c r="A80" s="6">
        <v>78</v>
      </c>
      <c r="B80" s="13">
        <f>DATE(2000,3,19) + TIME(0,0,0)</f>
        <v>36604</v>
      </c>
      <c r="C80" s="10">
        <v>3341.1296387000002</v>
      </c>
      <c r="D80" s="10">
        <v>4061.3278808999999</v>
      </c>
      <c r="E80" s="7">
        <v>7311.9482422000001</v>
      </c>
      <c r="G80" s="1">
        <f t="shared" si="4"/>
        <v>36604</v>
      </c>
      <c r="H80">
        <f t="shared" si="5"/>
        <v>0.48387620752390603</v>
      </c>
      <c r="I80">
        <f t="shared" si="6"/>
        <v>0.39962980681499682</v>
      </c>
      <c r="J80">
        <f t="shared" si="7"/>
        <v>5.4481352151370732E-2</v>
      </c>
    </row>
    <row r="81" spans="1:10" x14ac:dyDescent="0.25">
      <c r="A81" s="8">
        <v>79</v>
      </c>
      <c r="B81" s="14">
        <f>DATE(2000,3,20) + TIME(0,0,0)</f>
        <v>36605</v>
      </c>
      <c r="C81" s="11">
        <v>3340.9694823999998</v>
      </c>
      <c r="D81" s="11">
        <v>4050.9777832</v>
      </c>
      <c r="E81" s="9">
        <v>7311.9477539</v>
      </c>
      <c r="G81" s="1">
        <f t="shared" si="4"/>
        <v>36605</v>
      </c>
      <c r="H81">
        <f t="shared" si="5"/>
        <v>0.48390094780216031</v>
      </c>
      <c r="I81">
        <f t="shared" si="6"/>
        <v>0.4011598212186247</v>
      </c>
      <c r="J81">
        <f t="shared" si="7"/>
        <v>5.4481415294152957E-2</v>
      </c>
    </row>
    <row r="82" spans="1:10" x14ac:dyDescent="0.25">
      <c r="A82" s="6">
        <v>80</v>
      </c>
      <c r="B82" s="13">
        <f>DATE(2000,3,21) + TIME(0,0,0)</f>
        <v>36606</v>
      </c>
      <c r="C82" s="10">
        <v>3340.8366698999998</v>
      </c>
      <c r="D82" s="10">
        <v>4040.9692383000001</v>
      </c>
      <c r="E82" s="7">
        <v>7311.9477539</v>
      </c>
      <c r="G82" s="1">
        <f t="shared" si="4"/>
        <v>36606</v>
      </c>
      <c r="H82">
        <f t="shared" si="5"/>
        <v>0.48392146412406367</v>
      </c>
      <c r="I82">
        <f t="shared" si="6"/>
        <v>0.40263934520962597</v>
      </c>
      <c r="J82">
        <f t="shared" si="7"/>
        <v>5.4481415294152957E-2</v>
      </c>
    </row>
    <row r="83" spans="1:10" x14ac:dyDescent="0.25">
      <c r="A83" s="8">
        <v>81</v>
      </c>
      <c r="B83" s="14">
        <f>DATE(2000,3,22) + TIME(0,0,0)</f>
        <v>36607</v>
      </c>
      <c r="C83" s="11">
        <v>3340.7160644999999</v>
      </c>
      <c r="D83" s="11">
        <v>4031.2890625</v>
      </c>
      <c r="E83" s="9">
        <v>7311.9477539</v>
      </c>
      <c r="G83" s="1">
        <f t="shared" si="4"/>
        <v>36607</v>
      </c>
      <c r="H83">
        <f t="shared" si="5"/>
        <v>0.48394009474399535</v>
      </c>
      <c r="I83">
        <f t="shared" si="6"/>
        <v>0.40407032768273343</v>
      </c>
      <c r="J83">
        <f t="shared" si="7"/>
        <v>5.4481415294152957E-2</v>
      </c>
    </row>
    <row r="84" spans="1:10" x14ac:dyDescent="0.25">
      <c r="A84" s="6">
        <v>82</v>
      </c>
      <c r="B84" s="13">
        <f>DATE(2000,3,23) + TIME(0,0,0)</f>
        <v>36608</v>
      </c>
      <c r="C84" s="10">
        <v>3340.5959472999998</v>
      </c>
      <c r="D84" s="10">
        <v>4021.9262695000002</v>
      </c>
      <c r="E84" s="7">
        <v>7311.9477539</v>
      </c>
      <c r="G84" s="1">
        <f t="shared" si="4"/>
        <v>36608</v>
      </c>
      <c r="H84">
        <f t="shared" si="5"/>
        <v>0.48395864994882409</v>
      </c>
      <c r="I84">
        <f t="shared" si="6"/>
        <v>0.40545439269964501</v>
      </c>
      <c r="J84">
        <f t="shared" si="7"/>
        <v>5.4481415294152957E-2</v>
      </c>
    </row>
    <row r="85" spans="1:10" x14ac:dyDescent="0.25">
      <c r="A85" s="8">
        <v>83</v>
      </c>
      <c r="B85" s="14">
        <f>DATE(2000,3,24) + TIME(0,0,0)</f>
        <v>36609</v>
      </c>
      <c r="C85" s="11">
        <v>3340.4802245999999</v>
      </c>
      <c r="D85" s="11">
        <v>4012.8696289</v>
      </c>
      <c r="E85" s="9">
        <v>7311.9477539</v>
      </c>
      <c r="G85" s="1">
        <f t="shared" si="4"/>
        <v>36609</v>
      </c>
      <c r="H85">
        <f t="shared" si="5"/>
        <v>0.48397652630959376</v>
      </c>
      <c r="I85">
        <f t="shared" si="6"/>
        <v>0.40679320040640521</v>
      </c>
      <c r="J85">
        <f t="shared" si="7"/>
        <v>5.4481415294152957E-2</v>
      </c>
    </row>
    <row r="86" spans="1:10" x14ac:dyDescent="0.25">
      <c r="A86" s="6">
        <v>84</v>
      </c>
      <c r="B86" s="13">
        <f>DATE(2000,3,25) + TIME(0,0,0)</f>
        <v>36610</v>
      </c>
      <c r="C86" s="10">
        <v>3340.3681640999998</v>
      </c>
      <c r="D86" s="10">
        <v>4004.1083984000002</v>
      </c>
      <c r="E86" s="7">
        <v>7311.9477539</v>
      </c>
      <c r="G86" s="1">
        <f t="shared" si="4"/>
        <v>36610</v>
      </c>
      <c r="H86">
        <f t="shared" si="5"/>
        <v>0.48399383694895859</v>
      </c>
      <c r="I86">
        <f t="shared" si="6"/>
        <v>0.40808833879514761</v>
      </c>
      <c r="J86">
        <f t="shared" si="7"/>
        <v>5.4481415294152957E-2</v>
      </c>
    </row>
    <row r="87" spans="1:10" x14ac:dyDescent="0.25">
      <c r="A87" s="8">
        <v>85</v>
      </c>
      <c r="B87" s="14">
        <f>DATE(2000,3,26) + TIME(0,0,0)</f>
        <v>36611</v>
      </c>
      <c r="C87" s="11">
        <v>3340.2587890999998</v>
      </c>
      <c r="D87" s="11">
        <v>3995.6352539</v>
      </c>
      <c r="E87" s="9">
        <v>7311.9477539</v>
      </c>
      <c r="G87" s="1">
        <f t="shared" si="4"/>
        <v>36611</v>
      </c>
      <c r="H87">
        <f t="shared" si="5"/>
        <v>0.48401073274346718</v>
      </c>
      <c r="I87">
        <f t="shared" si="6"/>
        <v>0.409340890558888</v>
      </c>
      <c r="J87">
        <f t="shared" si="7"/>
        <v>5.4481415294152957E-2</v>
      </c>
    </row>
    <row r="88" spans="1:10" x14ac:dyDescent="0.25">
      <c r="A88" s="6">
        <v>86</v>
      </c>
      <c r="B88" s="13">
        <f>DATE(2000,3,27) + TIME(0,0,0)</f>
        <v>36612</v>
      </c>
      <c r="C88" s="10">
        <v>3340.1518554999998</v>
      </c>
      <c r="D88" s="10">
        <v>3987.4736327999999</v>
      </c>
      <c r="E88" s="7">
        <v>7311.9477539</v>
      </c>
      <c r="G88" s="1">
        <f t="shared" si="4"/>
        <v>36612</v>
      </c>
      <c r="H88">
        <f t="shared" si="5"/>
        <v>0.48402725140067104</v>
      </c>
      <c r="I88">
        <f t="shared" si="6"/>
        <v>0.4105473910385844</v>
      </c>
      <c r="J88">
        <f t="shared" si="7"/>
        <v>5.4481415294152957E-2</v>
      </c>
    </row>
    <row r="89" spans="1:10" x14ac:dyDescent="0.25">
      <c r="A89" s="8">
        <v>87</v>
      </c>
      <c r="B89" s="14">
        <f>DATE(2000,3,28) + TIME(0,0,0)</f>
        <v>36613</v>
      </c>
      <c r="C89" s="11">
        <v>3340.0493164</v>
      </c>
      <c r="D89" s="11">
        <v>3979.5607909999999</v>
      </c>
      <c r="E89" s="9">
        <v>7311.9477539</v>
      </c>
      <c r="G89" s="1">
        <f t="shared" si="4"/>
        <v>36613</v>
      </c>
      <c r="H89">
        <f t="shared" si="5"/>
        <v>0.48404309121381561</v>
      </c>
      <c r="I89">
        <f t="shared" si="6"/>
        <v>0.41171711544878287</v>
      </c>
      <c r="J89">
        <f t="shared" si="7"/>
        <v>5.4481415294152957E-2</v>
      </c>
    </row>
    <row r="90" spans="1:10" x14ac:dyDescent="0.25">
      <c r="A90" s="6">
        <v>88</v>
      </c>
      <c r="B90" s="13">
        <f>DATE(2000,3,29) + TIME(0,0,0)</f>
        <v>36614</v>
      </c>
      <c r="C90" s="10">
        <v>3339.9482422000001</v>
      </c>
      <c r="D90" s="10">
        <v>3971.9121094000002</v>
      </c>
      <c r="E90" s="7">
        <v>7311.9477539</v>
      </c>
      <c r="G90" s="1">
        <f t="shared" si="4"/>
        <v>36614</v>
      </c>
      <c r="H90">
        <f t="shared" si="5"/>
        <v>0.48405870473530888</v>
      </c>
      <c r="I90">
        <f t="shared" si="6"/>
        <v>0.41284779009128048</v>
      </c>
      <c r="J90">
        <f t="shared" si="7"/>
        <v>5.4481415294152957E-2</v>
      </c>
    </row>
    <row r="91" spans="1:10" x14ac:dyDescent="0.25">
      <c r="A91" s="8">
        <v>89</v>
      </c>
      <c r="B91" s="14">
        <f>DATE(2000,3,30) + TIME(0,0,0)</f>
        <v>36615</v>
      </c>
      <c r="C91" s="11">
        <v>3339.8520508000001</v>
      </c>
      <c r="D91" s="11">
        <v>3964.4943847999998</v>
      </c>
      <c r="E91" s="9">
        <v>7311.9477539</v>
      </c>
      <c r="G91" s="1">
        <f t="shared" si="4"/>
        <v>36615</v>
      </c>
      <c r="H91">
        <f t="shared" si="5"/>
        <v>0.48407356398219248</v>
      </c>
      <c r="I91">
        <f t="shared" si="6"/>
        <v>0.4139443232650829</v>
      </c>
      <c r="J91">
        <f t="shared" si="7"/>
        <v>5.4481415294152957E-2</v>
      </c>
    </row>
    <row r="92" spans="1:10" x14ac:dyDescent="0.25">
      <c r="A92" s="6">
        <v>90</v>
      </c>
      <c r="B92" s="13">
        <f>DATE(2000,3,31) + TIME(0,0,0)</f>
        <v>36616</v>
      </c>
      <c r="C92" s="10">
        <v>3339.7561034999999</v>
      </c>
      <c r="D92" s="10">
        <v>3957.3427734000002</v>
      </c>
      <c r="E92" s="7">
        <v>7311.9477539</v>
      </c>
      <c r="G92" s="1">
        <f t="shared" si="4"/>
        <v>36616</v>
      </c>
      <c r="H92">
        <f t="shared" si="5"/>
        <v>0.48408838552152467</v>
      </c>
      <c r="I92">
        <f t="shared" si="6"/>
        <v>0.41500151796684392</v>
      </c>
      <c r="J92">
        <f t="shared" si="7"/>
        <v>5.4481415294152957E-2</v>
      </c>
    </row>
    <row r="93" spans="1:10" x14ac:dyDescent="0.25">
      <c r="A93" s="8">
        <v>91</v>
      </c>
      <c r="B93" s="14">
        <f>DATE(2000,4,1) + TIME(0,0,0)</f>
        <v>36617</v>
      </c>
      <c r="C93" s="11">
        <v>3339.6643066000001</v>
      </c>
      <c r="D93" s="11">
        <v>3950.4040527000002</v>
      </c>
      <c r="E93" s="9">
        <v>7311.9477539</v>
      </c>
      <c r="G93" s="1">
        <f t="shared" si="4"/>
        <v>36617</v>
      </c>
      <c r="H93">
        <f t="shared" si="5"/>
        <v>0.48410256592434908</v>
      </c>
      <c r="I93">
        <f t="shared" si="6"/>
        <v>0.4160272418702764</v>
      </c>
      <c r="J93">
        <f t="shared" si="7"/>
        <v>5.4481415294152957E-2</v>
      </c>
    </row>
    <row r="94" spans="1:10" x14ac:dyDescent="0.25">
      <c r="A94" s="6">
        <v>92</v>
      </c>
      <c r="B94" s="13">
        <f>DATE(2000,4,2) + TIME(0,0,0)</f>
        <v>36618</v>
      </c>
      <c r="C94" s="10">
        <v>3339.5742187999999</v>
      </c>
      <c r="D94" s="10">
        <v>3943.6845702999999</v>
      </c>
      <c r="E94" s="7">
        <v>7311.9477539</v>
      </c>
      <c r="G94" s="1">
        <f t="shared" si="4"/>
        <v>36618</v>
      </c>
      <c r="H94">
        <f t="shared" si="5"/>
        <v>0.48411648231252313</v>
      </c>
      <c r="I94">
        <f t="shared" si="6"/>
        <v>0.41702055663453452</v>
      </c>
      <c r="J94">
        <f t="shared" si="7"/>
        <v>5.4481415294152957E-2</v>
      </c>
    </row>
    <row r="95" spans="1:10" x14ac:dyDescent="0.25">
      <c r="A95" s="8">
        <v>93</v>
      </c>
      <c r="B95" s="14">
        <f>DATE(2000,4,3) + TIME(0,0,0)</f>
        <v>36619</v>
      </c>
      <c r="C95" s="11">
        <v>3339.4870605000001</v>
      </c>
      <c r="D95" s="11">
        <v>3937.1772461</v>
      </c>
      <c r="E95" s="9">
        <v>7311.9477539</v>
      </c>
      <c r="G95" s="1">
        <f t="shared" si="4"/>
        <v>36619</v>
      </c>
      <c r="H95">
        <f t="shared" si="5"/>
        <v>0.48412994616373695</v>
      </c>
      <c r="I95">
        <f t="shared" si="6"/>
        <v>0.41798250888306998</v>
      </c>
      <c r="J95">
        <f t="shared" si="7"/>
        <v>5.4481415294152957E-2</v>
      </c>
    </row>
    <row r="96" spans="1:10" x14ac:dyDescent="0.25">
      <c r="A96" s="6">
        <v>94</v>
      </c>
      <c r="B96" s="13">
        <f>DATE(2000,4,4) + TIME(0,0,0)</f>
        <v>36620</v>
      </c>
      <c r="C96" s="10">
        <v>3339.4023437999999</v>
      </c>
      <c r="D96" s="10">
        <v>3930.8854980000001</v>
      </c>
      <c r="E96" s="7">
        <v>7311.9477539</v>
      </c>
      <c r="G96" s="1">
        <f t="shared" si="4"/>
        <v>36620</v>
      </c>
      <c r="H96">
        <f t="shared" si="5"/>
        <v>0.48414303284675098</v>
      </c>
      <c r="I96">
        <f t="shared" si="6"/>
        <v>0.41891259336111297</v>
      </c>
      <c r="J96">
        <f t="shared" si="7"/>
        <v>5.4481415294152957E-2</v>
      </c>
    </row>
    <row r="97" spans="1:10" x14ac:dyDescent="0.25">
      <c r="A97" s="8">
        <v>95</v>
      </c>
      <c r="B97" s="14">
        <f>DATE(2000,4,5) + TIME(0,0,0)</f>
        <v>36621</v>
      </c>
      <c r="C97" s="11">
        <v>3339.3217773000001</v>
      </c>
      <c r="D97" s="11">
        <v>3924.7958984000002</v>
      </c>
      <c r="E97" s="9">
        <v>7311.9477539</v>
      </c>
      <c r="G97" s="1">
        <f t="shared" si="4"/>
        <v>36621</v>
      </c>
      <c r="H97">
        <f t="shared" si="5"/>
        <v>0.4841554784241523</v>
      </c>
      <c r="I97">
        <f t="shared" si="6"/>
        <v>0.41981279501817814</v>
      </c>
      <c r="J97">
        <f t="shared" si="7"/>
        <v>5.4481415294152957E-2</v>
      </c>
    </row>
    <row r="98" spans="1:10" x14ac:dyDescent="0.25">
      <c r="A98" s="6">
        <v>96</v>
      </c>
      <c r="B98" s="13">
        <f>DATE(2000,4,6) + TIME(0,0,0)</f>
        <v>36622</v>
      </c>
      <c r="C98" s="10">
        <v>3339.2446289</v>
      </c>
      <c r="D98" s="10">
        <v>3918.9401855000001</v>
      </c>
      <c r="E98" s="7">
        <v>7311.9477539</v>
      </c>
      <c r="G98" s="1">
        <f t="shared" si="4"/>
        <v>36622</v>
      </c>
      <c r="H98">
        <f t="shared" si="5"/>
        <v>0.48416739598770031</v>
      </c>
      <c r="I98">
        <f t="shared" si="6"/>
        <v>0.42067842212047213</v>
      </c>
      <c r="J98">
        <f t="shared" si="7"/>
        <v>5.4481415294152957E-2</v>
      </c>
    </row>
    <row r="99" spans="1:10" x14ac:dyDescent="0.25">
      <c r="A99" s="8">
        <v>97</v>
      </c>
      <c r="B99" s="14">
        <f>DATE(2000,4,7) + TIME(0,0,0)</f>
        <v>36623</v>
      </c>
      <c r="C99" s="11">
        <v>3339.1689452999999</v>
      </c>
      <c r="D99" s="11">
        <v>3913.2399902000002</v>
      </c>
      <c r="E99" s="9">
        <v>7311.9477539</v>
      </c>
      <c r="G99" s="1">
        <f t="shared" si="4"/>
        <v>36623</v>
      </c>
      <c r="H99">
        <f t="shared" si="5"/>
        <v>0.48417908727504455</v>
      </c>
      <c r="I99">
        <f t="shared" si="6"/>
        <v>0.42152105966509079</v>
      </c>
      <c r="J99">
        <f t="shared" si="7"/>
        <v>5.4481415294152957E-2</v>
      </c>
    </row>
    <row r="100" spans="1:10" x14ac:dyDescent="0.25">
      <c r="A100" s="6">
        <v>98</v>
      </c>
      <c r="B100" s="13">
        <f>DATE(2000,4,8) + TIME(0,0,0)</f>
        <v>36624</v>
      </c>
      <c r="C100" s="10">
        <v>3339.0964355000001</v>
      </c>
      <c r="D100" s="10">
        <v>3907.7375487999998</v>
      </c>
      <c r="E100" s="7">
        <v>7311.9477539</v>
      </c>
      <c r="G100" s="1">
        <f t="shared" si="4"/>
        <v>36624</v>
      </c>
      <c r="H100">
        <f t="shared" si="5"/>
        <v>0.48419028828698196</v>
      </c>
      <c r="I100">
        <f t="shared" si="6"/>
        <v>0.422334464025237</v>
      </c>
      <c r="J100">
        <f t="shared" si="7"/>
        <v>5.4481415294152957E-2</v>
      </c>
    </row>
    <row r="101" spans="1:10" x14ac:dyDescent="0.25">
      <c r="A101" s="8">
        <v>99</v>
      </c>
      <c r="B101" s="14">
        <f>DATE(2000,4,9) + TIME(0,0,0)</f>
        <v>36625</v>
      </c>
      <c r="C101" s="11">
        <v>3339.0268554999998</v>
      </c>
      <c r="D101" s="11">
        <v>3902.4414062000001</v>
      </c>
      <c r="E101" s="9">
        <v>7311.9482422000001</v>
      </c>
      <c r="G101" s="1">
        <f t="shared" si="4"/>
        <v>36625</v>
      </c>
      <c r="H101">
        <f t="shared" si="5"/>
        <v>0.48420103671561665</v>
      </c>
      <c r="I101">
        <f t="shared" si="6"/>
        <v>0.42311737204181232</v>
      </c>
      <c r="J101">
        <f t="shared" si="7"/>
        <v>5.4481352151370732E-2</v>
      </c>
    </row>
    <row r="102" spans="1:10" x14ac:dyDescent="0.25">
      <c r="A102" s="6">
        <v>100</v>
      </c>
      <c r="B102" s="13">
        <f>DATE(2000,4,10) + TIME(0,0,0)</f>
        <v>36626</v>
      </c>
      <c r="C102" s="10">
        <v>3338.9611816000001</v>
      </c>
      <c r="D102" s="10">
        <v>3897.3364258000001</v>
      </c>
      <c r="E102" s="7">
        <v>7311.9482422000001</v>
      </c>
      <c r="G102" s="1">
        <f t="shared" si="4"/>
        <v>36626</v>
      </c>
      <c r="H102">
        <f t="shared" si="5"/>
        <v>0.48421118174619004</v>
      </c>
      <c r="I102">
        <f t="shared" si="6"/>
        <v>0.4238720212991075</v>
      </c>
      <c r="J102">
        <f t="shared" si="7"/>
        <v>5.4481352151370732E-2</v>
      </c>
    </row>
    <row r="103" spans="1:10" x14ac:dyDescent="0.25">
      <c r="A103" s="8">
        <v>101</v>
      </c>
      <c r="B103" s="14">
        <f>DATE(2000,4,11) + TIME(0,0,0)</f>
        <v>36627</v>
      </c>
      <c r="C103" s="11">
        <v>3338.8979491999999</v>
      </c>
      <c r="D103" s="11">
        <v>3892.3845215000001</v>
      </c>
      <c r="E103" s="9">
        <v>7311.9482422000001</v>
      </c>
      <c r="G103" s="1">
        <f t="shared" si="4"/>
        <v>36627</v>
      </c>
      <c r="H103">
        <f t="shared" si="5"/>
        <v>0.4842209496240113</v>
      </c>
      <c r="I103">
        <f t="shared" si="6"/>
        <v>0.42460404191610968</v>
      </c>
      <c r="J103">
        <f t="shared" si="7"/>
        <v>5.4481352151370732E-2</v>
      </c>
    </row>
    <row r="104" spans="1:10" x14ac:dyDescent="0.25">
      <c r="A104" s="6">
        <v>102</v>
      </c>
      <c r="B104" s="13">
        <f>DATE(2000,4,12) + TIME(0,0,0)</f>
        <v>36628</v>
      </c>
      <c r="C104" s="10">
        <v>3338.8364258000001</v>
      </c>
      <c r="D104" s="10">
        <v>3887.5917969000002</v>
      </c>
      <c r="E104" s="7">
        <v>7311.9482422000001</v>
      </c>
      <c r="G104" s="1">
        <f t="shared" si="4"/>
        <v>36628</v>
      </c>
      <c r="H104">
        <f t="shared" si="5"/>
        <v>0.4842304535026295</v>
      </c>
      <c r="I104">
        <f t="shared" si="6"/>
        <v>0.42531253162153748</v>
      </c>
      <c r="J104">
        <f t="shared" si="7"/>
        <v>5.4481352151370732E-2</v>
      </c>
    </row>
    <row r="105" spans="1:10" x14ac:dyDescent="0.25">
      <c r="A105" s="8">
        <v>103</v>
      </c>
      <c r="B105" s="14">
        <f>DATE(2000,4,13) + TIME(0,0,0)</f>
        <v>36629</v>
      </c>
      <c r="C105" s="11">
        <v>3338.7805176000002</v>
      </c>
      <c r="D105" s="11">
        <v>3882.9870605000001</v>
      </c>
      <c r="E105" s="9">
        <v>7311.9482422000001</v>
      </c>
      <c r="G105" s="1">
        <f t="shared" si="4"/>
        <v>36629</v>
      </c>
      <c r="H105">
        <f t="shared" si="5"/>
        <v>0.48423908996853615</v>
      </c>
      <c r="I105">
        <f t="shared" si="6"/>
        <v>0.42599323176767334</v>
      </c>
      <c r="J105">
        <f t="shared" si="7"/>
        <v>5.4481352151370732E-2</v>
      </c>
    </row>
    <row r="106" spans="1:10" x14ac:dyDescent="0.25">
      <c r="A106" s="6">
        <v>104</v>
      </c>
      <c r="B106" s="13">
        <f>DATE(2000,4,14) + TIME(0,0,0)</f>
        <v>36630</v>
      </c>
      <c r="C106" s="10">
        <v>3338.7260741999999</v>
      </c>
      <c r="D106" s="10">
        <v>3878.5292969000002</v>
      </c>
      <c r="E106" s="7">
        <v>7311.9482422000001</v>
      </c>
      <c r="G106" s="1">
        <f t="shared" si="4"/>
        <v>36630</v>
      </c>
      <c r="H106">
        <f t="shared" si="5"/>
        <v>0.48424750015823903</v>
      </c>
      <c r="I106">
        <f t="shared" si="6"/>
        <v>0.42665220550044958</v>
      </c>
      <c r="J106">
        <f t="shared" si="7"/>
        <v>5.4481352151370732E-2</v>
      </c>
    </row>
    <row r="107" spans="1:10" x14ac:dyDescent="0.25">
      <c r="A107" s="8">
        <v>105</v>
      </c>
      <c r="B107" s="14">
        <f>DATE(2000,4,15) + TIME(0,0,0)</f>
        <v>36631</v>
      </c>
      <c r="C107" s="11">
        <v>3338.6748047000001</v>
      </c>
      <c r="D107" s="11">
        <v>3874.2407226999999</v>
      </c>
      <c r="E107" s="9">
        <v>7311.9482422000001</v>
      </c>
      <c r="G107" s="1">
        <f t="shared" si="4"/>
        <v>36631</v>
      </c>
      <c r="H107">
        <f t="shared" si="5"/>
        <v>0.48425542005708755</v>
      </c>
      <c r="I107">
        <f t="shared" si="6"/>
        <v>0.4272861686269066</v>
      </c>
      <c r="J107">
        <f t="shared" si="7"/>
        <v>5.4481352151370732E-2</v>
      </c>
    </row>
    <row r="108" spans="1:10" x14ac:dyDescent="0.25">
      <c r="A108" s="6">
        <v>106</v>
      </c>
      <c r="B108" s="13">
        <f>DATE(2000,4,16) + TIME(0,0,0)</f>
        <v>36632</v>
      </c>
      <c r="C108" s="10">
        <v>3338.6257323999998</v>
      </c>
      <c r="D108" s="10">
        <v>3870.1169433999999</v>
      </c>
      <c r="E108" s="7">
        <v>7311.9482422000001</v>
      </c>
      <c r="G108" s="1">
        <f t="shared" si="4"/>
        <v>36632</v>
      </c>
      <c r="H108">
        <f t="shared" si="5"/>
        <v>0.48426300054163041</v>
      </c>
      <c r="I108">
        <f t="shared" si="6"/>
        <v>0.42789577076876684</v>
      </c>
      <c r="J108">
        <f t="shared" si="7"/>
        <v>5.4481352151370732E-2</v>
      </c>
    </row>
    <row r="109" spans="1:10" x14ac:dyDescent="0.25">
      <c r="A109" s="8">
        <v>107</v>
      </c>
      <c r="B109" s="14">
        <f>DATE(2000,4,17) + TIME(0,0,0)</f>
        <v>36633</v>
      </c>
      <c r="C109" s="11">
        <v>3338.5783691000001</v>
      </c>
      <c r="D109" s="11">
        <v>3866.1174316000001</v>
      </c>
      <c r="E109" s="9">
        <v>7311.9482422000001</v>
      </c>
      <c r="G109" s="1">
        <f t="shared" si="4"/>
        <v>36633</v>
      </c>
      <c r="H109">
        <f t="shared" si="5"/>
        <v>0.48427031702697021</v>
      </c>
      <c r="I109">
        <f t="shared" si="6"/>
        <v>0.42848700293283415</v>
      </c>
      <c r="J109">
        <f t="shared" si="7"/>
        <v>5.4481352151370732E-2</v>
      </c>
    </row>
    <row r="110" spans="1:10" x14ac:dyDescent="0.25">
      <c r="A110" s="6">
        <v>108</v>
      </c>
      <c r="B110" s="13">
        <f>DATE(2000,4,18) + TIME(0,0,0)</f>
        <v>36634</v>
      </c>
      <c r="C110" s="10">
        <v>3338.5358887000002</v>
      </c>
      <c r="D110" s="10">
        <v>3862.2463379000001</v>
      </c>
      <c r="E110" s="7">
        <v>7311.9482422000001</v>
      </c>
      <c r="G110" s="1">
        <f t="shared" si="4"/>
        <v>36634</v>
      </c>
      <c r="H110">
        <f t="shared" si="5"/>
        <v>0.48427687922225282</v>
      </c>
      <c r="I110">
        <f t="shared" si="6"/>
        <v>0.42905925155216784</v>
      </c>
      <c r="J110">
        <f t="shared" si="7"/>
        <v>5.4481352151370732E-2</v>
      </c>
    </row>
    <row r="111" spans="1:10" x14ac:dyDescent="0.25">
      <c r="A111" s="8">
        <v>109</v>
      </c>
      <c r="B111" s="14">
        <f>DATE(2000,4,19) + TIME(0,0,0)</f>
        <v>36635</v>
      </c>
      <c r="C111" s="11">
        <v>3338.4941405999998</v>
      </c>
      <c r="D111" s="11">
        <v>3858.5144043</v>
      </c>
      <c r="E111" s="9">
        <v>7311.9482422000001</v>
      </c>
      <c r="G111" s="1">
        <f t="shared" si="4"/>
        <v>36635</v>
      </c>
      <c r="H111">
        <f t="shared" si="5"/>
        <v>0.4842833282948813</v>
      </c>
      <c r="I111">
        <f t="shared" si="6"/>
        <v>0.4296109286789821</v>
      </c>
      <c r="J111">
        <f t="shared" si="7"/>
        <v>5.4481352151370732E-2</v>
      </c>
    </row>
    <row r="112" spans="1:10" x14ac:dyDescent="0.25">
      <c r="A112" s="6">
        <v>110</v>
      </c>
      <c r="B112" s="13">
        <f>DATE(2000,4,20) + TIME(0,0,0)</f>
        <v>36636</v>
      </c>
      <c r="C112" s="10">
        <v>3338.4550780999998</v>
      </c>
      <c r="D112" s="10">
        <v>3854.9221191000001</v>
      </c>
      <c r="E112" s="7">
        <v>7311.9482422000001</v>
      </c>
      <c r="G112" s="1">
        <f t="shared" si="4"/>
        <v>36636</v>
      </c>
      <c r="H112">
        <f t="shared" si="5"/>
        <v>0.48428936250720578</v>
      </c>
      <c r="I112">
        <f t="shared" si="6"/>
        <v>0.4301419621298006</v>
      </c>
      <c r="J112">
        <f t="shared" si="7"/>
        <v>5.4481352151370732E-2</v>
      </c>
    </row>
    <row r="113" spans="1:10" x14ac:dyDescent="0.25">
      <c r="A113" s="8">
        <v>111</v>
      </c>
      <c r="B113" s="14">
        <f>DATE(2000,4,21) + TIME(0,0,0)</f>
        <v>36637</v>
      </c>
      <c r="C113" s="11">
        <v>3338.4179687999999</v>
      </c>
      <c r="D113" s="11">
        <v>3851.4853515999998</v>
      </c>
      <c r="E113" s="9">
        <v>7311.9487305000002</v>
      </c>
      <c r="G113" s="1">
        <f t="shared" si="4"/>
        <v>36637</v>
      </c>
      <c r="H113">
        <f t="shared" si="5"/>
        <v>0.48429509499732837</v>
      </c>
      <c r="I113">
        <f t="shared" si="6"/>
        <v>0.43065000600816128</v>
      </c>
      <c r="J113">
        <f t="shared" si="7"/>
        <v>5.4481289008588396E-2</v>
      </c>
    </row>
    <row r="114" spans="1:10" x14ac:dyDescent="0.25">
      <c r="A114" s="6">
        <v>112</v>
      </c>
      <c r="B114" s="13">
        <f>DATE(2000,4,22) + TIME(0,0,0)</f>
        <v>36638</v>
      </c>
      <c r="C114" s="10">
        <v>3338.3845215000001</v>
      </c>
      <c r="D114" s="10">
        <v>3848.1823730000001</v>
      </c>
      <c r="E114" s="7">
        <v>7311.9487305000002</v>
      </c>
      <c r="G114" s="1">
        <f t="shared" si="4"/>
        <v>36638</v>
      </c>
      <c r="H114">
        <f t="shared" si="5"/>
        <v>0.4843002617969413</v>
      </c>
      <c r="I114">
        <f t="shared" si="6"/>
        <v>0.43113827239746061</v>
      </c>
      <c r="J114">
        <f t="shared" si="7"/>
        <v>5.4481289008588396E-2</v>
      </c>
    </row>
    <row r="115" spans="1:10" x14ac:dyDescent="0.25">
      <c r="A115" s="8">
        <v>113</v>
      </c>
      <c r="B115" s="14">
        <f>DATE(2000,4,23) + TIME(0,0,0)</f>
        <v>36639</v>
      </c>
      <c r="C115" s="11">
        <v>3338.3518066000001</v>
      </c>
      <c r="D115" s="11">
        <v>3844.9897461</v>
      </c>
      <c r="E115" s="9">
        <v>7311.9487305000002</v>
      </c>
      <c r="G115" s="1">
        <f t="shared" si="4"/>
        <v>36639</v>
      </c>
      <c r="H115">
        <f t="shared" si="5"/>
        <v>0.48430531545845235</v>
      </c>
      <c r="I115">
        <f t="shared" si="6"/>
        <v>0.43161022592717568</v>
      </c>
      <c r="J115">
        <f t="shared" si="7"/>
        <v>5.4481289008588396E-2</v>
      </c>
    </row>
    <row r="116" spans="1:10" x14ac:dyDescent="0.25">
      <c r="A116" s="6">
        <v>114</v>
      </c>
      <c r="B116" s="13">
        <f>DATE(2000,4,24) + TIME(0,0,0)</f>
        <v>36640</v>
      </c>
      <c r="C116" s="10">
        <v>3338.3208008000001</v>
      </c>
      <c r="D116" s="10">
        <v>3841.9189452999999</v>
      </c>
      <c r="E116" s="7">
        <v>7311.9487305000002</v>
      </c>
      <c r="G116" s="1">
        <f t="shared" si="4"/>
        <v>36640</v>
      </c>
      <c r="H116">
        <f t="shared" si="5"/>
        <v>0.48431010510531292</v>
      </c>
      <c r="I116">
        <f t="shared" si="6"/>
        <v>0.43206417038169731</v>
      </c>
      <c r="J116">
        <f t="shared" si="7"/>
        <v>5.4481289008588396E-2</v>
      </c>
    </row>
    <row r="117" spans="1:10" x14ac:dyDescent="0.25">
      <c r="A117" s="8">
        <v>115</v>
      </c>
      <c r="B117" s="14">
        <f>DATE(2000,4,25) + TIME(0,0,0)</f>
        <v>36641</v>
      </c>
      <c r="C117" s="11">
        <v>3338.2912597999998</v>
      </c>
      <c r="D117" s="11">
        <v>3838.9851073999998</v>
      </c>
      <c r="E117" s="9">
        <v>7311.9487305000002</v>
      </c>
      <c r="G117" s="1">
        <f t="shared" si="4"/>
        <v>36641</v>
      </c>
      <c r="H117">
        <f t="shared" si="5"/>
        <v>0.4843146684759696</v>
      </c>
      <c r="I117">
        <f t="shared" si="6"/>
        <v>0.43249786814716962</v>
      </c>
      <c r="J117">
        <f t="shared" si="7"/>
        <v>5.4481289008588396E-2</v>
      </c>
    </row>
    <row r="118" spans="1:10" x14ac:dyDescent="0.25">
      <c r="A118" s="6">
        <v>116</v>
      </c>
      <c r="B118" s="13">
        <f>DATE(2000,4,26) + TIME(0,0,0)</f>
        <v>36642</v>
      </c>
      <c r="C118" s="10">
        <v>3338.2636719000002</v>
      </c>
      <c r="D118" s="10">
        <v>3836.1643066000001</v>
      </c>
      <c r="E118" s="7">
        <v>7311.9487305000002</v>
      </c>
      <c r="G118" s="1">
        <f t="shared" si="4"/>
        <v>36642</v>
      </c>
      <c r="H118">
        <f t="shared" si="5"/>
        <v>0.48431893013987193</v>
      </c>
      <c r="I118">
        <f t="shared" si="6"/>
        <v>0.43291485608089353</v>
      </c>
      <c r="J118">
        <f t="shared" si="7"/>
        <v>5.4481289008588396E-2</v>
      </c>
    </row>
    <row r="119" spans="1:10" x14ac:dyDescent="0.25">
      <c r="A119" s="8">
        <v>117</v>
      </c>
      <c r="B119" s="14">
        <f>DATE(2000,4,27) + TIME(0,0,0)</f>
        <v>36643</v>
      </c>
      <c r="C119" s="11">
        <v>3338.2382812000001</v>
      </c>
      <c r="D119" s="11">
        <v>3833.4494629000001</v>
      </c>
      <c r="E119" s="9">
        <v>7311.9482422000001</v>
      </c>
      <c r="G119" s="1">
        <f t="shared" si="4"/>
        <v>36643</v>
      </c>
      <c r="H119">
        <f t="shared" si="5"/>
        <v>0.48432285238946859</v>
      </c>
      <c r="I119">
        <f t="shared" si="6"/>
        <v>0.43331618079153844</v>
      </c>
      <c r="J119">
        <f t="shared" si="7"/>
        <v>5.4481352151370732E-2</v>
      </c>
    </row>
    <row r="120" spans="1:10" x14ac:dyDescent="0.25">
      <c r="A120" s="6">
        <v>118</v>
      </c>
      <c r="B120" s="13">
        <f>DATE(2000,4,28) + TIME(0,0,0)</f>
        <v>36644</v>
      </c>
      <c r="C120" s="10">
        <v>3338.2138672000001</v>
      </c>
      <c r="D120" s="10">
        <v>3830.8449707</v>
      </c>
      <c r="E120" s="7">
        <v>7311.9482422000001</v>
      </c>
      <c r="G120" s="1">
        <f t="shared" si="4"/>
        <v>36644</v>
      </c>
      <c r="H120">
        <f t="shared" si="5"/>
        <v>0.48432662376251667</v>
      </c>
      <c r="I120">
        <f t="shared" si="6"/>
        <v>0.43370119267216412</v>
      </c>
      <c r="J120">
        <f t="shared" si="7"/>
        <v>5.4481352151370732E-2</v>
      </c>
    </row>
    <row r="121" spans="1:10" x14ac:dyDescent="0.25">
      <c r="A121" s="8">
        <v>119</v>
      </c>
      <c r="B121" s="14">
        <f>DATE(2000,4,29) + TIME(0,0,0)</f>
        <v>36645</v>
      </c>
      <c r="C121" s="11">
        <v>3338.1906737999998</v>
      </c>
      <c r="D121" s="11">
        <v>3828.3647461</v>
      </c>
      <c r="E121" s="9">
        <v>7311.9482422000001</v>
      </c>
      <c r="G121" s="1">
        <f t="shared" si="4"/>
        <v>36645</v>
      </c>
      <c r="H121">
        <f t="shared" si="5"/>
        <v>0.48433020658235992</v>
      </c>
      <c r="I121">
        <f t="shared" si="6"/>
        <v>0.43406783456021436</v>
      </c>
      <c r="J121">
        <f t="shared" si="7"/>
        <v>5.4481352151370732E-2</v>
      </c>
    </row>
    <row r="122" spans="1:10" x14ac:dyDescent="0.25">
      <c r="A122" s="6">
        <v>120</v>
      </c>
      <c r="B122" s="13">
        <f>DATE(2000,4,30) + TIME(0,0,0)</f>
        <v>36646</v>
      </c>
      <c r="C122" s="10">
        <v>3338.1684570000002</v>
      </c>
      <c r="D122" s="10">
        <v>3825.9956054999998</v>
      </c>
      <c r="E122" s="7">
        <v>7311.9482422000001</v>
      </c>
      <c r="G122" s="1">
        <f t="shared" si="4"/>
        <v>36646</v>
      </c>
      <c r="H122">
        <f t="shared" si="5"/>
        <v>0.48433363854110223</v>
      </c>
      <c r="I122">
        <f t="shared" si="6"/>
        <v>0.43441805533563949</v>
      </c>
      <c r="J122">
        <f t="shared" si="7"/>
        <v>5.4481352151370732E-2</v>
      </c>
    </row>
    <row r="123" spans="1:10" x14ac:dyDescent="0.25">
      <c r="A123" s="8">
        <v>121</v>
      </c>
      <c r="B123" s="14">
        <f>DATE(2000,5,1) + TIME(0,0,0)</f>
        <v>36647</v>
      </c>
      <c r="C123" s="11">
        <v>3338.1472168</v>
      </c>
      <c r="D123" s="11">
        <v>3823.7258301000002</v>
      </c>
      <c r="E123" s="9">
        <v>7311.9482422000001</v>
      </c>
      <c r="G123" s="1">
        <f t="shared" si="4"/>
        <v>36647</v>
      </c>
      <c r="H123">
        <f t="shared" si="5"/>
        <v>0.48433691963874359</v>
      </c>
      <c r="I123">
        <f t="shared" si="6"/>
        <v>0.43475358734274316</v>
      </c>
      <c r="J123">
        <f t="shared" si="7"/>
        <v>5.4481352151370732E-2</v>
      </c>
    </row>
    <row r="124" spans="1:10" x14ac:dyDescent="0.25">
      <c r="A124" s="6">
        <v>122</v>
      </c>
      <c r="B124" s="13">
        <f>DATE(2000,5,2) + TIME(0,0,0)</f>
        <v>36648</v>
      </c>
      <c r="C124" s="10">
        <v>3338.1264648000001</v>
      </c>
      <c r="D124" s="10">
        <v>3821.5502929999998</v>
      </c>
      <c r="E124" s="7">
        <v>7311.9482422000001</v>
      </c>
      <c r="G124" s="1">
        <f t="shared" si="4"/>
        <v>36648</v>
      </c>
      <c r="H124">
        <f t="shared" si="5"/>
        <v>0.48434012532128201</v>
      </c>
      <c r="I124">
        <f t="shared" si="6"/>
        <v>0.43507518847107141</v>
      </c>
      <c r="J124">
        <f t="shared" si="7"/>
        <v>5.4481352151370732E-2</v>
      </c>
    </row>
    <row r="125" spans="1:10" x14ac:dyDescent="0.25">
      <c r="A125" s="8">
        <v>123</v>
      </c>
      <c r="B125" s="14">
        <f>DATE(2000,5,3) + TIME(0,0,0)</f>
        <v>36649</v>
      </c>
      <c r="C125" s="11">
        <v>3338.1066894999999</v>
      </c>
      <c r="D125" s="11">
        <v>3819.4721679999998</v>
      </c>
      <c r="E125" s="9">
        <v>7311.9482422000001</v>
      </c>
      <c r="G125" s="1">
        <f t="shared" si="4"/>
        <v>36649</v>
      </c>
      <c r="H125">
        <f t="shared" si="5"/>
        <v>0.48434318012727196</v>
      </c>
      <c r="I125">
        <f t="shared" si="6"/>
        <v>0.43538238955020125</v>
      </c>
      <c r="J125">
        <f t="shared" si="7"/>
        <v>5.4481352151370732E-2</v>
      </c>
    </row>
    <row r="126" spans="1:10" x14ac:dyDescent="0.25">
      <c r="A126" s="6">
        <v>124</v>
      </c>
      <c r="B126" s="13">
        <f>DATE(2000,5,4) + TIME(0,0,0)</f>
        <v>36650</v>
      </c>
      <c r="C126" s="10">
        <v>3338.0874023000001</v>
      </c>
      <c r="D126" s="10">
        <v>3817.4855957</v>
      </c>
      <c r="E126" s="7">
        <v>7311.9482422000001</v>
      </c>
      <c r="G126" s="1">
        <f t="shared" si="4"/>
        <v>36650</v>
      </c>
      <c r="H126">
        <f t="shared" si="5"/>
        <v>0.48434615953360649</v>
      </c>
      <c r="I126">
        <f t="shared" si="6"/>
        <v>0.43567605675228449</v>
      </c>
      <c r="J126">
        <f t="shared" si="7"/>
        <v>5.4481352151370732E-2</v>
      </c>
    </row>
    <row r="127" spans="1:10" x14ac:dyDescent="0.25">
      <c r="A127" s="8">
        <v>125</v>
      </c>
      <c r="B127" s="14">
        <f>DATE(2000,5,5) + TIME(0,0,0)</f>
        <v>36651</v>
      </c>
      <c r="C127" s="11">
        <v>3338.0688476999999</v>
      </c>
      <c r="D127" s="11">
        <v>3815.5888672000001</v>
      </c>
      <c r="E127" s="9">
        <v>7311.9487305000002</v>
      </c>
      <c r="G127" s="1">
        <f t="shared" si="4"/>
        <v>36651</v>
      </c>
      <c r="H127">
        <f t="shared" si="5"/>
        <v>0.48434902577094407</v>
      </c>
      <c r="I127">
        <f t="shared" si="6"/>
        <v>0.43595644269731493</v>
      </c>
      <c r="J127">
        <f t="shared" si="7"/>
        <v>5.4481289008588396E-2</v>
      </c>
    </row>
    <row r="128" spans="1:10" x14ac:dyDescent="0.25">
      <c r="A128" s="6">
        <v>126</v>
      </c>
      <c r="B128" s="13">
        <f>DATE(2000,5,6) + TIME(0,0,0)</f>
        <v>36652</v>
      </c>
      <c r="C128" s="10">
        <v>3338.0507812000001</v>
      </c>
      <c r="D128" s="10">
        <v>3813.7685547000001</v>
      </c>
      <c r="E128" s="7">
        <v>7311.9487305000002</v>
      </c>
      <c r="G128" s="1">
        <f t="shared" si="4"/>
        <v>36652</v>
      </c>
      <c r="H128">
        <f t="shared" si="5"/>
        <v>0.48435181660862625</v>
      </c>
      <c r="I128">
        <f t="shared" si="6"/>
        <v>0.43622553236437223</v>
      </c>
      <c r="J128">
        <f t="shared" si="7"/>
        <v>5.4481289008588396E-2</v>
      </c>
    </row>
    <row r="129" spans="1:10" x14ac:dyDescent="0.25">
      <c r="A129" s="8">
        <v>127</v>
      </c>
      <c r="B129" s="14">
        <f>DATE(2000,5,7) + TIME(0,0,0)</f>
        <v>36653</v>
      </c>
      <c r="C129" s="11">
        <v>3338.0334472999998</v>
      </c>
      <c r="D129" s="11">
        <v>3812.0234375</v>
      </c>
      <c r="E129" s="9">
        <v>7311.9487305000002</v>
      </c>
      <c r="G129" s="1">
        <f t="shared" si="4"/>
        <v>36653</v>
      </c>
      <c r="H129">
        <f t="shared" si="5"/>
        <v>0.48435449427731136</v>
      </c>
      <c r="I129">
        <f t="shared" si="6"/>
        <v>0.43648350620475629</v>
      </c>
      <c r="J129">
        <f t="shared" si="7"/>
        <v>5.4481289008588396E-2</v>
      </c>
    </row>
    <row r="130" spans="1:10" x14ac:dyDescent="0.25">
      <c r="A130" s="6">
        <v>128</v>
      </c>
      <c r="B130" s="13">
        <f>DATE(2000,5,8) + TIME(0,0,0)</f>
        <v>36654</v>
      </c>
      <c r="C130" s="10">
        <v>3338.0163573999998</v>
      </c>
      <c r="D130" s="10">
        <v>3810.3557129000001</v>
      </c>
      <c r="E130" s="7">
        <v>7311.9487305000002</v>
      </c>
      <c r="G130" s="1">
        <f t="shared" si="4"/>
        <v>36654</v>
      </c>
      <c r="H130">
        <f t="shared" si="5"/>
        <v>0.4843571342538926</v>
      </c>
      <c r="I130">
        <f t="shared" si="6"/>
        <v>0.43673003940021438</v>
      </c>
      <c r="J130">
        <f t="shared" si="7"/>
        <v>5.4481289008588396E-2</v>
      </c>
    </row>
    <row r="131" spans="1:10" x14ac:dyDescent="0.25">
      <c r="A131" s="8">
        <v>129</v>
      </c>
      <c r="B131" s="14">
        <f>DATE(2000,5,9) + TIME(0,0,0)</f>
        <v>36655</v>
      </c>
      <c r="C131" s="11">
        <v>3337.9997558999999</v>
      </c>
      <c r="D131" s="11">
        <v>3808.7692870999999</v>
      </c>
      <c r="E131" s="9">
        <v>7311.9487305000002</v>
      </c>
      <c r="G131" s="1">
        <f t="shared" ref="G131:G194" si="8">+B131</f>
        <v>36655</v>
      </c>
      <c r="H131">
        <f t="shared" ref="H131:H194" si="9">1-C131/C$2</f>
        <v>0.48435969878447571</v>
      </c>
      <c r="I131">
        <f t="shared" ref="I131:I194" si="10">1-D131/D$2</f>
        <v>0.43696455451250049</v>
      </c>
      <c r="J131">
        <f t="shared" ref="J131:J194" si="11">1-E131/E$2</f>
        <v>5.4481289008588396E-2</v>
      </c>
    </row>
    <row r="132" spans="1:10" x14ac:dyDescent="0.25">
      <c r="A132" s="6">
        <v>130</v>
      </c>
      <c r="B132" s="13">
        <f>DATE(2000,5,10) + TIME(0,0,0)</f>
        <v>36656</v>
      </c>
      <c r="C132" s="10">
        <v>3337.9836426000002</v>
      </c>
      <c r="D132" s="10">
        <v>3807.2578125</v>
      </c>
      <c r="E132" s="7">
        <v>7311.9487305000002</v>
      </c>
      <c r="G132" s="1">
        <f t="shared" si="8"/>
        <v>36656</v>
      </c>
      <c r="H132">
        <f t="shared" si="9"/>
        <v>0.484362187899956</v>
      </c>
      <c r="I132">
        <f t="shared" si="10"/>
        <v>0.4371879898824601</v>
      </c>
      <c r="J132">
        <f t="shared" si="11"/>
        <v>5.4481289008588396E-2</v>
      </c>
    </row>
    <row r="133" spans="1:10" x14ac:dyDescent="0.25">
      <c r="A133" s="8">
        <v>131</v>
      </c>
      <c r="B133" s="14">
        <f>DATE(2000,5,11) + TIME(0,0,0)</f>
        <v>36657</v>
      </c>
      <c r="C133" s="11">
        <v>3337.9680176000002</v>
      </c>
      <c r="D133" s="11">
        <v>3805.8190918</v>
      </c>
      <c r="E133" s="9">
        <v>7311.9487305000002</v>
      </c>
      <c r="G133" s="1">
        <f t="shared" si="8"/>
        <v>36657</v>
      </c>
      <c r="H133">
        <f t="shared" si="9"/>
        <v>0.48436460158488581</v>
      </c>
      <c r="I133">
        <f t="shared" si="10"/>
        <v>0.43740067032834584</v>
      </c>
      <c r="J133">
        <f t="shared" si="11"/>
        <v>5.4481289008588396E-2</v>
      </c>
    </row>
    <row r="134" spans="1:10" x14ac:dyDescent="0.25">
      <c r="A134" s="6">
        <v>132</v>
      </c>
      <c r="B134" s="13">
        <f>DATE(2000,5,12) + TIME(0,0,0)</f>
        <v>36658</v>
      </c>
      <c r="C134" s="10">
        <v>3337.9526366999999</v>
      </c>
      <c r="D134" s="10">
        <v>3804.4516601999999</v>
      </c>
      <c r="E134" s="7">
        <v>7311.9487305000002</v>
      </c>
      <c r="G134" s="1">
        <f t="shared" si="8"/>
        <v>36658</v>
      </c>
      <c r="H134">
        <f t="shared" si="9"/>
        <v>0.48436697756226421</v>
      </c>
      <c r="I134">
        <f t="shared" si="10"/>
        <v>0.43760281238580456</v>
      </c>
      <c r="J134">
        <f t="shared" si="11"/>
        <v>5.4481289008588396E-2</v>
      </c>
    </row>
    <row r="135" spans="1:10" x14ac:dyDescent="0.25">
      <c r="A135" s="8">
        <v>133</v>
      </c>
      <c r="B135" s="14">
        <f>DATE(2000,5,13) + TIME(0,0,0)</f>
        <v>36659</v>
      </c>
      <c r="C135" s="11">
        <v>3337.9377441000001</v>
      </c>
      <c r="D135" s="11">
        <v>3803.1579590000001</v>
      </c>
      <c r="E135" s="9">
        <v>7311.9487305000002</v>
      </c>
      <c r="G135" s="1">
        <f t="shared" si="8"/>
        <v>36659</v>
      </c>
      <c r="H135">
        <f t="shared" si="9"/>
        <v>0.48436927810909203</v>
      </c>
      <c r="I135">
        <f t="shared" si="10"/>
        <v>0.43779405516701908</v>
      </c>
      <c r="J135">
        <f t="shared" si="11"/>
        <v>5.4481289008588396E-2</v>
      </c>
    </row>
    <row r="136" spans="1:10" x14ac:dyDescent="0.25">
      <c r="A136" s="6">
        <v>134</v>
      </c>
      <c r="B136" s="13">
        <f>DATE(2000,5,14) + TIME(0,0,0)</f>
        <v>36660</v>
      </c>
      <c r="C136" s="10">
        <v>3337.9230957</v>
      </c>
      <c r="D136" s="10">
        <v>3801.9252929999998</v>
      </c>
      <c r="E136" s="7">
        <v>7311.9487305000002</v>
      </c>
      <c r="G136" s="1">
        <f t="shared" si="8"/>
        <v>36660</v>
      </c>
      <c r="H136">
        <f t="shared" si="9"/>
        <v>0.4843715409329209</v>
      </c>
      <c r="I136">
        <f t="shared" si="10"/>
        <v>0.437976275353681</v>
      </c>
      <c r="J136">
        <f t="shared" si="11"/>
        <v>5.4481289008588396E-2</v>
      </c>
    </row>
    <row r="137" spans="1:10" x14ac:dyDescent="0.25">
      <c r="A137" s="8">
        <v>135</v>
      </c>
      <c r="B137" s="14">
        <f>DATE(2000,5,15) + TIME(0,0,0)</f>
        <v>36661</v>
      </c>
      <c r="C137" s="11">
        <v>3337.9086914</v>
      </c>
      <c r="D137" s="11">
        <v>3800.7519530999998</v>
      </c>
      <c r="E137" s="9">
        <v>7311.9487305000002</v>
      </c>
      <c r="G137" s="1">
        <f t="shared" si="8"/>
        <v>36661</v>
      </c>
      <c r="H137">
        <f t="shared" si="9"/>
        <v>0.48437376604919824</v>
      </c>
      <c r="I137">
        <f t="shared" si="10"/>
        <v>0.43814972559534893</v>
      </c>
      <c r="J137">
        <f t="shared" si="11"/>
        <v>5.4481289008588396E-2</v>
      </c>
    </row>
    <row r="138" spans="1:10" x14ac:dyDescent="0.25">
      <c r="A138" s="6">
        <v>136</v>
      </c>
      <c r="B138" s="13">
        <f>DATE(2000,5,16) + TIME(0,0,0)</f>
        <v>36662</v>
      </c>
      <c r="C138" s="10">
        <v>3337.8947754000001</v>
      </c>
      <c r="D138" s="10">
        <v>3799.6381836</v>
      </c>
      <c r="E138" s="7">
        <v>7311.9487305000002</v>
      </c>
      <c r="G138" s="1">
        <f t="shared" si="8"/>
        <v>36662</v>
      </c>
      <c r="H138">
        <f t="shared" si="9"/>
        <v>0.48437591573492522</v>
      </c>
      <c r="I138">
        <f t="shared" si="10"/>
        <v>0.43831436977811067</v>
      </c>
      <c r="J138">
        <f t="shared" si="11"/>
        <v>5.4481289008588396E-2</v>
      </c>
    </row>
    <row r="139" spans="1:10" x14ac:dyDescent="0.25">
      <c r="A139" s="8">
        <v>137</v>
      </c>
      <c r="B139" s="14">
        <f>DATE(2000,5,17) + TIME(0,0,0)</f>
        <v>36663</v>
      </c>
      <c r="C139" s="11">
        <v>3337.8811034999999</v>
      </c>
      <c r="D139" s="11">
        <v>3798.5820312000001</v>
      </c>
      <c r="E139" s="9">
        <v>7311.9487305000002</v>
      </c>
      <c r="G139" s="1">
        <f t="shared" si="8"/>
        <v>36663</v>
      </c>
      <c r="H139">
        <f t="shared" si="9"/>
        <v>0.48437802771310068</v>
      </c>
      <c r="I139">
        <f t="shared" si="10"/>
        <v>0.43847049665065474</v>
      </c>
      <c r="J139">
        <f t="shared" si="11"/>
        <v>5.4481289008588396E-2</v>
      </c>
    </row>
    <row r="140" spans="1:10" x14ac:dyDescent="0.25">
      <c r="A140" s="6">
        <v>138</v>
      </c>
      <c r="B140" s="13">
        <f>DATE(2000,5,18) + TIME(0,0,0)</f>
        <v>36664</v>
      </c>
      <c r="C140" s="10">
        <v>3337.8676758000001</v>
      </c>
      <c r="D140" s="10">
        <v>3797.5869140999998</v>
      </c>
      <c r="E140" s="7">
        <v>7311.9487305000002</v>
      </c>
      <c r="G140" s="1">
        <f t="shared" si="8"/>
        <v>36664</v>
      </c>
      <c r="H140">
        <f t="shared" si="9"/>
        <v>0.48438010196827708</v>
      </c>
      <c r="I140">
        <f t="shared" si="10"/>
        <v>0.43861760091386348</v>
      </c>
      <c r="J140">
        <f t="shared" si="11"/>
        <v>5.4481289008588396E-2</v>
      </c>
    </row>
    <row r="141" spans="1:10" x14ac:dyDescent="0.25">
      <c r="A141" s="8">
        <v>139</v>
      </c>
      <c r="B141" s="14">
        <f>DATE(2000,5,19) + TIME(0,0,0)</f>
        <v>36665</v>
      </c>
      <c r="C141" s="11">
        <v>3337.8544922000001</v>
      </c>
      <c r="D141" s="11">
        <v>3796.6401366999999</v>
      </c>
      <c r="E141" s="9">
        <v>7311.9487305000002</v>
      </c>
      <c r="G141" s="1">
        <f t="shared" si="8"/>
        <v>36665</v>
      </c>
      <c r="H141">
        <f t="shared" si="9"/>
        <v>0.48438213851590206</v>
      </c>
      <c r="I141">
        <f t="shared" si="10"/>
        <v>0.43875755930855853</v>
      </c>
      <c r="J141">
        <f t="shared" si="11"/>
        <v>5.4481289008588396E-2</v>
      </c>
    </row>
    <row r="142" spans="1:10" x14ac:dyDescent="0.25">
      <c r="A142" s="6">
        <v>140</v>
      </c>
      <c r="B142" s="13">
        <f>DATE(2000,5,20) + TIME(0,0,0)</f>
        <v>36666</v>
      </c>
      <c r="C142" s="10">
        <v>3337.8415527000002</v>
      </c>
      <c r="D142" s="10">
        <v>3795.7419433999999</v>
      </c>
      <c r="E142" s="7">
        <v>7311.9487305000002</v>
      </c>
      <c r="G142" s="1">
        <f t="shared" si="8"/>
        <v>36666</v>
      </c>
      <c r="H142">
        <f t="shared" si="9"/>
        <v>0.48438413735597563</v>
      </c>
      <c r="I142">
        <f t="shared" si="10"/>
        <v>0.4388903357060453</v>
      </c>
      <c r="J142">
        <f t="shared" si="11"/>
        <v>5.4481289008588396E-2</v>
      </c>
    </row>
    <row r="143" spans="1:10" x14ac:dyDescent="0.25">
      <c r="A143" s="8">
        <v>141</v>
      </c>
      <c r="B143" s="14">
        <f>DATE(2000,5,21) + TIME(0,0,0)</f>
        <v>36667</v>
      </c>
      <c r="C143" s="11">
        <v>3337.8288573999998</v>
      </c>
      <c r="D143" s="11">
        <v>3794.8903808999999</v>
      </c>
      <c r="E143" s="9">
        <v>7311.9487305000002</v>
      </c>
      <c r="G143" s="1">
        <f t="shared" si="8"/>
        <v>36667</v>
      </c>
      <c r="H143">
        <f t="shared" si="9"/>
        <v>0.48438609847305014</v>
      </c>
      <c r="I143">
        <f t="shared" si="10"/>
        <v>0.43901621885501207</v>
      </c>
      <c r="J143">
        <f t="shared" si="11"/>
        <v>5.4481289008588396E-2</v>
      </c>
    </row>
    <row r="144" spans="1:10" x14ac:dyDescent="0.25">
      <c r="A144" s="6">
        <v>142</v>
      </c>
      <c r="B144" s="13">
        <f>DATE(2000,5,22) + TIME(0,0,0)</f>
        <v>36668</v>
      </c>
      <c r="C144" s="10">
        <v>3337.8164062000001</v>
      </c>
      <c r="D144" s="10">
        <v>3794.0839844000002</v>
      </c>
      <c r="E144" s="7">
        <v>7311.9487305000002</v>
      </c>
      <c r="G144" s="1">
        <f t="shared" si="8"/>
        <v>36668</v>
      </c>
      <c r="H144">
        <f t="shared" si="9"/>
        <v>0.48438802188257324</v>
      </c>
      <c r="I144">
        <f t="shared" si="10"/>
        <v>0.43913542529110539</v>
      </c>
      <c r="J144">
        <f t="shared" si="11"/>
        <v>5.4481289008588396E-2</v>
      </c>
    </row>
    <row r="145" spans="1:10" x14ac:dyDescent="0.25">
      <c r="A145" s="8">
        <v>143</v>
      </c>
      <c r="B145" s="14">
        <f>DATE(2000,5,23) + TIME(0,0,0)</f>
        <v>36669</v>
      </c>
      <c r="C145" s="11">
        <v>3337.8041991999999</v>
      </c>
      <c r="D145" s="11">
        <v>3793.3210448999998</v>
      </c>
      <c r="E145" s="9">
        <v>7311.9487305000002</v>
      </c>
      <c r="G145" s="1">
        <f t="shared" si="8"/>
        <v>36669</v>
      </c>
      <c r="H145">
        <f t="shared" si="9"/>
        <v>0.48438990756909728</v>
      </c>
      <c r="I145">
        <f t="shared" si="10"/>
        <v>0.43924820764910155</v>
      </c>
      <c r="J145">
        <f t="shared" si="11"/>
        <v>5.4481289008588396E-2</v>
      </c>
    </row>
    <row r="146" spans="1:10" x14ac:dyDescent="0.25">
      <c r="A146" s="6">
        <v>144</v>
      </c>
      <c r="B146" s="13">
        <f>DATE(2000,5,24) + TIME(0,0,0)</f>
        <v>36670</v>
      </c>
      <c r="C146" s="10">
        <v>3337.7922362999998</v>
      </c>
      <c r="D146" s="10">
        <v>3792.5988769999999</v>
      </c>
      <c r="E146" s="7">
        <v>7311.9487305000002</v>
      </c>
      <c r="G146" s="1">
        <f t="shared" si="8"/>
        <v>36670</v>
      </c>
      <c r="H146">
        <f t="shared" si="9"/>
        <v>0.4843917555480699</v>
      </c>
      <c r="I146">
        <f t="shared" si="10"/>
        <v>0.43935496290116427</v>
      </c>
      <c r="J146">
        <f t="shared" si="11"/>
        <v>5.4481289008588396E-2</v>
      </c>
    </row>
    <row r="147" spans="1:10" x14ac:dyDescent="0.25">
      <c r="A147" s="8">
        <v>145</v>
      </c>
      <c r="B147" s="14">
        <f>DATE(2000,5,25) + TIME(0,0,0)</f>
        <v>36671</v>
      </c>
      <c r="C147" s="11">
        <v>3337.7805176000002</v>
      </c>
      <c r="D147" s="11">
        <v>3791.9162597999998</v>
      </c>
      <c r="E147" s="9">
        <v>7311.9487305000002</v>
      </c>
      <c r="G147" s="1">
        <f t="shared" si="8"/>
        <v>36671</v>
      </c>
      <c r="H147">
        <f t="shared" si="9"/>
        <v>0.48439356580404336</v>
      </c>
      <c r="I147">
        <f t="shared" si="10"/>
        <v>0.43945587152815868</v>
      </c>
      <c r="J147">
        <f t="shared" si="11"/>
        <v>5.4481289008588396E-2</v>
      </c>
    </row>
    <row r="148" spans="1:10" x14ac:dyDescent="0.25">
      <c r="A148" s="6">
        <v>146</v>
      </c>
      <c r="B148" s="13">
        <f>DATE(2000,5,26) + TIME(0,0,0)</f>
        <v>36672</v>
      </c>
      <c r="C148" s="10">
        <v>3337.7690429999998</v>
      </c>
      <c r="D148" s="10">
        <v>3791.2709961</v>
      </c>
      <c r="E148" s="7">
        <v>7311.9487305000002</v>
      </c>
      <c r="G148" s="1">
        <f t="shared" si="8"/>
        <v>36672</v>
      </c>
      <c r="H148">
        <f t="shared" si="9"/>
        <v>0.48439533835246551</v>
      </c>
      <c r="I148">
        <f t="shared" si="10"/>
        <v>0.43955125833355446</v>
      </c>
      <c r="J148">
        <f t="shared" si="11"/>
        <v>5.4481289008588396E-2</v>
      </c>
    </row>
    <row r="149" spans="1:10" x14ac:dyDescent="0.25">
      <c r="A149" s="8">
        <v>147</v>
      </c>
      <c r="B149" s="14">
        <f>DATE(2000,5,27) + TIME(0,0,0)</f>
        <v>36673</v>
      </c>
      <c r="C149" s="11">
        <v>3337.7575683999999</v>
      </c>
      <c r="D149" s="11">
        <v>3790.6613769999999</v>
      </c>
      <c r="E149" s="9">
        <v>7311.9492188000004</v>
      </c>
      <c r="G149" s="1">
        <f t="shared" si="8"/>
        <v>36673</v>
      </c>
      <c r="H149">
        <f t="shared" si="9"/>
        <v>0.48439711090088766</v>
      </c>
      <c r="I149">
        <f t="shared" si="10"/>
        <v>0.43964137593734554</v>
      </c>
      <c r="J149">
        <f t="shared" si="11"/>
        <v>5.4481225865806171E-2</v>
      </c>
    </row>
    <row r="150" spans="1:10" x14ac:dyDescent="0.25">
      <c r="A150" s="6">
        <v>148</v>
      </c>
      <c r="B150" s="13">
        <f>DATE(2000,5,28) + TIME(0,0,0)</f>
        <v>36674</v>
      </c>
      <c r="C150" s="10">
        <v>3337.7463379000001</v>
      </c>
      <c r="D150" s="10">
        <v>3790.0852051000002</v>
      </c>
      <c r="E150" s="7">
        <v>7311.9492188000004</v>
      </c>
      <c r="G150" s="1">
        <f t="shared" si="8"/>
        <v>36674</v>
      </c>
      <c r="H150">
        <f t="shared" si="9"/>
        <v>0.48439884574175829</v>
      </c>
      <c r="I150">
        <f t="shared" si="10"/>
        <v>0.43972654917256682</v>
      </c>
      <c r="J150">
        <f t="shared" si="11"/>
        <v>5.4481225865806171E-2</v>
      </c>
    </row>
    <row r="151" spans="1:10" x14ac:dyDescent="0.25">
      <c r="A151" s="8">
        <v>149</v>
      </c>
      <c r="B151" s="14">
        <f>DATE(2000,5,29) + TIME(0,0,0)</f>
        <v>36675</v>
      </c>
      <c r="C151" s="11">
        <v>3337.7353515999998</v>
      </c>
      <c r="D151" s="11">
        <v>3789.5412597999998</v>
      </c>
      <c r="E151" s="9">
        <v>7311.9492188000004</v>
      </c>
      <c r="G151" s="1">
        <f t="shared" si="8"/>
        <v>36675</v>
      </c>
      <c r="H151">
        <f t="shared" si="9"/>
        <v>0.48440054285962997</v>
      </c>
      <c r="I151">
        <f t="shared" si="10"/>
        <v>0.43980695847573559</v>
      </c>
      <c r="J151">
        <f t="shared" si="11"/>
        <v>5.4481225865806171E-2</v>
      </c>
    </row>
    <row r="152" spans="1:10" x14ac:dyDescent="0.25">
      <c r="A152" s="6">
        <v>150</v>
      </c>
      <c r="B152" s="13">
        <f>DATE(2000,5,30) + TIME(0,0,0)</f>
        <v>36676</v>
      </c>
      <c r="C152" s="10">
        <v>3337.7246094000002</v>
      </c>
      <c r="D152" s="10">
        <v>3789.0280762000002</v>
      </c>
      <c r="E152" s="7">
        <v>7311.9492188000004</v>
      </c>
      <c r="G152" s="1">
        <f t="shared" si="8"/>
        <v>36676</v>
      </c>
      <c r="H152">
        <f t="shared" si="9"/>
        <v>0.48440220226995012</v>
      </c>
      <c r="I152">
        <f t="shared" si="10"/>
        <v>0.4398828203972811</v>
      </c>
      <c r="J152">
        <f t="shared" si="11"/>
        <v>5.4481225865806171E-2</v>
      </c>
    </row>
    <row r="153" spans="1:10" x14ac:dyDescent="0.25">
      <c r="A153" s="8">
        <v>151</v>
      </c>
      <c r="B153" s="14">
        <f>DATE(2000,5,31) + TIME(0,0,0)</f>
        <v>36677</v>
      </c>
      <c r="C153" s="11">
        <v>3337.7138672000001</v>
      </c>
      <c r="D153" s="11">
        <v>3788.5434570000002</v>
      </c>
      <c r="E153" s="9">
        <v>7311.9492188000004</v>
      </c>
      <c r="G153" s="1">
        <f t="shared" si="8"/>
        <v>36677</v>
      </c>
      <c r="H153">
        <f t="shared" si="9"/>
        <v>0.48440386168027028</v>
      </c>
      <c r="I153">
        <f t="shared" si="10"/>
        <v>0.43995445975545588</v>
      </c>
      <c r="J153">
        <f t="shared" si="11"/>
        <v>5.4481225865806171E-2</v>
      </c>
    </row>
    <row r="154" spans="1:10" x14ac:dyDescent="0.25">
      <c r="A154" s="6">
        <v>152</v>
      </c>
      <c r="B154" s="13">
        <f>DATE(2000,6,1) + TIME(0,0,0)</f>
        <v>36678</v>
      </c>
      <c r="C154" s="10">
        <v>3337.7033691000001</v>
      </c>
      <c r="D154" s="10">
        <v>3788.0864258000001</v>
      </c>
      <c r="E154" s="7">
        <v>7311.9492188000004</v>
      </c>
      <c r="G154" s="1">
        <f t="shared" si="8"/>
        <v>36678</v>
      </c>
      <c r="H154">
        <f t="shared" si="9"/>
        <v>0.48440548338303901</v>
      </c>
      <c r="I154">
        <f t="shared" si="10"/>
        <v>0.44002202088764764</v>
      </c>
      <c r="J154">
        <f t="shared" si="11"/>
        <v>5.4481225865806171E-2</v>
      </c>
    </row>
    <row r="155" spans="1:10" x14ac:dyDescent="0.25">
      <c r="A155" s="8">
        <v>153</v>
      </c>
      <c r="B155" s="14">
        <f>DATE(2000,6,2) + TIME(0,0,0)</f>
        <v>36679</v>
      </c>
      <c r="C155" s="11">
        <v>3337.6931152000002</v>
      </c>
      <c r="D155" s="11">
        <v>3787.6552734000002</v>
      </c>
      <c r="E155" s="9">
        <v>7311.9492188000004</v>
      </c>
      <c r="G155" s="1">
        <f t="shared" si="8"/>
        <v>36679</v>
      </c>
      <c r="H155">
        <f t="shared" si="9"/>
        <v>0.4844070673628087</v>
      </c>
      <c r="I155">
        <f t="shared" si="10"/>
        <v>0.4400857564581977</v>
      </c>
      <c r="J155">
        <f t="shared" si="11"/>
        <v>5.4481225865806171E-2</v>
      </c>
    </row>
    <row r="156" spans="1:10" x14ac:dyDescent="0.25">
      <c r="A156" s="6">
        <v>154</v>
      </c>
      <c r="B156" s="13">
        <f>DATE(2000,6,3) + TIME(0,0,0)</f>
        <v>36680</v>
      </c>
      <c r="C156" s="10">
        <v>3337.6828612999998</v>
      </c>
      <c r="D156" s="10">
        <v>3787.2487793</v>
      </c>
      <c r="E156" s="7">
        <v>7311.9492188000004</v>
      </c>
      <c r="G156" s="1">
        <f t="shared" si="8"/>
        <v>36680</v>
      </c>
      <c r="H156">
        <f t="shared" si="9"/>
        <v>0.48440865134257849</v>
      </c>
      <c r="I156">
        <f t="shared" si="10"/>
        <v>0.44014584688884073</v>
      </c>
      <c r="J156">
        <f t="shared" si="11"/>
        <v>5.4481225865806171E-2</v>
      </c>
    </row>
    <row r="157" spans="1:10" x14ac:dyDescent="0.25">
      <c r="A157" s="8">
        <v>155</v>
      </c>
      <c r="B157" s="14">
        <f>DATE(2000,6,4) + TIME(0,0,0)</f>
        <v>36681</v>
      </c>
      <c r="C157" s="11">
        <v>3337.6728515999998</v>
      </c>
      <c r="D157" s="11">
        <v>3786.8657226999999</v>
      </c>
      <c r="E157" s="9">
        <v>7311.9492188000004</v>
      </c>
      <c r="G157" s="1">
        <f t="shared" si="8"/>
        <v>36681</v>
      </c>
      <c r="H157">
        <f t="shared" si="9"/>
        <v>0.48441019759934911</v>
      </c>
      <c r="I157">
        <f t="shared" si="10"/>
        <v>0.44020247264565893</v>
      </c>
      <c r="J157">
        <f t="shared" si="11"/>
        <v>5.4481225865806171E-2</v>
      </c>
    </row>
    <row r="158" spans="1:10" x14ac:dyDescent="0.25">
      <c r="A158" s="6">
        <v>156</v>
      </c>
      <c r="B158" s="13">
        <f>DATE(2000,6,5) + TIME(0,0,0)</f>
        <v>36682</v>
      </c>
      <c r="C158" s="10">
        <v>3337.6628418</v>
      </c>
      <c r="D158" s="10">
        <v>3786.5043945000002</v>
      </c>
      <c r="E158" s="7">
        <v>7311.9492188000004</v>
      </c>
      <c r="G158" s="1">
        <f t="shared" si="8"/>
        <v>36682</v>
      </c>
      <c r="H158">
        <f t="shared" si="9"/>
        <v>0.48441174387156738</v>
      </c>
      <c r="I158">
        <f t="shared" si="10"/>
        <v>0.44025588637821111</v>
      </c>
      <c r="J158">
        <f t="shared" si="11"/>
        <v>5.4481225865806171E-2</v>
      </c>
    </row>
    <row r="159" spans="1:10" x14ac:dyDescent="0.25">
      <c r="A159" s="8">
        <v>157</v>
      </c>
      <c r="B159" s="14">
        <f>DATE(2000,6,6) + TIME(0,0,0)</f>
        <v>36683</v>
      </c>
      <c r="C159" s="11">
        <v>3337.6530762000002</v>
      </c>
      <c r="D159" s="11">
        <v>3786.1640625</v>
      </c>
      <c r="E159" s="9">
        <v>7311.9492188000004</v>
      </c>
      <c r="G159" s="1">
        <f t="shared" si="8"/>
        <v>36683</v>
      </c>
      <c r="H159">
        <f t="shared" si="9"/>
        <v>0.48441325242078659</v>
      </c>
      <c r="I159">
        <f t="shared" si="10"/>
        <v>0.44030619632475543</v>
      </c>
      <c r="J159">
        <f t="shared" si="11"/>
        <v>5.4481225865806171E-2</v>
      </c>
    </row>
    <row r="160" spans="1:10" x14ac:dyDescent="0.25">
      <c r="A160" s="6">
        <v>158</v>
      </c>
      <c r="B160" s="13">
        <f>DATE(2000,6,7) + TIME(0,0,0)</f>
        <v>36684</v>
      </c>
      <c r="C160" s="10">
        <v>3337.6433105000001</v>
      </c>
      <c r="D160" s="10">
        <v>3785.8432616999999</v>
      </c>
      <c r="E160" s="7">
        <v>7311.9492188000004</v>
      </c>
      <c r="G160" s="1">
        <f t="shared" si="8"/>
        <v>36684</v>
      </c>
      <c r="H160">
        <f t="shared" si="9"/>
        <v>0.48441476098545344</v>
      </c>
      <c r="I160">
        <f t="shared" si="10"/>
        <v>0.44035361905050374</v>
      </c>
      <c r="J160">
        <f t="shared" si="11"/>
        <v>5.4481225865806171E-2</v>
      </c>
    </row>
    <row r="161" spans="1:10" x14ac:dyDescent="0.25">
      <c r="A161" s="8">
        <v>159</v>
      </c>
      <c r="B161" s="14">
        <f>DATE(2000,6,8) + TIME(0,0,0)</f>
        <v>36685</v>
      </c>
      <c r="C161" s="11">
        <v>3337.6340332</v>
      </c>
      <c r="D161" s="11">
        <v>3785.5412597999998</v>
      </c>
      <c r="E161" s="9">
        <v>7311.9492188000004</v>
      </c>
      <c r="G161" s="1">
        <f t="shared" si="8"/>
        <v>36685</v>
      </c>
      <c r="H161">
        <f t="shared" si="9"/>
        <v>0.48441619410412218</v>
      </c>
      <c r="I161">
        <f t="shared" si="10"/>
        <v>0.44039826280849681</v>
      </c>
      <c r="J161">
        <f t="shared" si="11"/>
        <v>5.4481225865806171E-2</v>
      </c>
    </row>
    <row r="162" spans="1:10" x14ac:dyDescent="0.25">
      <c r="A162" s="6">
        <v>160</v>
      </c>
      <c r="B162" s="13">
        <f>DATE(2000,6,9) + TIME(0,0,0)</f>
        <v>36686</v>
      </c>
      <c r="C162" s="10">
        <v>3337.6245116999999</v>
      </c>
      <c r="D162" s="10">
        <v>3785.2568359000002</v>
      </c>
      <c r="E162" s="7">
        <v>7311.9492188000004</v>
      </c>
      <c r="G162" s="1">
        <f t="shared" si="8"/>
        <v>36686</v>
      </c>
      <c r="H162">
        <f t="shared" si="9"/>
        <v>0.48441766494578997</v>
      </c>
      <c r="I162">
        <f t="shared" si="10"/>
        <v>0.44044030807959944</v>
      </c>
      <c r="J162">
        <f t="shared" si="11"/>
        <v>5.4481225865806171E-2</v>
      </c>
    </row>
    <row r="163" spans="1:10" x14ac:dyDescent="0.25">
      <c r="A163" s="8">
        <v>161</v>
      </c>
      <c r="B163" s="14">
        <f>DATE(2000,6,10) + TIME(0,0,0)</f>
        <v>36687</v>
      </c>
      <c r="C163" s="11">
        <v>3337.6152344000002</v>
      </c>
      <c r="D163" s="11">
        <v>3784.9887695000002</v>
      </c>
      <c r="E163" s="9">
        <v>7311.9492188000004</v>
      </c>
      <c r="G163" s="1">
        <f t="shared" si="8"/>
        <v>36687</v>
      </c>
      <c r="H163">
        <f t="shared" si="9"/>
        <v>0.48441909806445871</v>
      </c>
      <c r="I163">
        <f t="shared" si="10"/>
        <v>0.44047993528554641</v>
      </c>
      <c r="J163">
        <f t="shared" si="11"/>
        <v>5.4481225865806171E-2</v>
      </c>
    </row>
    <row r="164" spans="1:10" x14ac:dyDescent="0.25">
      <c r="A164" s="6">
        <v>162</v>
      </c>
      <c r="B164" s="13">
        <f>DATE(2000,6,11) + TIME(0,0,0)</f>
        <v>36688</v>
      </c>
      <c r="C164" s="10">
        <v>3337.6062012000002</v>
      </c>
      <c r="D164" s="10">
        <v>3784.7363280999998</v>
      </c>
      <c r="E164" s="7">
        <v>7311.9497069999998</v>
      </c>
      <c r="G164" s="1">
        <f t="shared" si="8"/>
        <v>36688</v>
      </c>
      <c r="H164">
        <f t="shared" si="9"/>
        <v>0.48442049347557603</v>
      </c>
      <c r="I164">
        <f t="shared" si="10"/>
        <v>0.44051725270894349</v>
      </c>
      <c r="J164">
        <f t="shared" si="11"/>
        <v>5.4481162735955158E-2</v>
      </c>
    </row>
    <row r="165" spans="1:10" x14ac:dyDescent="0.25">
      <c r="A165" s="8">
        <v>163</v>
      </c>
      <c r="B165" s="14">
        <f>DATE(2000,6,12) + TIME(0,0,0)</f>
        <v>36689</v>
      </c>
      <c r="C165" s="11">
        <v>3337.5971679999998</v>
      </c>
      <c r="D165" s="11">
        <v>3784.4987793</v>
      </c>
      <c r="E165" s="9">
        <v>7311.9497069999998</v>
      </c>
      <c r="G165" s="1">
        <f t="shared" si="8"/>
        <v>36689</v>
      </c>
      <c r="H165">
        <f t="shared" si="9"/>
        <v>0.48442188888669335</v>
      </c>
      <c r="I165">
        <f t="shared" si="10"/>
        <v>0.44055236861761404</v>
      </c>
      <c r="J165">
        <f t="shared" si="11"/>
        <v>5.4481162735955158E-2</v>
      </c>
    </row>
    <row r="166" spans="1:10" x14ac:dyDescent="0.25">
      <c r="A166" s="6">
        <v>164</v>
      </c>
      <c r="B166" s="13">
        <f>DATE(2000,6,13) + TIME(0,0,0)</f>
        <v>36690</v>
      </c>
      <c r="C166" s="10">
        <v>3337.5881347999998</v>
      </c>
      <c r="D166" s="10">
        <v>3784.2746582</v>
      </c>
      <c r="E166" s="7">
        <v>7311.9497069999998</v>
      </c>
      <c r="G166" s="1">
        <f t="shared" si="8"/>
        <v>36690</v>
      </c>
      <c r="H166">
        <f t="shared" si="9"/>
        <v>0.48442328429781067</v>
      </c>
      <c r="I166">
        <f t="shared" si="10"/>
        <v>0.44058549956198734</v>
      </c>
      <c r="J166">
        <f t="shared" si="11"/>
        <v>5.4481162735955158E-2</v>
      </c>
    </row>
    <row r="167" spans="1:10" x14ac:dyDescent="0.25">
      <c r="A167" s="8">
        <v>165</v>
      </c>
      <c r="B167" s="14">
        <f>DATE(2000,6,14) + TIME(0,0,0)</f>
        <v>36691</v>
      </c>
      <c r="C167" s="11">
        <v>3337.5793457</v>
      </c>
      <c r="D167" s="11">
        <v>3784.0639648000001</v>
      </c>
      <c r="E167" s="9">
        <v>7311.9497069999998</v>
      </c>
      <c r="G167" s="1">
        <f t="shared" si="8"/>
        <v>36691</v>
      </c>
      <c r="H167">
        <f t="shared" si="9"/>
        <v>0.48442464200137647</v>
      </c>
      <c r="I167">
        <f t="shared" si="10"/>
        <v>0.44061664554206337</v>
      </c>
      <c r="J167">
        <f t="shared" si="11"/>
        <v>5.4481162735955158E-2</v>
      </c>
    </row>
    <row r="168" spans="1:10" x14ac:dyDescent="0.25">
      <c r="A168" s="6">
        <v>166</v>
      </c>
      <c r="B168" s="13">
        <f>DATE(2000,6,15) + TIME(0,0,0)</f>
        <v>36692</v>
      </c>
      <c r="C168" s="10">
        <v>3337.5708008000001</v>
      </c>
      <c r="D168" s="10">
        <v>3783.8654784999999</v>
      </c>
      <c r="E168" s="7">
        <v>7311.9497069999998</v>
      </c>
      <c r="G168" s="1">
        <f t="shared" si="8"/>
        <v>36692</v>
      </c>
      <c r="H168">
        <f t="shared" si="9"/>
        <v>0.48442596198194332</v>
      </c>
      <c r="I168">
        <f t="shared" si="10"/>
        <v>0.44064598699435931</v>
      </c>
      <c r="J168">
        <f t="shared" si="11"/>
        <v>5.4481162735955158E-2</v>
      </c>
    </row>
    <row r="169" spans="1:10" x14ac:dyDescent="0.25">
      <c r="A169" s="8">
        <v>167</v>
      </c>
      <c r="B169" s="14">
        <f>DATE(2000,6,16) + TIME(0,0,0)</f>
        <v>36693</v>
      </c>
      <c r="C169" s="11">
        <v>3337.5622558999999</v>
      </c>
      <c r="D169" s="11">
        <v>3783.6789551000002</v>
      </c>
      <c r="E169" s="9">
        <v>7311.9497069999998</v>
      </c>
      <c r="G169" s="1">
        <f t="shared" si="8"/>
        <v>36693</v>
      </c>
      <c r="H169">
        <f t="shared" si="9"/>
        <v>0.48442728196251017</v>
      </c>
      <c r="I169">
        <f t="shared" si="10"/>
        <v>0.44067356001800462</v>
      </c>
      <c r="J169">
        <f t="shared" si="11"/>
        <v>5.4481162735955158E-2</v>
      </c>
    </row>
    <row r="170" spans="1:10" x14ac:dyDescent="0.25">
      <c r="A170" s="6">
        <v>168</v>
      </c>
      <c r="B170" s="13">
        <f>DATE(2000,6,17) + TIME(0,0,0)</f>
        <v>36694</v>
      </c>
      <c r="C170" s="10">
        <v>3337.5537109000002</v>
      </c>
      <c r="D170" s="10">
        <v>3783.5031737999998</v>
      </c>
      <c r="E170" s="7">
        <v>7311.9497069999998</v>
      </c>
      <c r="G170" s="1">
        <f t="shared" si="8"/>
        <v>36694</v>
      </c>
      <c r="H170">
        <f t="shared" si="9"/>
        <v>0.48442860195852455</v>
      </c>
      <c r="I170">
        <f t="shared" si="10"/>
        <v>0.44069954507908182</v>
      </c>
      <c r="J170">
        <f t="shared" si="11"/>
        <v>5.4481162735955158E-2</v>
      </c>
    </row>
    <row r="171" spans="1:10" x14ac:dyDescent="0.25">
      <c r="A171" s="8">
        <v>169</v>
      </c>
      <c r="B171" s="14">
        <f>DATE(2000,6,18) + TIME(0,0,0)</f>
        <v>36695</v>
      </c>
      <c r="C171" s="11">
        <v>3337.5454101999999</v>
      </c>
      <c r="D171" s="11">
        <v>3783.3378905999998</v>
      </c>
      <c r="E171" s="9">
        <v>7311.9497069999998</v>
      </c>
      <c r="G171" s="1">
        <f t="shared" si="8"/>
        <v>36695</v>
      </c>
      <c r="H171">
        <f t="shared" si="9"/>
        <v>0.48442988421609234</v>
      </c>
      <c r="I171">
        <f t="shared" si="10"/>
        <v>0.44072397824715492</v>
      </c>
      <c r="J171">
        <f t="shared" si="11"/>
        <v>5.4481162735955158E-2</v>
      </c>
    </row>
    <row r="172" spans="1:10" x14ac:dyDescent="0.25">
      <c r="A172" s="6">
        <v>170</v>
      </c>
      <c r="B172" s="13">
        <f>DATE(2000,6,19) + TIME(0,0,0)</f>
        <v>36696</v>
      </c>
      <c r="C172" s="10">
        <v>3337.5371094000002</v>
      </c>
      <c r="D172" s="10">
        <v>3783.1826172000001</v>
      </c>
      <c r="E172" s="7">
        <v>7311.9497069999998</v>
      </c>
      <c r="G172" s="1">
        <f t="shared" si="8"/>
        <v>36696</v>
      </c>
      <c r="H172">
        <f t="shared" si="9"/>
        <v>0.48443116648910767</v>
      </c>
      <c r="I172">
        <f t="shared" si="10"/>
        <v>0.44074693170570056</v>
      </c>
      <c r="J172">
        <f t="shared" si="11"/>
        <v>5.4481162735955158E-2</v>
      </c>
    </row>
    <row r="173" spans="1:10" x14ac:dyDescent="0.25">
      <c r="A173" s="8">
        <v>171</v>
      </c>
      <c r="B173" s="14">
        <f>DATE(2000,6,20) + TIME(0,0,0)</f>
        <v>36697</v>
      </c>
      <c r="C173" s="11">
        <v>3337.5288086</v>
      </c>
      <c r="D173" s="11">
        <v>3783.0363769999999</v>
      </c>
      <c r="E173" s="9">
        <v>7311.9497069999998</v>
      </c>
      <c r="G173" s="1">
        <f t="shared" si="8"/>
        <v>36697</v>
      </c>
      <c r="H173">
        <f t="shared" si="9"/>
        <v>0.4844324487621231</v>
      </c>
      <c r="I173">
        <f t="shared" si="10"/>
        <v>0.44076854982167157</v>
      </c>
      <c r="J173">
        <f t="shared" si="11"/>
        <v>5.4481162735955158E-2</v>
      </c>
    </row>
    <row r="174" spans="1:10" x14ac:dyDescent="0.25">
      <c r="A174" s="6">
        <v>172</v>
      </c>
      <c r="B174" s="13">
        <f>DATE(2000,6,21) + TIME(0,0,0)</f>
        <v>36698</v>
      </c>
      <c r="C174" s="10">
        <v>3337.5207519999999</v>
      </c>
      <c r="D174" s="10">
        <v>3782.8989258000001</v>
      </c>
      <c r="E174" s="7">
        <v>7311.9497069999998</v>
      </c>
      <c r="G174" s="1">
        <f t="shared" si="8"/>
        <v>36698</v>
      </c>
      <c r="H174">
        <f t="shared" si="9"/>
        <v>0.48443369331213948</v>
      </c>
      <c r="I174">
        <f t="shared" si="10"/>
        <v>0.44078886869419731</v>
      </c>
      <c r="J174">
        <f t="shared" si="11"/>
        <v>5.4481162735955158E-2</v>
      </c>
    </row>
    <row r="175" spans="1:10" x14ac:dyDescent="0.25">
      <c r="A175" s="8">
        <v>173</v>
      </c>
      <c r="B175" s="14">
        <f>DATE(2000,6,22) + TIME(0,0,0)</f>
        <v>36699</v>
      </c>
      <c r="C175" s="11">
        <v>3337.5126952999999</v>
      </c>
      <c r="D175" s="11">
        <v>3782.7695312000001</v>
      </c>
      <c r="E175" s="9">
        <v>7311.9497069999998</v>
      </c>
      <c r="G175" s="1">
        <f t="shared" si="8"/>
        <v>36699</v>
      </c>
      <c r="H175">
        <f t="shared" si="9"/>
        <v>0.48443493787760339</v>
      </c>
      <c r="I175">
        <f t="shared" si="10"/>
        <v>0.44080799659110126</v>
      </c>
      <c r="J175">
        <f t="shared" si="11"/>
        <v>5.4481162735955158E-2</v>
      </c>
    </row>
    <row r="176" spans="1:10" x14ac:dyDescent="0.25">
      <c r="A176" s="6">
        <v>174</v>
      </c>
      <c r="B176" s="13">
        <f>DATE(2000,6,23) + TIME(0,0,0)</f>
        <v>36700</v>
      </c>
      <c r="C176" s="10">
        <v>3337.5048827999999</v>
      </c>
      <c r="D176" s="10">
        <v>3782.6479491999999</v>
      </c>
      <c r="E176" s="7">
        <v>7311.9497069999998</v>
      </c>
      <c r="G176" s="1">
        <f t="shared" si="8"/>
        <v>36700</v>
      </c>
      <c r="H176">
        <f t="shared" si="9"/>
        <v>0.48443614472006824</v>
      </c>
      <c r="I176">
        <f t="shared" si="10"/>
        <v>0.44082596958194775</v>
      </c>
      <c r="J176">
        <f t="shared" si="11"/>
        <v>5.4481162735955158E-2</v>
      </c>
    </row>
    <row r="177" spans="1:10" x14ac:dyDescent="0.25">
      <c r="A177" s="8">
        <v>175</v>
      </c>
      <c r="B177" s="14">
        <f>DATE(2000,6,24) + TIME(0,0,0)</f>
        <v>36701</v>
      </c>
      <c r="C177" s="11">
        <v>3337.4970702999999</v>
      </c>
      <c r="D177" s="11">
        <v>3782.5336914</v>
      </c>
      <c r="E177" s="9">
        <v>7311.9497069999998</v>
      </c>
      <c r="G177" s="1">
        <f t="shared" si="8"/>
        <v>36701</v>
      </c>
      <c r="H177">
        <f t="shared" si="9"/>
        <v>0.4844373515625332</v>
      </c>
      <c r="I177">
        <f t="shared" si="10"/>
        <v>0.44084285986499572</v>
      </c>
      <c r="J177">
        <f t="shared" si="11"/>
        <v>5.4481162735955158E-2</v>
      </c>
    </row>
    <row r="178" spans="1:10" x14ac:dyDescent="0.25">
      <c r="A178" s="6">
        <v>176</v>
      </c>
      <c r="B178" s="13">
        <f>DATE(2000,6,25) + TIME(0,0,0)</f>
        <v>36702</v>
      </c>
      <c r="C178" s="10">
        <v>3337.4892577999999</v>
      </c>
      <c r="D178" s="10">
        <v>3782.4262695000002</v>
      </c>
      <c r="E178" s="7">
        <v>7311.9497069999998</v>
      </c>
      <c r="G178" s="1">
        <f t="shared" si="8"/>
        <v>36702</v>
      </c>
      <c r="H178">
        <f t="shared" si="9"/>
        <v>0.48443855840499805</v>
      </c>
      <c r="I178">
        <f t="shared" si="10"/>
        <v>0.44085873962372157</v>
      </c>
      <c r="J178">
        <f t="shared" si="11"/>
        <v>5.4481162735955158E-2</v>
      </c>
    </row>
    <row r="179" spans="1:10" x14ac:dyDescent="0.25">
      <c r="A179" s="8">
        <v>177</v>
      </c>
      <c r="B179" s="14">
        <f>DATE(2000,6,26) + TIME(0,0,0)</f>
        <v>36703</v>
      </c>
      <c r="C179" s="11">
        <v>3337.4816894999999</v>
      </c>
      <c r="D179" s="11">
        <v>3782.3254394999999</v>
      </c>
      <c r="E179" s="9">
        <v>7311.9497069999998</v>
      </c>
      <c r="G179" s="1">
        <f t="shared" si="8"/>
        <v>36703</v>
      </c>
      <c r="H179">
        <f t="shared" si="9"/>
        <v>0.48443972752446396</v>
      </c>
      <c r="I179">
        <f t="shared" si="10"/>
        <v>0.44087364492768966</v>
      </c>
      <c r="J179">
        <f t="shared" si="11"/>
        <v>5.4481162735955158E-2</v>
      </c>
    </row>
    <row r="180" spans="1:10" x14ac:dyDescent="0.25">
      <c r="A180" s="6">
        <v>178</v>
      </c>
      <c r="B180" s="13">
        <f>DATE(2000,6,27) + TIME(0,0,0)</f>
        <v>36704</v>
      </c>
      <c r="C180" s="10">
        <v>3337.4741211</v>
      </c>
      <c r="D180" s="10">
        <v>3782.2304687999999</v>
      </c>
      <c r="E180" s="7">
        <v>7311.9497069999998</v>
      </c>
      <c r="G180" s="1">
        <f t="shared" si="8"/>
        <v>36704</v>
      </c>
      <c r="H180">
        <f t="shared" si="9"/>
        <v>0.4844408966593774</v>
      </c>
      <c r="I180">
        <f t="shared" si="10"/>
        <v>0.44088768407428847</v>
      </c>
      <c r="J180">
        <f t="shared" si="11"/>
        <v>5.4481162735955158E-2</v>
      </c>
    </row>
    <row r="181" spans="1:10" x14ac:dyDescent="0.25">
      <c r="A181" s="8">
        <v>179</v>
      </c>
      <c r="B181" s="14">
        <f>DATE(2000,6,28) + TIME(0,0,0)</f>
        <v>36705</v>
      </c>
      <c r="C181" s="11">
        <v>3337.4665527000002</v>
      </c>
      <c r="D181" s="11">
        <v>3782.1413573999998</v>
      </c>
      <c r="E181" s="9">
        <v>7311.9497069999998</v>
      </c>
      <c r="G181" s="1">
        <f t="shared" si="8"/>
        <v>36705</v>
      </c>
      <c r="H181">
        <f t="shared" si="9"/>
        <v>0.48444206579429083</v>
      </c>
      <c r="I181">
        <f t="shared" si="10"/>
        <v>0.44090085706351811</v>
      </c>
      <c r="J181">
        <f t="shared" si="11"/>
        <v>5.4481162735955158E-2</v>
      </c>
    </row>
    <row r="182" spans="1:10" x14ac:dyDescent="0.25">
      <c r="A182" s="6">
        <v>180</v>
      </c>
      <c r="B182" s="13">
        <f>DATE(2000,6,29) + TIME(0,0,0)</f>
        <v>36706</v>
      </c>
      <c r="C182" s="10">
        <v>3337.4592284999999</v>
      </c>
      <c r="D182" s="10">
        <v>3782.0576172000001</v>
      </c>
      <c r="E182" s="7">
        <v>7311.9497069999998</v>
      </c>
      <c r="G182" s="1">
        <f t="shared" si="8"/>
        <v>36706</v>
      </c>
      <c r="H182">
        <f t="shared" si="9"/>
        <v>0.48444319720620532</v>
      </c>
      <c r="I182">
        <f t="shared" si="10"/>
        <v>0.44091323604928967</v>
      </c>
      <c r="J182">
        <f t="shared" si="11"/>
        <v>5.4481162735955158E-2</v>
      </c>
    </row>
    <row r="183" spans="1:10" x14ac:dyDescent="0.25">
      <c r="A183" s="8">
        <v>181</v>
      </c>
      <c r="B183" s="14">
        <f>DATE(2000,6,30) + TIME(0,0,0)</f>
        <v>36707</v>
      </c>
      <c r="C183" s="11">
        <v>3337.4519043</v>
      </c>
      <c r="D183" s="11">
        <v>3781.9787597999998</v>
      </c>
      <c r="E183" s="9">
        <v>7311.9497069999998</v>
      </c>
      <c r="G183" s="1">
        <f t="shared" si="8"/>
        <v>36707</v>
      </c>
      <c r="H183">
        <f t="shared" si="9"/>
        <v>0.4844443286181197</v>
      </c>
      <c r="I183">
        <f t="shared" si="10"/>
        <v>0.44092489322986228</v>
      </c>
      <c r="J183">
        <f t="shared" si="11"/>
        <v>5.4481162735955158E-2</v>
      </c>
    </row>
    <row r="184" spans="1:10" x14ac:dyDescent="0.25">
      <c r="A184" s="6">
        <v>182</v>
      </c>
      <c r="B184" s="13">
        <f>DATE(2000,7,1) + TIME(0,0,0)</f>
        <v>36708</v>
      </c>
      <c r="C184" s="10">
        <v>3337.4448241999999</v>
      </c>
      <c r="D184" s="10">
        <v>3781.9050293</v>
      </c>
      <c r="E184" s="7">
        <v>7311.9497069999998</v>
      </c>
      <c r="G184" s="1">
        <f t="shared" si="8"/>
        <v>36708</v>
      </c>
      <c r="H184">
        <f t="shared" si="9"/>
        <v>0.48444542232248267</v>
      </c>
      <c r="I184">
        <f t="shared" si="10"/>
        <v>0.44093579252088888</v>
      </c>
      <c r="J184">
        <f t="shared" si="11"/>
        <v>5.4481162735955158E-2</v>
      </c>
    </row>
    <row r="185" spans="1:10" x14ac:dyDescent="0.25">
      <c r="A185" s="8">
        <v>183</v>
      </c>
      <c r="B185" s="14">
        <f>DATE(2000,7,2) + TIME(0,0,0)</f>
        <v>36709</v>
      </c>
      <c r="C185" s="11">
        <v>3337.4375</v>
      </c>
      <c r="D185" s="11">
        <v>3781.8354491999999</v>
      </c>
      <c r="E185" s="9">
        <v>7311.9501952999999</v>
      </c>
      <c r="G185" s="1">
        <f t="shared" si="8"/>
        <v>36709</v>
      </c>
      <c r="H185">
        <f t="shared" si="9"/>
        <v>0.48444655373439705</v>
      </c>
      <c r="I185">
        <f t="shared" si="10"/>
        <v>0.44094607827453991</v>
      </c>
      <c r="J185">
        <f t="shared" si="11"/>
        <v>5.4481099593172821E-2</v>
      </c>
    </row>
    <row r="186" spans="1:10" x14ac:dyDescent="0.25">
      <c r="A186" s="6">
        <v>184</v>
      </c>
      <c r="B186" s="13">
        <f>DATE(2000,7,3) + TIME(0,0,0)</f>
        <v>36710</v>
      </c>
      <c r="C186" s="10">
        <v>3337.4304198999998</v>
      </c>
      <c r="D186" s="10">
        <v>3781.7702637000002</v>
      </c>
      <c r="E186" s="7">
        <v>7311.9501952999999</v>
      </c>
      <c r="G186" s="1">
        <f t="shared" si="8"/>
        <v>36710</v>
      </c>
      <c r="H186">
        <f t="shared" si="9"/>
        <v>0.48444764743876012</v>
      </c>
      <c r="I186">
        <f t="shared" si="10"/>
        <v>0.44095571439168568</v>
      </c>
      <c r="J186">
        <f t="shared" si="11"/>
        <v>5.4481099593172821E-2</v>
      </c>
    </row>
    <row r="187" spans="1:10" x14ac:dyDescent="0.25">
      <c r="A187" s="8">
        <v>185</v>
      </c>
      <c r="B187" s="14">
        <f>DATE(2000,7,4) + TIME(0,0,0)</f>
        <v>36711</v>
      </c>
      <c r="C187" s="11">
        <v>3337.4233398000001</v>
      </c>
      <c r="D187" s="11">
        <v>3781.7089844000002</v>
      </c>
      <c r="E187" s="9">
        <v>7311.9501952999999</v>
      </c>
      <c r="G187" s="1">
        <f t="shared" si="8"/>
        <v>36711</v>
      </c>
      <c r="H187">
        <f t="shared" si="9"/>
        <v>0.48444874114312297</v>
      </c>
      <c r="I187">
        <f t="shared" si="10"/>
        <v>0.44096477307058535</v>
      </c>
      <c r="J187">
        <f t="shared" si="11"/>
        <v>5.4481099593172821E-2</v>
      </c>
    </row>
    <row r="188" spans="1:10" x14ac:dyDescent="0.25">
      <c r="A188" s="6">
        <v>186</v>
      </c>
      <c r="B188" s="13">
        <f>DATE(2000,7,5) + TIME(0,0,0)</f>
        <v>36712</v>
      </c>
      <c r="C188" s="10">
        <v>3337.4165039</v>
      </c>
      <c r="D188" s="10">
        <v>3781.6513672000001</v>
      </c>
      <c r="E188" s="7">
        <v>7311.9501952999999</v>
      </c>
      <c r="G188" s="1">
        <f t="shared" si="8"/>
        <v>36712</v>
      </c>
      <c r="H188">
        <f t="shared" si="9"/>
        <v>0.48444979712448699</v>
      </c>
      <c r="I188">
        <f t="shared" si="10"/>
        <v>0.44097329039558575</v>
      </c>
      <c r="J188">
        <f t="shared" si="11"/>
        <v>5.4481099593172821E-2</v>
      </c>
    </row>
    <row r="189" spans="1:10" x14ac:dyDescent="0.25">
      <c r="A189" s="8">
        <v>187</v>
      </c>
      <c r="B189" s="14">
        <f>DATE(2000,7,6) + TIME(0,0,0)</f>
        <v>36713</v>
      </c>
      <c r="C189" s="11">
        <v>3337.4096679999998</v>
      </c>
      <c r="D189" s="11">
        <v>3781.5971679999998</v>
      </c>
      <c r="E189" s="9">
        <v>7311.9501952999999</v>
      </c>
      <c r="G189" s="1">
        <f t="shared" si="8"/>
        <v>36713</v>
      </c>
      <c r="H189">
        <f t="shared" si="9"/>
        <v>0.4844508531058509</v>
      </c>
      <c r="I189">
        <f t="shared" si="10"/>
        <v>0.44098130245103384</v>
      </c>
      <c r="J189">
        <f t="shared" si="11"/>
        <v>5.4481099593172821E-2</v>
      </c>
    </row>
    <row r="190" spans="1:10" x14ac:dyDescent="0.25">
      <c r="A190" s="6">
        <v>188</v>
      </c>
      <c r="B190" s="13">
        <f>DATE(2000,7,7) + TIME(0,0,0)</f>
        <v>36714</v>
      </c>
      <c r="C190" s="10">
        <v>3337.4028320000002</v>
      </c>
      <c r="D190" s="10">
        <v>3781.5463866999999</v>
      </c>
      <c r="E190" s="7">
        <v>7311.9501952999999</v>
      </c>
      <c r="G190" s="1">
        <f t="shared" si="8"/>
        <v>36714</v>
      </c>
      <c r="H190">
        <f t="shared" si="9"/>
        <v>0.48445190910266245</v>
      </c>
      <c r="I190">
        <f t="shared" si="10"/>
        <v>0.44098880925171213</v>
      </c>
      <c r="J190">
        <f t="shared" si="11"/>
        <v>5.4481099593172821E-2</v>
      </c>
    </row>
    <row r="191" spans="1:10" x14ac:dyDescent="0.25">
      <c r="A191" s="8">
        <v>189</v>
      </c>
      <c r="B191" s="14">
        <f>DATE(2000,7,8) + TIME(0,0,0)</f>
        <v>36715</v>
      </c>
      <c r="C191" s="11">
        <v>3337.3959961</v>
      </c>
      <c r="D191" s="11">
        <v>3781.4987793</v>
      </c>
      <c r="E191" s="9">
        <v>7311.9501952999999</v>
      </c>
      <c r="G191" s="1">
        <f t="shared" si="8"/>
        <v>36715</v>
      </c>
      <c r="H191">
        <f t="shared" si="9"/>
        <v>0.48445296508402635</v>
      </c>
      <c r="I191">
        <f t="shared" si="10"/>
        <v>0.44099584686718496</v>
      </c>
      <c r="J191">
        <f t="shared" si="11"/>
        <v>5.4481099593172821E-2</v>
      </c>
    </row>
    <row r="192" spans="1:10" x14ac:dyDescent="0.25">
      <c r="A192" s="6">
        <v>190</v>
      </c>
      <c r="B192" s="13">
        <f>DATE(2000,7,9) + TIME(0,0,0)</f>
        <v>36716</v>
      </c>
      <c r="C192" s="10">
        <v>3337.3894043</v>
      </c>
      <c r="D192" s="10">
        <v>3781.4538573999998</v>
      </c>
      <c r="E192" s="7">
        <v>7311.9501952999999</v>
      </c>
      <c r="G192" s="1">
        <f t="shared" si="8"/>
        <v>36716</v>
      </c>
      <c r="H192">
        <f t="shared" si="9"/>
        <v>0.48445398335783885</v>
      </c>
      <c r="I192">
        <f t="shared" si="10"/>
        <v>0.44100248749571147</v>
      </c>
      <c r="J192">
        <f t="shared" si="11"/>
        <v>5.4481099593172821E-2</v>
      </c>
    </row>
    <row r="193" spans="1:10" x14ac:dyDescent="0.25">
      <c r="A193" s="8">
        <v>191</v>
      </c>
      <c r="B193" s="14">
        <f>DATE(2000,7,10) + TIME(0,0,0)</f>
        <v>36717</v>
      </c>
      <c r="C193" s="11">
        <v>3337.3828125</v>
      </c>
      <c r="D193" s="11">
        <v>3781.4118652000002</v>
      </c>
      <c r="E193" s="9">
        <v>7311.9501952999999</v>
      </c>
      <c r="G193" s="1">
        <f t="shared" si="8"/>
        <v>36717</v>
      </c>
      <c r="H193">
        <f t="shared" si="9"/>
        <v>0.48445500163165134</v>
      </c>
      <c r="I193">
        <f t="shared" si="10"/>
        <v>0.44100869503816198</v>
      </c>
      <c r="J193">
        <f t="shared" si="11"/>
        <v>5.4481099593172821E-2</v>
      </c>
    </row>
    <row r="194" spans="1:10" x14ac:dyDescent="0.25">
      <c r="A194" s="6">
        <v>192</v>
      </c>
      <c r="B194" s="13">
        <f>DATE(2000,7,11) + TIME(0,0,0)</f>
        <v>36718</v>
      </c>
      <c r="C194" s="10">
        <v>3337.3762207</v>
      </c>
      <c r="D194" s="10">
        <v>3781.3723144999999</v>
      </c>
      <c r="E194" s="7">
        <v>7311.9501952999999</v>
      </c>
      <c r="G194" s="1">
        <f t="shared" si="8"/>
        <v>36718</v>
      </c>
      <c r="H194">
        <f t="shared" si="9"/>
        <v>0.48445601990546383</v>
      </c>
      <c r="I194">
        <f t="shared" si="10"/>
        <v>0.4410145416632304</v>
      </c>
      <c r="J194">
        <f t="shared" si="11"/>
        <v>5.4481099593172821E-2</v>
      </c>
    </row>
    <row r="195" spans="1:10" x14ac:dyDescent="0.25">
      <c r="A195" s="8">
        <v>193</v>
      </c>
      <c r="B195" s="14">
        <f>DATE(2000,7,12) + TIME(0,0,0)</f>
        <v>36719</v>
      </c>
      <c r="C195" s="11">
        <v>3337.3696289</v>
      </c>
      <c r="D195" s="11">
        <v>3781.3352051000002</v>
      </c>
      <c r="E195" s="9">
        <v>7311.9501952999999</v>
      </c>
      <c r="G195" s="1">
        <f t="shared" ref="G195:G258" si="12">+B195</f>
        <v>36719</v>
      </c>
      <c r="H195">
        <f t="shared" ref="H195:H258" si="13">1-C195/C$2</f>
        <v>0.48445703817927643</v>
      </c>
      <c r="I195">
        <f t="shared" ref="I195:I258" si="14">1-D195/D$2</f>
        <v>0.44102002740048196</v>
      </c>
      <c r="J195">
        <f t="shared" ref="J195:J258" si="15">1-E195/E$2</f>
        <v>5.4481099593172821E-2</v>
      </c>
    </row>
    <row r="196" spans="1:10" x14ac:dyDescent="0.25">
      <c r="A196" s="6">
        <v>194</v>
      </c>
      <c r="B196" s="13">
        <f>DATE(2000,7,13) + TIME(0,0,0)</f>
        <v>36720</v>
      </c>
      <c r="C196" s="10">
        <v>3337.3632812000001</v>
      </c>
      <c r="D196" s="10">
        <v>3781.3002929999998</v>
      </c>
      <c r="E196" s="7">
        <v>7311.9501952999999</v>
      </c>
      <c r="G196" s="1">
        <f t="shared" si="12"/>
        <v>36720</v>
      </c>
      <c r="H196">
        <f t="shared" si="13"/>
        <v>0.4844580187455374</v>
      </c>
      <c r="I196">
        <f t="shared" si="14"/>
        <v>0.4410251883194809</v>
      </c>
      <c r="J196">
        <f t="shared" si="15"/>
        <v>5.4481099593172821E-2</v>
      </c>
    </row>
    <row r="197" spans="1:10" x14ac:dyDescent="0.25">
      <c r="A197" s="8">
        <v>195</v>
      </c>
      <c r="B197" s="14">
        <f>DATE(2000,7,14) + TIME(0,0,0)</f>
        <v>36721</v>
      </c>
      <c r="C197" s="11">
        <v>3337.3569336</v>
      </c>
      <c r="D197" s="11">
        <v>3781.2675780999998</v>
      </c>
      <c r="E197" s="9">
        <v>7311.9501952999999</v>
      </c>
      <c r="G197" s="1">
        <f t="shared" si="12"/>
        <v>36721</v>
      </c>
      <c r="H197">
        <f t="shared" si="13"/>
        <v>0.48445899929635083</v>
      </c>
      <c r="I197">
        <f t="shared" si="14"/>
        <v>0.44103002443500983</v>
      </c>
      <c r="J197">
        <f t="shared" si="15"/>
        <v>5.4481099593172821E-2</v>
      </c>
    </row>
    <row r="198" spans="1:10" x14ac:dyDescent="0.25">
      <c r="A198" s="6">
        <v>196</v>
      </c>
      <c r="B198" s="13">
        <f>DATE(2000,7,15) + TIME(0,0,0)</f>
        <v>36722</v>
      </c>
      <c r="C198" s="10">
        <v>3337.3505859000002</v>
      </c>
      <c r="D198" s="10">
        <v>3781.2368164</v>
      </c>
      <c r="E198" s="7">
        <v>7311.9501952999999</v>
      </c>
      <c r="G198" s="1">
        <f t="shared" si="12"/>
        <v>36722</v>
      </c>
      <c r="H198">
        <f t="shared" si="13"/>
        <v>0.48445997986261191</v>
      </c>
      <c r="I198">
        <f t="shared" si="14"/>
        <v>0.44103457181663308</v>
      </c>
      <c r="J198">
        <f t="shared" si="15"/>
        <v>5.4481099593172821E-2</v>
      </c>
    </row>
    <row r="199" spans="1:10" x14ac:dyDescent="0.25">
      <c r="A199" s="8">
        <v>197</v>
      </c>
      <c r="B199" s="14">
        <f>DATE(2000,7,16) + TIME(0,0,0)</f>
        <v>36723</v>
      </c>
      <c r="C199" s="11">
        <v>3337.3444823999998</v>
      </c>
      <c r="D199" s="11">
        <v>3781.2080077999999</v>
      </c>
      <c r="E199" s="9">
        <v>7311.9501952999999</v>
      </c>
      <c r="G199" s="1">
        <f t="shared" si="12"/>
        <v>36723</v>
      </c>
      <c r="H199">
        <f t="shared" si="13"/>
        <v>0.48446092270587393</v>
      </c>
      <c r="I199">
        <f t="shared" si="14"/>
        <v>0.44103883047913328</v>
      </c>
      <c r="J199">
        <f t="shared" si="15"/>
        <v>5.4481099593172821E-2</v>
      </c>
    </row>
    <row r="200" spans="1:10" x14ac:dyDescent="0.25">
      <c r="A200" s="6">
        <v>198</v>
      </c>
      <c r="B200" s="13">
        <f>DATE(2000,7,17) + TIME(0,0,0)</f>
        <v>36724</v>
      </c>
      <c r="C200" s="10">
        <v>3337.3381347999998</v>
      </c>
      <c r="D200" s="10">
        <v>3781.1811523000001</v>
      </c>
      <c r="E200" s="7">
        <v>7311.9501952999999</v>
      </c>
      <c r="G200" s="1">
        <f t="shared" si="12"/>
        <v>36724</v>
      </c>
      <c r="H200">
        <f t="shared" si="13"/>
        <v>0.48446190325668748</v>
      </c>
      <c r="I200">
        <f t="shared" si="14"/>
        <v>0.44104280042251043</v>
      </c>
      <c r="J200">
        <f t="shared" si="15"/>
        <v>5.4481099593172821E-2</v>
      </c>
    </row>
    <row r="201" spans="1:10" x14ac:dyDescent="0.25">
      <c r="A201" s="8">
        <v>199</v>
      </c>
      <c r="B201" s="14">
        <f>DATE(2000,7,18) + TIME(0,0,0)</f>
        <v>36725</v>
      </c>
      <c r="C201" s="11">
        <v>3337.3320312000001</v>
      </c>
      <c r="D201" s="11">
        <v>3781.1555176000002</v>
      </c>
      <c r="E201" s="9">
        <v>7311.9501952999999</v>
      </c>
      <c r="G201" s="1">
        <f t="shared" si="12"/>
        <v>36725</v>
      </c>
      <c r="H201">
        <f t="shared" si="13"/>
        <v>0.48446284611539703</v>
      </c>
      <c r="I201">
        <f t="shared" si="14"/>
        <v>0.44104658989980516</v>
      </c>
      <c r="J201">
        <f t="shared" si="15"/>
        <v>5.4481099593172821E-2</v>
      </c>
    </row>
    <row r="202" spans="1:10" x14ac:dyDescent="0.25">
      <c r="A202" s="6">
        <v>200</v>
      </c>
      <c r="B202" s="13">
        <f>DATE(2000,7,19) + TIME(0,0,0)</f>
        <v>36726</v>
      </c>
      <c r="C202" s="10">
        <v>3337.3259277000002</v>
      </c>
      <c r="D202" s="10">
        <v>3781.1318359000002</v>
      </c>
      <c r="E202" s="7">
        <v>7311.9501952999999</v>
      </c>
      <c r="G202" s="1">
        <f t="shared" si="12"/>
        <v>36726</v>
      </c>
      <c r="H202">
        <f t="shared" si="13"/>
        <v>0.48446378895865905</v>
      </c>
      <c r="I202">
        <f t="shared" si="14"/>
        <v>0.44105009067275946</v>
      </c>
      <c r="J202">
        <f t="shared" si="15"/>
        <v>5.4481099593172821E-2</v>
      </c>
    </row>
    <row r="203" spans="1:10" x14ac:dyDescent="0.25">
      <c r="A203" s="8">
        <v>201</v>
      </c>
      <c r="B203" s="14">
        <f>DATE(2000,7,20) + TIME(0,0,0)</f>
        <v>36727</v>
      </c>
      <c r="C203" s="11">
        <v>3337.3200683999999</v>
      </c>
      <c r="D203" s="11">
        <v>3781.109375</v>
      </c>
      <c r="E203" s="9">
        <v>7311.9501952999999</v>
      </c>
      <c r="G203" s="1">
        <f t="shared" si="12"/>
        <v>36727</v>
      </c>
      <c r="H203">
        <f t="shared" si="13"/>
        <v>0.48446469407892201</v>
      </c>
      <c r="I203">
        <f t="shared" si="14"/>
        <v>0.44105341097963136</v>
      </c>
      <c r="J203">
        <f t="shared" si="15"/>
        <v>5.4481099593172821E-2</v>
      </c>
    </row>
    <row r="204" spans="1:10" x14ac:dyDescent="0.25">
      <c r="A204" s="6">
        <v>202</v>
      </c>
      <c r="B204" s="13">
        <f>DATE(2000,7,21) + TIME(0,0,0)</f>
        <v>36728</v>
      </c>
      <c r="C204" s="10">
        <v>3337.3139648000001</v>
      </c>
      <c r="D204" s="10">
        <v>3781.0881347999998</v>
      </c>
      <c r="E204" s="7">
        <v>7311.9501952999999</v>
      </c>
      <c r="G204" s="1">
        <f t="shared" si="12"/>
        <v>36728</v>
      </c>
      <c r="H204">
        <f t="shared" si="13"/>
        <v>0.48446563693763156</v>
      </c>
      <c r="I204">
        <f t="shared" si="14"/>
        <v>0.44105655083520356</v>
      </c>
      <c r="J204">
        <f t="shared" si="15"/>
        <v>5.4481099593172821E-2</v>
      </c>
    </row>
    <row r="205" spans="1:10" x14ac:dyDescent="0.25">
      <c r="A205" s="8">
        <v>203</v>
      </c>
      <c r="B205" s="14">
        <f>DATE(2000,7,22) + TIME(0,0,0)</f>
        <v>36729</v>
      </c>
      <c r="C205" s="11">
        <v>3337.3081054999998</v>
      </c>
      <c r="D205" s="11">
        <v>3781.0686034999999</v>
      </c>
      <c r="E205" s="9">
        <v>7311.9501952999999</v>
      </c>
      <c r="G205" s="1">
        <f t="shared" si="12"/>
        <v>36729</v>
      </c>
      <c r="H205">
        <f t="shared" si="13"/>
        <v>0.48446654205789463</v>
      </c>
      <c r="I205">
        <f t="shared" si="14"/>
        <v>0.44105943807078218</v>
      </c>
      <c r="J205">
        <f t="shared" si="15"/>
        <v>5.4481099593172821E-2</v>
      </c>
    </row>
    <row r="206" spans="1:10" x14ac:dyDescent="0.25">
      <c r="A206" s="6">
        <v>204</v>
      </c>
      <c r="B206" s="13">
        <f>DATE(2000,7,23) + TIME(0,0,0)</f>
        <v>36730</v>
      </c>
      <c r="C206" s="10">
        <v>3337.3022461</v>
      </c>
      <c r="D206" s="10">
        <v>3781.0500487999998</v>
      </c>
      <c r="E206" s="7">
        <v>7311.9501952999999</v>
      </c>
      <c r="G206" s="1">
        <f t="shared" si="12"/>
        <v>36730</v>
      </c>
      <c r="H206">
        <f t="shared" si="13"/>
        <v>0.48446744719360513</v>
      </c>
      <c r="I206">
        <f t="shared" si="14"/>
        <v>0.44106218093940797</v>
      </c>
      <c r="J206">
        <f t="shared" si="15"/>
        <v>5.4481099593172821E-2</v>
      </c>
    </row>
    <row r="207" spans="1:10" x14ac:dyDescent="0.25">
      <c r="A207" s="8">
        <v>205</v>
      </c>
      <c r="B207" s="14">
        <f>DATE(2000,7,24) + TIME(0,0,0)</f>
        <v>36731</v>
      </c>
      <c r="C207" s="11">
        <v>3337.2963866999999</v>
      </c>
      <c r="D207" s="11">
        <v>3781.0327148000001</v>
      </c>
      <c r="E207" s="9">
        <v>7311.9501952999999</v>
      </c>
      <c r="G207" s="1">
        <f t="shared" si="12"/>
        <v>36731</v>
      </c>
      <c r="H207">
        <f t="shared" si="13"/>
        <v>0.48446835232931573</v>
      </c>
      <c r="I207">
        <f t="shared" si="14"/>
        <v>0.44106474335673396</v>
      </c>
      <c r="J207">
        <f t="shared" si="15"/>
        <v>5.4481099593172821E-2</v>
      </c>
    </row>
    <row r="208" spans="1:10" x14ac:dyDescent="0.25">
      <c r="A208" s="6">
        <v>206</v>
      </c>
      <c r="B208" s="13">
        <f>DATE(2000,7,25) + TIME(0,0,0)</f>
        <v>36732</v>
      </c>
      <c r="C208" s="10">
        <v>3337.2907715000001</v>
      </c>
      <c r="D208" s="10">
        <v>3781.0163573999998</v>
      </c>
      <c r="E208" s="7">
        <v>7311.9501952999999</v>
      </c>
      <c r="G208" s="1">
        <f t="shared" si="12"/>
        <v>36732</v>
      </c>
      <c r="H208">
        <f t="shared" si="13"/>
        <v>0.48446921974202728</v>
      </c>
      <c r="I208">
        <f t="shared" si="14"/>
        <v>0.44106716140710722</v>
      </c>
      <c r="J208">
        <f t="shared" si="15"/>
        <v>5.4481099593172821E-2</v>
      </c>
    </row>
    <row r="209" spans="1:10" x14ac:dyDescent="0.25">
      <c r="A209" s="8">
        <v>207</v>
      </c>
      <c r="B209" s="14">
        <f>DATE(2000,7,26) + TIME(0,0,0)</f>
        <v>36733</v>
      </c>
      <c r="C209" s="11">
        <v>3337.2849120999999</v>
      </c>
      <c r="D209" s="11">
        <v>3781.0012207</v>
      </c>
      <c r="E209" s="9">
        <v>7311.9501952999999</v>
      </c>
      <c r="G209" s="1">
        <f t="shared" si="12"/>
        <v>36733</v>
      </c>
      <c r="H209">
        <f t="shared" si="13"/>
        <v>0.48447012487773788</v>
      </c>
      <c r="I209">
        <f t="shared" si="14"/>
        <v>0.44106939900618058</v>
      </c>
      <c r="J209">
        <f t="shared" si="15"/>
        <v>5.4481099593172821E-2</v>
      </c>
    </row>
    <row r="210" spans="1:10" x14ac:dyDescent="0.25">
      <c r="A210" s="6">
        <v>208</v>
      </c>
      <c r="B210" s="13">
        <f>DATE(2000,7,27) + TIME(0,0,0)</f>
        <v>36734</v>
      </c>
      <c r="C210" s="10">
        <v>3337.2792969000002</v>
      </c>
      <c r="D210" s="10">
        <v>3780.9865722999998</v>
      </c>
      <c r="E210" s="7">
        <v>7311.9506836</v>
      </c>
      <c r="G210" s="1">
        <f t="shared" si="12"/>
        <v>36734</v>
      </c>
      <c r="H210">
        <f t="shared" si="13"/>
        <v>0.48447099229044943</v>
      </c>
      <c r="I210">
        <f t="shared" si="14"/>
        <v>0.44107156442177764</v>
      </c>
      <c r="J210">
        <f t="shared" si="15"/>
        <v>5.4481036450390596E-2</v>
      </c>
    </row>
    <row r="211" spans="1:10" x14ac:dyDescent="0.25">
      <c r="A211" s="8">
        <v>209</v>
      </c>
      <c r="B211" s="14">
        <f>DATE(2000,7,28) + TIME(0,0,0)</f>
        <v>36735</v>
      </c>
      <c r="C211" s="11">
        <v>3337.2736816000001</v>
      </c>
      <c r="D211" s="11">
        <v>3780.9731445000002</v>
      </c>
      <c r="E211" s="9">
        <v>7311.9506836</v>
      </c>
      <c r="G211" s="1">
        <f t="shared" si="12"/>
        <v>36735</v>
      </c>
      <c r="H211">
        <f t="shared" si="13"/>
        <v>0.48447185971860851</v>
      </c>
      <c r="I211">
        <f t="shared" si="14"/>
        <v>0.44107354940085741</v>
      </c>
      <c r="J211">
        <f t="shared" si="15"/>
        <v>5.4481036450390596E-2</v>
      </c>
    </row>
    <row r="212" spans="1:10" x14ac:dyDescent="0.25">
      <c r="A212" s="6">
        <v>210</v>
      </c>
      <c r="B212" s="13">
        <f>DATE(2000,7,29) + TIME(0,0,0)</f>
        <v>36736</v>
      </c>
      <c r="C212" s="10">
        <v>3337.2683105000001</v>
      </c>
      <c r="D212" s="10">
        <v>3780.9606933999999</v>
      </c>
      <c r="E212" s="7">
        <v>7311.9506836</v>
      </c>
      <c r="G212" s="1">
        <f t="shared" si="12"/>
        <v>36736</v>
      </c>
      <c r="H212">
        <f t="shared" si="13"/>
        <v>0.48447268942376864</v>
      </c>
      <c r="I212">
        <f t="shared" si="14"/>
        <v>0.44107538999820195</v>
      </c>
      <c r="J212">
        <f t="shared" si="15"/>
        <v>5.4481036450390596E-2</v>
      </c>
    </row>
    <row r="213" spans="1:10" x14ac:dyDescent="0.25">
      <c r="A213" s="8">
        <v>211</v>
      </c>
      <c r="B213" s="14">
        <f>DATE(2000,7,30) + TIME(0,0,0)</f>
        <v>36737</v>
      </c>
      <c r="C213" s="11">
        <v>3337.2626952999999</v>
      </c>
      <c r="D213" s="11">
        <v>3780.9487304999998</v>
      </c>
      <c r="E213" s="9">
        <v>7311.9506836</v>
      </c>
      <c r="G213" s="1">
        <f t="shared" si="12"/>
        <v>36737</v>
      </c>
      <c r="H213">
        <f t="shared" si="13"/>
        <v>0.48447355683648019</v>
      </c>
      <c r="I213">
        <f t="shared" si="14"/>
        <v>0.44107715842685247</v>
      </c>
      <c r="J213">
        <f t="shared" si="15"/>
        <v>5.4481036450390596E-2</v>
      </c>
    </row>
    <row r="214" spans="1:10" x14ac:dyDescent="0.25">
      <c r="A214" s="6">
        <v>212</v>
      </c>
      <c r="B214" s="13">
        <f>DATE(2000,7,31) + TIME(0,0,0)</f>
        <v>36738</v>
      </c>
      <c r="C214" s="10">
        <v>3337.2573241999999</v>
      </c>
      <c r="D214" s="10">
        <v>3780.9377441000001</v>
      </c>
      <c r="E214" s="7">
        <v>7311.9506836</v>
      </c>
      <c r="G214" s="1">
        <f t="shared" si="12"/>
        <v>36738</v>
      </c>
      <c r="H214">
        <f t="shared" si="13"/>
        <v>0.48447438654164032</v>
      </c>
      <c r="I214">
        <f t="shared" si="14"/>
        <v>0.44107878250333277</v>
      </c>
      <c r="J214">
        <f t="shared" si="15"/>
        <v>5.4481036450390596E-2</v>
      </c>
    </row>
    <row r="215" spans="1:10" x14ac:dyDescent="0.25">
      <c r="A215" s="8">
        <v>213</v>
      </c>
      <c r="B215" s="14">
        <f>DATE(2000,8,1) + TIME(0,0,0)</f>
        <v>36739</v>
      </c>
      <c r="C215" s="11">
        <v>3337.2517090000001</v>
      </c>
      <c r="D215" s="11">
        <v>3780.9272461</v>
      </c>
      <c r="E215" s="9">
        <v>7311.9506836</v>
      </c>
      <c r="G215" s="1">
        <f t="shared" si="12"/>
        <v>36739</v>
      </c>
      <c r="H215">
        <f t="shared" si="13"/>
        <v>0.48447525395435176</v>
      </c>
      <c r="I215">
        <f t="shared" si="14"/>
        <v>0.44108033438155414</v>
      </c>
      <c r="J215">
        <f t="shared" si="15"/>
        <v>5.4481036450390596E-2</v>
      </c>
    </row>
    <row r="216" spans="1:10" x14ac:dyDescent="0.25">
      <c r="A216" s="6">
        <v>214</v>
      </c>
      <c r="B216" s="13">
        <f>DATE(2000,8,2) + TIME(0,0,0)</f>
        <v>36740</v>
      </c>
      <c r="C216" s="10">
        <v>3337.2465820000002</v>
      </c>
      <c r="D216" s="10">
        <v>3780.9172362999998</v>
      </c>
      <c r="E216" s="7">
        <v>7311.9506836</v>
      </c>
      <c r="G216" s="1">
        <f t="shared" si="12"/>
        <v>36740</v>
      </c>
      <c r="H216">
        <f t="shared" si="13"/>
        <v>0.48447604595196037</v>
      </c>
      <c r="I216">
        <f t="shared" si="14"/>
        <v>0.44108181409108171</v>
      </c>
      <c r="J216">
        <f t="shared" si="15"/>
        <v>5.4481036450390596E-2</v>
      </c>
    </row>
    <row r="217" spans="1:10" x14ac:dyDescent="0.25">
      <c r="A217" s="8">
        <v>215</v>
      </c>
      <c r="B217" s="14">
        <f>DATE(2000,8,3) + TIME(0,0,0)</f>
        <v>36741</v>
      </c>
      <c r="C217" s="11">
        <v>3337.2412109000002</v>
      </c>
      <c r="D217" s="11">
        <v>3780.9079590000001</v>
      </c>
      <c r="E217" s="9">
        <v>7311.9506836</v>
      </c>
      <c r="G217" s="1">
        <f t="shared" si="12"/>
        <v>36741</v>
      </c>
      <c r="H217">
        <f t="shared" si="13"/>
        <v>0.4844768756571205</v>
      </c>
      <c r="I217">
        <f t="shared" si="14"/>
        <v>0.4410831855180033</v>
      </c>
      <c r="J217">
        <f t="shared" si="15"/>
        <v>5.4481036450390596E-2</v>
      </c>
    </row>
    <row r="218" spans="1:10" x14ac:dyDescent="0.25">
      <c r="A218" s="6">
        <v>216</v>
      </c>
      <c r="B218" s="13">
        <f>DATE(2000,8,4) + TIME(0,0,0)</f>
        <v>36742</v>
      </c>
      <c r="C218" s="10">
        <v>3337.2358398000001</v>
      </c>
      <c r="D218" s="10">
        <v>3780.8991698999998</v>
      </c>
      <c r="E218" s="7">
        <v>7311.9506836</v>
      </c>
      <c r="G218" s="1">
        <f t="shared" si="12"/>
        <v>36742</v>
      </c>
      <c r="H218">
        <f t="shared" si="13"/>
        <v>0.48447770536228063</v>
      </c>
      <c r="I218">
        <f t="shared" si="14"/>
        <v>0.44108448477623108</v>
      </c>
      <c r="J218">
        <f t="shared" si="15"/>
        <v>5.4481036450390596E-2</v>
      </c>
    </row>
    <row r="219" spans="1:10" x14ac:dyDescent="0.25">
      <c r="A219" s="8">
        <v>217</v>
      </c>
      <c r="B219" s="14">
        <f>DATE(2000,8,5) + TIME(0,0,0)</f>
        <v>36743</v>
      </c>
      <c r="C219" s="11">
        <v>3337.2307129000001</v>
      </c>
      <c r="D219" s="11">
        <v>3780.8911133000001</v>
      </c>
      <c r="E219" s="9">
        <v>7311.9506836</v>
      </c>
      <c r="G219" s="1">
        <f t="shared" si="12"/>
        <v>36743</v>
      </c>
      <c r="H219">
        <f t="shared" si="13"/>
        <v>0.48447849734444171</v>
      </c>
      <c r="I219">
        <f t="shared" si="14"/>
        <v>0.44108567575185287</v>
      </c>
      <c r="J219">
        <f t="shared" si="15"/>
        <v>5.4481036450390596E-2</v>
      </c>
    </row>
    <row r="220" spans="1:10" x14ac:dyDescent="0.25">
      <c r="A220" s="6">
        <v>218</v>
      </c>
      <c r="B220" s="13">
        <f>DATE(2000,8,6) + TIME(0,0,0)</f>
        <v>36744</v>
      </c>
      <c r="C220" s="10">
        <v>3337.2253418</v>
      </c>
      <c r="D220" s="10">
        <v>3780.8835448999998</v>
      </c>
      <c r="E220" s="7">
        <v>7311.9506836</v>
      </c>
      <c r="G220" s="1">
        <f t="shared" si="12"/>
        <v>36744</v>
      </c>
      <c r="H220">
        <f t="shared" si="13"/>
        <v>0.48447932704960173</v>
      </c>
      <c r="I220">
        <f t="shared" si="14"/>
        <v>0.44108679455878086</v>
      </c>
      <c r="J220">
        <f t="shared" si="15"/>
        <v>5.4481036450390596E-2</v>
      </c>
    </row>
    <row r="221" spans="1:10" x14ac:dyDescent="0.25">
      <c r="A221" s="8">
        <v>219</v>
      </c>
      <c r="B221" s="14">
        <f>DATE(2000,8,7) + TIME(0,0,0)</f>
        <v>36745</v>
      </c>
      <c r="C221" s="11">
        <v>3337.2202148000001</v>
      </c>
      <c r="D221" s="11">
        <v>3780.8764648000001</v>
      </c>
      <c r="E221" s="9">
        <v>7311.9506836</v>
      </c>
      <c r="G221" s="1">
        <f t="shared" si="12"/>
        <v>36745</v>
      </c>
      <c r="H221">
        <f t="shared" si="13"/>
        <v>0.48448011904721044</v>
      </c>
      <c r="I221">
        <f t="shared" si="14"/>
        <v>0.44108784118223243</v>
      </c>
      <c r="J221">
        <f t="shared" si="15"/>
        <v>5.4481036450390596E-2</v>
      </c>
    </row>
    <row r="222" spans="1:10" x14ac:dyDescent="0.25">
      <c r="A222" s="6">
        <v>220</v>
      </c>
      <c r="B222" s="13">
        <f>DATE(2000,8,8) + TIME(0,0,0)</f>
        <v>36746</v>
      </c>
      <c r="C222" s="10">
        <v>3337.2150879000001</v>
      </c>
      <c r="D222" s="10">
        <v>3780.8691405999998</v>
      </c>
      <c r="E222" s="7">
        <v>7311.9506836</v>
      </c>
      <c r="G222" s="1">
        <f t="shared" si="12"/>
        <v>36746</v>
      </c>
      <c r="H222">
        <f t="shared" si="13"/>
        <v>0.48448091102937152</v>
      </c>
      <c r="I222">
        <f t="shared" si="14"/>
        <v>0.44108892389003096</v>
      </c>
      <c r="J222">
        <f t="shared" si="15"/>
        <v>5.4481036450390596E-2</v>
      </c>
    </row>
    <row r="223" spans="1:10" x14ac:dyDescent="0.25">
      <c r="A223" s="8">
        <v>221</v>
      </c>
      <c r="B223" s="14">
        <f>DATE(2000,8,9) + TIME(0,0,0)</f>
        <v>36747</v>
      </c>
      <c r="C223" s="11">
        <v>3337.2102051000002</v>
      </c>
      <c r="D223" s="11">
        <v>3780.8627929999998</v>
      </c>
      <c r="E223" s="9">
        <v>7311.9506836</v>
      </c>
      <c r="G223" s="1">
        <f t="shared" si="12"/>
        <v>36747</v>
      </c>
      <c r="H223">
        <f t="shared" si="13"/>
        <v>0.48448166530398107</v>
      </c>
      <c r="I223">
        <f t="shared" si="14"/>
        <v>0.44108986223087665</v>
      </c>
      <c r="J223">
        <f t="shared" si="15"/>
        <v>5.4481036450390596E-2</v>
      </c>
    </row>
    <row r="224" spans="1:10" x14ac:dyDescent="0.25">
      <c r="A224" s="6">
        <v>222</v>
      </c>
      <c r="B224" s="13">
        <f>DATE(2000,8,10) + TIME(0,0,0)</f>
        <v>36748</v>
      </c>
      <c r="C224" s="10">
        <v>3337.2050780999998</v>
      </c>
      <c r="D224" s="10">
        <v>3780.8569336</v>
      </c>
      <c r="E224" s="7">
        <v>7311.9506836</v>
      </c>
      <c r="G224" s="1">
        <f t="shared" si="12"/>
        <v>36748</v>
      </c>
      <c r="H224">
        <f t="shared" si="13"/>
        <v>0.48448245730158979</v>
      </c>
      <c r="I224">
        <f t="shared" si="14"/>
        <v>0.44109072840302843</v>
      </c>
      <c r="J224">
        <f t="shared" si="15"/>
        <v>5.4481036450390596E-2</v>
      </c>
    </row>
    <row r="225" spans="1:10" x14ac:dyDescent="0.25">
      <c r="A225" s="8">
        <v>223</v>
      </c>
      <c r="B225" s="14">
        <f>DATE(2000,8,11) + TIME(0,0,0)</f>
        <v>36749</v>
      </c>
      <c r="C225" s="11">
        <v>3337.2001952999999</v>
      </c>
      <c r="D225" s="11">
        <v>3780.8515625</v>
      </c>
      <c r="E225" s="9">
        <v>7311.9506836</v>
      </c>
      <c r="G225" s="1">
        <f t="shared" si="12"/>
        <v>36749</v>
      </c>
      <c r="H225">
        <f t="shared" si="13"/>
        <v>0.48448321157619934</v>
      </c>
      <c r="I225">
        <f t="shared" si="14"/>
        <v>0.44109152239170391</v>
      </c>
      <c r="J225">
        <f t="shared" si="15"/>
        <v>5.4481036450390596E-2</v>
      </c>
    </row>
    <row r="226" spans="1:10" x14ac:dyDescent="0.25">
      <c r="A226" s="6">
        <v>224</v>
      </c>
      <c r="B226" s="13">
        <f>DATE(2000,8,12) + TIME(0,0,0)</f>
        <v>36750</v>
      </c>
      <c r="C226" s="10">
        <v>3337.1950683999999</v>
      </c>
      <c r="D226" s="10">
        <v>3780.8461914</v>
      </c>
      <c r="E226" s="7">
        <v>7311.9506836</v>
      </c>
      <c r="G226" s="1">
        <f t="shared" si="12"/>
        <v>36750</v>
      </c>
      <c r="H226">
        <f t="shared" si="13"/>
        <v>0.48448400355836041</v>
      </c>
      <c r="I226">
        <f t="shared" si="14"/>
        <v>0.44109231638037938</v>
      </c>
      <c r="J226">
        <f t="shared" si="15"/>
        <v>5.4481036450390596E-2</v>
      </c>
    </row>
    <row r="227" spans="1:10" x14ac:dyDescent="0.25">
      <c r="A227" s="8">
        <v>225</v>
      </c>
      <c r="B227" s="14">
        <f>DATE(2000,8,13) + TIME(0,0,0)</f>
        <v>36751</v>
      </c>
      <c r="C227" s="11">
        <v>3337.1901855000001</v>
      </c>
      <c r="D227" s="11">
        <v>3780.8410644999999</v>
      </c>
      <c r="E227" s="9">
        <v>7311.9506836</v>
      </c>
      <c r="G227" s="1">
        <f t="shared" si="12"/>
        <v>36751</v>
      </c>
      <c r="H227">
        <f t="shared" si="13"/>
        <v>0.4844847578484176</v>
      </c>
      <c r="I227">
        <f t="shared" si="14"/>
        <v>0.44109307426992528</v>
      </c>
      <c r="J227">
        <f t="shared" si="15"/>
        <v>5.4481036450390596E-2</v>
      </c>
    </row>
    <row r="228" spans="1:10" x14ac:dyDescent="0.25">
      <c r="A228" s="6">
        <v>226</v>
      </c>
      <c r="B228" s="13">
        <f>DATE(2000,8,14) + TIME(0,0,0)</f>
        <v>36752</v>
      </c>
      <c r="C228" s="10">
        <v>3337.1853027000002</v>
      </c>
      <c r="D228" s="10">
        <v>3780.8361816000001</v>
      </c>
      <c r="E228" s="7">
        <v>7311.9506836</v>
      </c>
      <c r="G228" s="1">
        <f t="shared" si="12"/>
        <v>36752</v>
      </c>
      <c r="H228">
        <f t="shared" si="13"/>
        <v>0.48448551212302726</v>
      </c>
      <c r="I228">
        <f t="shared" si="14"/>
        <v>0.44109379608990684</v>
      </c>
      <c r="J228">
        <f t="shared" si="15"/>
        <v>5.4481036450390596E-2</v>
      </c>
    </row>
    <row r="229" spans="1:10" x14ac:dyDescent="0.25">
      <c r="A229" s="8">
        <v>227</v>
      </c>
      <c r="B229" s="14">
        <f>DATE(2000,8,15) + TIME(0,0,0)</f>
        <v>36753</v>
      </c>
      <c r="C229" s="11">
        <v>3337.1806640999998</v>
      </c>
      <c r="D229" s="11">
        <v>3780.8315429999998</v>
      </c>
      <c r="E229" s="9">
        <v>7311.9506836</v>
      </c>
      <c r="G229" s="1">
        <f t="shared" si="12"/>
        <v>36753</v>
      </c>
      <c r="H229">
        <f t="shared" si="13"/>
        <v>0.48448622867463786</v>
      </c>
      <c r="I229">
        <f t="shared" si="14"/>
        <v>0.44109448179597632</v>
      </c>
      <c r="J229">
        <f t="shared" si="15"/>
        <v>5.4481036450390596E-2</v>
      </c>
    </row>
    <row r="230" spans="1:10" x14ac:dyDescent="0.25">
      <c r="A230" s="6">
        <v>228</v>
      </c>
      <c r="B230" s="13">
        <f>DATE(2000,8,16) + TIME(0,0,0)</f>
        <v>36754</v>
      </c>
      <c r="C230" s="10">
        <v>3337.1757812000001</v>
      </c>
      <c r="D230" s="10">
        <v>3780.8273926000002</v>
      </c>
      <c r="E230" s="7">
        <v>7311.9506836</v>
      </c>
      <c r="G230" s="1">
        <f t="shared" si="12"/>
        <v>36754</v>
      </c>
      <c r="H230">
        <f t="shared" si="13"/>
        <v>0.48448698296469506</v>
      </c>
      <c r="I230">
        <f t="shared" si="14"/>
        <v>0.44109509533335201</v>
      </c>
      <c r="J230">
        <f t="shared" si="15"/>
        <v>5.4481036450390596E-2</v>
      </c>
    </row>
    <row r="231" spans="1:10" x14ac:dyDescent="0.25">
      <c r="A231" s="8">
        <v>229</v>
      </c>
      <c r="B231" s="14">
        <f>DATE(2000,8,17) + TIME(0,0,0)</f>
        <v>36755</v>
      </c>
      <c r="C231" s="11">
        <v>3337.1711426000002</v>
      </c>
      <c r="D231" s="11">
        <v>3780.8234862999998</v>
      </c>
      <c r="E231" s="9">
        <v>7311.9506836</v>
      </c>
      <c r="G231" s="1">
        <f t="shared" si="12"/>
        <v>36755</v>
      </c>
      <c r="H231">
        <f t="shared" si="13"/>
        <v>0.48448769951630555</v>
      </c>
      <c r="I231">
        <f t="shared" si="14"/>
        <v>0.44109567278638084</v>
      </c>
      <c r="J231">
        <f t="shared" si="15"/>
        <v>5.4481036450390596E-2</v>
      </c>
    </row>
    <row r="232" spans="1:10" x14ac:dyDescent="0.25">
      <c r="A232" s="6">
        <v>230</v>
      </c>
      <c r="B232" s="13">
        <f>DATE(2000,8,18) + TIME(0,0,0)</f>
        <v>36756</v>
      </c>
      <c r="C232" s="10">
        <v>3337.1665039</v>
      </c>
      <c r="D232" s="10">
        <v>3780.8195801000002</v>
      </c>
      <c r="E232" s="7">
        <v>7311.9506836</v>
      </c>
      <c r="G232" s="1">
        <f t="shared" si="12"/>
        <v>36756</v>
      </c>
      <c r="H232">
        <f t="shared" si="13"/>
        <v>0.48448841608336379</v>
      </c>
      <c r="I232">
        <f t="shared" si="14"/>
        <v>0.44109625022462695</v>
      </c>
      <c r="J232">
        <f t="shared" si="15"/>
        <v>5.4481036450390596E-2</v>
      </c>
    </row>
    <row r="233" spans="1:10" x14ac:dyDescent="0.25">
      <c r="A233" s="8">
        <v>231</v>
      </c>
      <c r="B233" s="14">
        <f>DATE(2000,8,19) + TIME(0,0,0)</f>
        <v>36757</v>
      </c>
      <c r="C233" s="11">
        <v>3337.1618652000002</v>
      </c>
      <c r="D233" s="11">
        <v>3780.8161620999999</v>
      </c>
      <c r="E233" s="9">
        <v>7311.9506836</v>
      </c>
      <c r="G233" s="1">
        <f t="shared" si="12"/>
        <v>36757</v>
      </c>
      <c r="H233">
        <f t="shared" si="13"/>
        <v>0.48448913265042193</v>
      </c>
      <c r="I233">
        <f t="shared" si="14"/>
        <v>0.44109675549417926</v>
      </c>
      <c r="J233">
        <f t="shared" si="15"/>
        <v>5.4481036450390596E-2</v>
      </c>
    </row>
    <row r="234" spans="1:10" x14ac:dyDescent="0.25">
      <c r="A234" s="6">
        <v>232</v>
      </c>
      <c r="B234" s="13">
        <f>DATE(2000,8,20) + TIME(0,0,0)</f>
        <v>36758</v>
      </c>
      <c r="C234" s="10">
        <v>3337.1572265999998</v>
      </c>
      <c r="D234" s="10">
        <v>3780.8129883000001</v>
      </c>
      <c r="E234" s="7">
        <v>7311.9511719000002</v>
      </c>
      <c r="G234" s="1">
        <f t="shared" si="12"/>
        <v>36758</v>
      </c>
      <c r="H234">
        <f t="shared" si="13"/>
        <v>0.48448984920203253</v>
      </c>
      <c r="I234">
        <f t="shared" si="14"/>
        <v>0.44109722466460211</v>
      </c>
      <c r="J234">
        <f t="shared" si="15"/>
        <v>5.448097330760826E-2</v>
      </c>
    </row>
    <row r="235" spans="1:10" x14ac:dyDescent="0.25">
      <c r="A235" s="8">
        <v>233</v>
      </c>
      <c r="B235" s="14">
        <f>DATE(2000,8,21) + TIME(0,0,0)</f>
        <v>36759</v>
      </c>
      <c r="C235" s="11">
        <v>3337.1525879000001</v>
      </c>
      <c r="D235" s="11">
        <v>3780.8098144999999</v>
      </c>
      <c r="E235" s="9">
        <v>7311.9511719000002</v>
      </c>
      <c r="G235" s="1">
        <f t="shared" si="12"/>
        <v>36759</v>
      </c>
      <c r="H235">
        <f t="shared" si="13"/>
        <v>0.48449056576909066</v>
      </c>
      <c r="I235">
        <f t="shared" si="14"/>
        <v>0.44109769383502495</v>
      </c>
      <c r="J235">
        <f t="shared" si="15"/>
        <v>5.448097330760826E-2</v>
      </c>
    </row>
    <row r="236" spans="1:10" x14ac:dyDescent="0.25">
      <c r="A236" s="6">
        <v>234</v>
      </c>
      <c r="B236" s="13">
        <f>DATE(2000,8,22) + TIME(0,0,0)</f>
        <v>36760</v>
      </c>
      <c r="C236" s="10">
        <v>3337.1479491999999</v>
      </c>
      <c r="D236" s="10">
        <v>3780.8066405999998</v>
      </c>
      <c r="E236" s="7">
        <v>7311.9511719000002</v>
      </c>
      <c r="G236" s="1">
        <f t="shared" si="12"/>
        <v>36760</v>
      </c>
      <c r="H236">
        <f t="shared" si="13"/>
        <v>0.48449128233614891</v>
      </c>
      <c r="I236">
        <f t="shared" si="14"/>
        <v>0.44109816302023042</v>
      </c>
      <c r="J236">
        <f t="shared" si="15"/>
        <v>5.448097330760826E-2</v>
      </c>
    </row>
    <row r="237" spans="1:10" x14ac:dyDescent="0.25">
      <c r="A237" s="8">
        <v>235</v>
      </c>
      <c r="B237" s="14">
        <f>DATE(2000,8,23) + TIME(0,0,0)</f>
        <v>36761</v>
      </c>
      <c r="C237" s="11">
        <v>3337.1433105000001</v>
      </c>
      <c r="D237" s="11">
        <v>3780.8039551000002</v>
      </c>
      <c r="E237" s="9">
        <v>7311.9511719000002</v>
      </c>
      <c r="G237" s="1">
        <f t="shared" si="12"/>
        <v>36761</v>
      </c>
      <c r="H237">
        <f t="shared" si="13"/>
        <v>0.48449199890320704</v>
      </c>
      <c r="I237">
        <f t="shared" si="14"/>
        <v>0.44109856000717673</v>
      </c>
      <c r="J237">
        <f t="shared" si="15"/>
        <v>5.448097330760826E-2</v>
      </c>
    </row>
    <row r="238" spans="1:10" x14ac:dyDescent="0.25">
      <c r="A238" s="6">
        <v>236</v>
      </c>
      <c r="B238" s="13">
        <f>DATE(2000,8,24) + TIME(0,0,0)</f>
        <v>36762</v>
      </c>
      <c r="C238" s="10">
        <v>3337.1391601999999</v>
      </c>
      <c r="D238" s="10">
        <v>3780.8012695000002</v>
      </c>
      <c r="E238" s="7">
        <v>7311.9511719000002</v>
      </c>
      <c r="G238" s="1">
        <f t="shared" si="12"/>
        <v>36762</v>
      </c>
      <c r="H238">
        <f t="shared" si="13"/>
        <v>0.48449264002426717</v>
      </c>
      <c r="I238">
        <f t="shared" si="14"/>
        <v>0.44109895700890578</v>
      </c>
      <c r="J238">
        <f t="shared" si="15"/>
        <v>5.448097330760826E-2</v>
      </c>
    </row>
    <row r="239" spans="1:10" x14ac:dyDescent="0.25">
      <c r="A239" s="8">
        <v>237</v>
      </c>
      <c r="B239" s="14">
        <f>DATE(2000,8,25) + TIME(0,0,0)</f>
        <v>36763</v>
      </c>
      <c r="C239" s="11">
        <v>3337.1362304999998</v>
      </c>
      <c r="D239" s="11">
        <v>3780.7988280999998</v>
      </c>
      <c r="E239" s="9">
        <v>7311.9511719000002</v>
      </c>
      <c r="G239" s="1">
        <f t="shared" si="12"/>
        <v>36763</v>
      </c>
      <c r="H239">
        <f t="shared" si="13"/>
        <v>0.48449309259212248</v>
      </c>
      <c r="I239">
        <f t="shared" si="14"/>
        <v>0.44109931791150536</v>
      </c>
      <c r="J239">
        <f t="shared" si="15"/>
        <v>5.448097330760826E-2</v>
      </c>
    </row>
    <row r="240" spans="1:10" x14ac:dyDescent="0.25">
      <c r="A240" s="6">
        <v>238</v>
      </c>
      <c r="B240" s="13">
        <f>DATE(2000,8,26) + TIME(0,0,0)</f>
        <v>36764</v>
      </c>
      <c r="C240" s="10">
        <v>3337.1318359000002</v>
      </c>
      <c r="D240" s="10">
        <v>3780.7963866999999</v>
      </c>
      <c r="E240" s="7">
        <v>7311.9511719000002</v>
      </c>
      <c r="G240" s="1">
        <f t="shared" si="12"/>
        <v>36764</v>
      </c>
      <c r="H240">
        <f t="shared" si="13"/>
        <v>0.48449377145162908</v>
      </c>
      <c r="I240">
        <f t="shared" si="14"/>
        <v>0.44109967881410483</v>
      </c>
      <c r="J240">
        <f t="shared" si="15"/>
        <v>5.448097330760826E-2</v>
      </c>
    </row>
    <row r="241" spans="1:10" x14ac:dyDescent="0.25">
      <c r="A241" s="8">
        <v>239</v>
      </c>
      <c r="B241" s="14">
        <f>DATE(2000,8,27) + TIME(0,0,0)</f>
        <v>36765</v>
      </c>
      <c r="C241" s="11">
        <v>3337.1274414</v>
      </c>
      <c r="D241" s="11">
        <v>3780.7941894999999</v>
      </c>
      <c r="E241" s="9">
        <v>7311.9511719000002</v>
      </c>
      <c r="G241" s="1">
        <f t="shared" si="12"/>
        <v>36765</v>
      </c>
      <c r="H241">
        <f t="shared" si="13"/>
        <v>0.48449445029568827</v>
      </c>
      <c r="I241">
        <f t="shared" si="14"/>
        <v>0.44110000361757484</v>
      </c>
      <c r="J241">
        <f t="shared" si="15"/>
        <v>5.448097330760826E-2</v>
      </c>
    </row>
    <row r="242" spans="1:10" x14ac:dyDescent="0.25">
      <c r="A242" s="6">
        <v>240</v>
      </c>
      <c r="B242" s="13">
        <f>DATE(2000,8,28) + TIME(0,0,0)</f>
        <v>36766</v>
      </c>
      <c r="C242" s="10">
        <v>3337.1230469000002</v>
      </c>
      <c r="D242" s="10">
        <v>3780.7919922000001</v>
      </c>
      <c r="E242" s="7">
        <v>7311.9511719000002</v>
      </c>
      <c r="G242" s="1">
        <f t="shared" si="12"/>
        <v>36766</v>
      </c>
      <c r="H242">
        <f t="shared" si="13"/>
        <v>0.48449512913974735</v>
      </c>
      <c r="I242">
        <f t="shared" si="14"/>
        <v>0.44110032843582736</v>
      </c>
      <c r="J242">
        <f t="shared" si="15"/>
        <v>5.448097330760826E-2</v>
      </c>
    </row>
    <row r="243" spans="1:10" x14ac:dyDescent="0.25">
      <c r="A243" s="8">
        <v>241</v>
      </c>
      <c r="B243" s="14">
        <f>DATE(2000,8,29) + TIME(0,0,0)</f>
        <v>36767</v>
      </c>
      <c r="C243" s="11">
        <v>3337.1188965000001</v>
      </c>
      <c r="D243" s="11">
        <v>3780.7900390999998</v>
      </c>
      <c r="E243" s="9">
        <v>7311.9511719000002</v>
      </c>
      <c r="G243" s="1">
        <f t="shared" si="12"/>
        <v>36767</v>
      </c>
      <c r="H243">
        <f t="shared" si="13"/>
        <v>0.48449577027625512</v>
      </c>
      <c r="I243">
        <f t="shared" si="14"/>
        <v>0.44110061715495053</v>
      </c>
      <c r="J243">
        <f t="shared" si="15"/>
        <v>5.448097330760826E-2</v>
      </c>
    </row>
    <row r="244" spans="1:10" x14ac:dyDescent="0.25">
      <c r="A244" s="6">
        <v>242</v>
      </c>
      <c r="B244" s="13">
        <f>DATE(2000,8,30) + TIME(0,0,0)</f>
        <v>36768</v>
      </c>
      <c r="C244" s="10">
        <v>3337.1145019999999</v>
      </c>
      <c r="D244" s="10">
        <v>3780.7880859000002</v>
      </c>
      <c r="E244" s="7">
        <v>7311.9511719000002</v>
      </c>
      <c r="G244" s="1">
        <f t="shared" si="12"/>
        <v>36768</v>
      </c>
      <c r="H244">
        <f t="shared" si="13"/>
        <v>0.4844964491203142</v>
      </c>
      <c r="I244">
        <f t="shared" si="14"/>
        <v>0.44110090588885609</v>
      </c>
      <c r="J244">
        <f t="shared" si="15"/>
        <v>5.448097330760826E-2</v>
      </c>
    </row>
    <row r="245" spans="1:10" x14ac:dyDescent="0.25">
      <c r="A245" s="8">
        <v>243</v>
      </c>
      <c r="B245" s="14">
        <f>DATE(2000,8,31) + TIME(0,0,0)</f>
        <v>36769</v>
      </c>
      <c r="C245" s="11">
        <v>3337.1103515999998</v>
      </c>
      <c r="D245" s="11">
        <v>3780.7863769999999</v>
      </c>
      <c r="E245" s="9">
        <v>7311.9511719000002</v>
      </c>
      <c r="G245" s="1">
        <f t="shared" si="12"/>
        <v>36769</v>
      </c>
      <c r="H245">
        <f t="shared" si="13"/>
        <v>0.48449709025682197</v>
      </c>
      <c r="I245">
        <f t="shared" si="14"/>
        <v>0.44110115850884968</v>
      </c>
      <c r="J245">
        <f t="shared" si="15"/>
        <v>5.448097330760826E-2</v>
      </c>
    </row>
    <row r="246" spans="1:10" x14ac:dyDescent="0.25">
      <c r="A246" s="6">
        <v>244</v>
      </c>
      <c r="B246" s="13">
        <f>DATE(2000,9,1) + TIME(0,0,0)</f>
        <v>36770</v>
      </c>
      <c r="C246" s="10">
        <v>3337.1059570000002</v>
      </c>
      <c r="D246" s="10">
        <v>3780.7846679999998</v>
      </c>
      <c r="E246" s="7">
        <v>7311.9511719000002</v>
      </c>
      <c r="G246" s="1">
        <f t="shared" si="12"/>
        <v>36770</v>
      </c>
      <c r="H246">
        <f t="shared" si="13"/>
        <v>0.48449776911632858</v>
      </c>
      <c r="I246">
        <f t="shared" si="14"/>
        <v>0.44110141114362589</v>
      </c>
      <c r="J246">
        <f t="shared" si="15"/>
        <v>5.448097330760826E-2</v>
      </c>
    </row>
    <row r="247" spans="1:10" x14ac:dyDescent="0.25">
      <c r="A247" s="8">
        <v>245</v>
      </c>
      <c r="B247" s="14">
        <f>DATE(2000,9,2) + TIME(0,0,0)</f>
        <v>36771</v>
      </c>
      <c r="C247" s="11">
        <v>3337.1018066000001</v>
      </c>
      <c r="D247" s="11">
        <v>3780.7832030999998</v>
      </c>
      <c r="E247" s="9">
        <v>7311.9511719000002</v>
      </c>
      <c r="G247" s="1">
        <f t="shared" si="12"/>
        <v>36771</v>
      </c>
      <c r="H247">
        <f t="shared" si="13"/>
        <v>0.48449841025283635</v>
      </c>
      <c r="I247">
        <f t="shared" si="14"/>
        <v>0.44110162769405514</v>
      </c>
      <c r="J247">
        <f t="shared" si="15"/>
        <v>5.448097330760826E-2</v>
      </c>
    </row>
    <row r="248" spans="1:10" x14ac:dyDescent="0.25">
      <c r="A248" s="6">
        <v>246</v>
      </c>
      <c r="B248" s="13">
        <f>DATE(2000,9,3) + TIME(0,0,0)</f>
        <v>36772</v>
      </c>
      <c r="C248" s="10">
        <v>3337.0976562000001</v>
      </c>
      <c r="D248" s="10">
        <v>3780.7817383000001</v>
      </c>
      <c r="E248" s="7">
        <v>7311.9511719000002</v>
      </c>
      <c r="G248" s="1">
        <f t="shared" si="12"/>
        <v>36772</v>
      </c>
      <c r="H248">
        <f t="shared" si="13"/>
        <v>0.48449905138934402</v>
      </c>
      <c r="I248">
        <f t="shared" si="14"/>
        <v>0.44110184422970178</v>
      </c>
      <c r="J248">
        <f t="shared" si="15"/>
        <v>5.448097330760826E-2</v>
      </c>
    </row>
    <row r="249" spans="1:10" x14ac:dyDescent="0.25">
      <c r="A249" s="8">
        <v>247</v>
      </c>
      <c r="B249" s="14">
        <f>DATE(2000,9,4) + TIME(0,0,0)</f>
        <v>36773</v>
      </c>
      <c r="C249" s="11">
        <v>3337.0935058999999</v>
      </c>
      <c r="D249" s="11">
        <v>3780.7805176000002</v>
      </c>
      <c r="E249" s="9">
        <v>7311.9511719000002</v>
      </c>
      <c r="G249" s="1">
        <f t="shared" si="12"/>
        <v>36773</v>
      </c>
      <c r="H249">
        <f t="shared" si="13"/>
        <v>0.48449969251040415</v>
      </c>
      <c r="I249">
        <f t="shared" si="14"/>
        <v>0.44110202468100157</v>
      </c>
      <c r="J249">
        <f t="shared" si="15"/>
        <v>5.448097330760826E-2</v>
      </c>
    </row>
    <row r="250" spans="1:10" x14ac:dyDescent="0.25">
      <c r="A250" s="6">
        <v>248</v>
      </c>
      <c r="B250" s="13">
        <f>DATE(2000,9,5) + TIME(0,0,0)</f>
        <v>36774</v>
      </c>
      <c r="C250" s="10">
        <v>3337.0893554999998</v>
      </c>
      <c r="D250" s="10">
        <v>3780.7790527000002</v>
      </c>
      <c r="E250" s="7">
        <v>7311.9511719000002</v>
      </c>
      <c r="G250" s="1">
        <f t="shared" si="12"/>
        <v>36774</v>
      </c>
      <c r="H250">
        <f t="shared" si="13"/>
        <v>0.48450033364691181</v>
      </c>
      <c r="I250">
        <f t="shared" si="14"/>
        <v>0.44110224123143082</v>
      </c>
      <c r="J250">
        <f t="shared" si="15"/>
        <v>5.448097330760826E-2</v>
      </c>
    </row>
    <row r="251" spans="1:10" x14ac:dyDescent="0.25">
      <c r="A251" s="8">
        <v>249</v>
      </c>
      <c r="B251" s="14">
        <f>DATE(2000,9,6) + TIME(0,0,0)</f>
        <v>36775</v>
      </c>
      <c r="C251" s="11">
        <v>3337.0854491999999</v>
      </c>
      <c r="D251" s="11">
        <v>3780.7778320000002</v>
      </c>
      <c r="E251" s="9">
        <v>7311.9511719000002</v>
      </c>
      <c r="G251" s="1">
        <f t="shared" si="12"/>
        <v>36775</v>
      </c>
      <c r="H251">
        <f t="shared" si="13"/>
        <v>0.48450093707586805</v>
      </c>
      <c r="I251">
        <f t="shared" si="14"/>
        <v>0.44110242168273051</v>
      </c>
      <c r="J251">
        <f t="shared" si="15"/>
        <v>5.448097330760826E-2</v>
      </c>
    </row>
    <row r="252" spans="1:10" x14ac:dyDescent="0.25">
      <c r="A252" s="6">
        <v>250</v>
      </c>
      <c r="B252" s="13">
        <f>DATE(2000,9,7) + TIME(0,0,0)</f>
        <v>36776</v>
      </c>
      <c r="C252" s="10">
        <v>3337.0812987999998</v>
      </c>
      <c r="D252" s="10">
        <v>3780.7766112999998</v>
      </c>
      <c r="E252" s="7">
        <v>7311.9511719000002</v>
      </c>
      <c r="G252" s="1">
        <f t="shared" si="12"/>
        <v>36776</v>
      </c>
      <c r="H252">
        <f t="shared" si="13"/>
        <v>0.48450157821237583</v>
      </c>
      <c r="I252">
        <f t="shared" si="14"/>
        <v>0.4411026021340303</v>
      </c>
      <c r="J252">
        <f t="shared" si="15"/>
        <v>5.448097330760826E-2</v>
      </c>
    </row>
    <row r="253" spans="1:10" x14ac:dyDescent="0.25">
      <c r="A253" s="8">
        <v>251</v>
      </c>
      <c r="B253" s="14">
        <f>DATE(2000,9,8) + TIME(0,0,0)</f>
        <v>36777</v>
      </c>
      <c r="C253" s="11">
        <v>3337.0771484000002</v>
      </c>
      <c r="D253" s="11">
        <v>3780.7753905999998</v>
      </c>
      <c r="E253" s="9">
        <v>7311.9511719000002</v>
      </c>
      <c r="G253" s="1">
        <f t="shared" si="12"/>
        <v>36777</v>
      </c>
      <c r="H253">
        <f t="shared" si="13"/>
        <v>0.48450221934888338</v>
      </c>
      <c r="I253">
        <f t="shared" si="14"/>
        <v>0.44110278258533009</v>
      </c>
      <c r="J253">
        <f t="shared" si="15"/>
        <v>5.448097330760826E-2</v>
      </c>
    </row>
    <row r="254" spans="1:10" x14ac:dyDescent="0.25">
      <c r="A254" s="6">
        <v>252</v>
      </c>
      <c r="B254" s="13">
        <f>DATE(2000,9,9) + TIME(0,0,0)</f>
        <v>36778</v>
      </c>
      <c r="C254" s="10">
        <v>3337.0732422000001</v>
      </c>
      <c r="D254" s="10">
        <v>3780.7744140999998</v>
      </c>
      <c r="E254" s="7">
        <v>7311.9511719000002</v>
      </c>
      <c r="G254" s="1">
        <f t="shared" si="12"/>
        <v>36778</v>
      </c>
      <c r="H254">
        <f t="shared" si="13"/>
        <v>0.48450282276239209</v>
      </c>
      <c r="I254">
        <f t="shared" si="14"/>
        <v>0.44110292693750031</v>
      </c>
      <c r="J254">
        <f t="shared" si="15"/>
        <v>5.448097330760826E-2</v>
      </c>
    </row>
    <row r="255" spans="1:10" x14ac:dyDescent="0.25">
      <c r="A255" s="8">
        <v>253</v>
      </c>
      <c r="B255" s="14">
        <f>DATE(2000,9,10) + TIME(0,0,0)</f>
        <v>36779</v>
      </c>
      <c r="C255" s="11">
        <v>3337.0693359000002</v>
      </c>
      <c r="D255" s="11">
        <v>3780.7731933999999</v>
      </c>
      <c r="E255" s="9">
        <v>7311.9511719000002</v>
      </c>
      <c r="G255" s="1">
        <f t="shared" si="12"/>
        <v>36779</v>
      </c>
      <c r="H255">
        <f t="shared" si="13"/>
        <v>0.48450342619134834</v>
      </c>
      <c r="I255">
        <f t="shared" si="14"/>
        <v>0.4411031073888001</v>
      </c>
      <c r="J255">
        <f t="shared" si="15"/>
        <v>5.448097330760826E-2</v>
      </c>
    </row>
    <row r="256" spans="1:10" x14ac:dyDescent="0.25">
      <c r="A256" s="6">
        <v>254</v>
      </c>
      <c r="B256" s="13">
        <f>DATE(2000,9,11) + TIME(0,0,0)</f>
        <v>36780</v>
      </c>
      <c r="C256" s="10">
        <v>3337.0651855000001</v>
      </c>
      <c r="D256" s="10">
        <v>3780.7724609000002</v>
      </c>
      <c r="E256" s="7">
        <v>7311.9511719000002</v>
      </c>
      <c r="G256" s="1">
        <f t="shared" si="12"/>
        <v>36780</v>
      </c>
      <c r="H256">
        <f t="shared" si="13"/>
        <v>0.484504067327856</v>
      </c>
      <c r="I256">
        <f t="shared" si="14"/>
        <v>0.44110321567140598</v>
      </c>
      <c r="J256">
        <f t="shared" si="15"/>
        <v>5.448097330760826E-2</v>
      </c>
    </row>
    <row r="257" spans="1:10" x14ac:dyDescent="0.25">
      <c r="A257" s="8">
        <v>255</v>
      </c>
      <c r="B257" s="14">
        <f>DATE(2000,9,12) + TIME(0,0,0)</f>
        <v>36781</v>
      </c>
      <c r="C257" s="11">
        <v>3337.0615234000002</v>
      </c>
      <c r="D257" s="11">
        <v>3780.7714844000002</v>
      </c>
      <c r="E257" s="9">
        <v>7311.9511719000002</v>
      </c>
      <c r="G257" s="1">
        <f t="shared" si="12"/>
        <v>36781</v>
      </c>
      <c r="H257">
        <f t="shared" si="13"/>
        <v>0.48450463303381319</v>
      </c>
      <c r="I257">
        <f t="shared" si="14"/>
        <v>0.4411033600235762</v>
      </c>
      <c r="J257">
        <f t="shared" si="15"/>
        <v>5.448097330760826E-2</v>
      </c>
    </row>
    <row r="258" spans="1:10" x14ac:dyDescent="0.25">
      <c r="A258" s="6">
        <v>256</v>
      </c>
      <c r="B258" s="13">
        <f>DATE(2000,9,13) + TIME(0,0,0)</f>
        <v>36782</v>
      </c>
      <c r="C258" s="10">
        <v>3337.0576172000001</v>
      </c>
      <c r="D258" s="10">
        <v>3780.7705077999999</v>
      </c>
      <c r="E258" s="7">
        <v>7311.9511719000002</v>
      </c>
      <c r="G258" s="1">
        <f t="shared" si="12"/>
        <v>36782</v>
      </c>
      <c r="H258">
        <f t="shared" si="13"/>
        <v>0.48450523644732191</v>
      </c>
      <c r="I258">
        <f t="shared" si="14"/>
        <v>0.44110350439052903</v>
      </c>
      <c r="J258">
        <f t="shared" si="15"/>
        <v>5.448097330760826E-2</v>
      </c>
    </row>
    <row r="259" spans="1:10" x14ac:dyDescent="0.25">
      <c r="A259" s="8">
        <v>257</v>
      </c>
      <c r="B259" s="14">
        <f>DATE(2000,9,14) + TIME(0,0,0)</f>
        <v>36783</v>
      </c>
      <c r="C259" s="11">
        <v>3337.0537109000002</v>
      </c>
      <c r="D259" s="11">
        <v>3780.7697754000001</v>
      </c>
      <c r="E259" s="9">
        <v>7311.9511719000002</v>
      </c>
      <c r="G259" s="1">
        <f t="shared" ref="G259:G299" si="16">+B259</f>
        <v>36783</v>
      </c>
      <c r="H259">
        <f t="shared" ref="H259:H299" si="17">1-C259/C$2</f>
        <v>0.48450583987627815</v>
      </c>
      <c r="I259">
        <f t="shared" ref="I259:I299" si="18">1-D259/D$2</f>
        <v>0.44110361265835241</v>
      </c>
      <c r="J259">
        <f t="shared" ref="J259:J299" si="19">1-E259/E$2</f>
        <v>5.448097330760826E-2</v>
      </c>
    </row>
    <row r="260" spans="1:10" x14ac:dyDescent="0.25">
      <c r="A260" s="6">
        <v>258</v>
      </c>
      <c r="B260" s="13">
        <f>DATE(2000,9,15) + TIME(0,0,0)</f>
        <v>36784</v>
      </c>
      <c r="C260" s="10">
        <v>3337.0498047000001</v>
      </c>
      <c r="D260" s="10">
        <v>3780.7690429999998</v>
      </c>
      <c r="E260" s="7">
        <v>7311.9516602000003</v>
      </c>
      <c r="G260" s="1">
        <f t="shared" si="16"/>
        <v>36784</v>
      </c>
      <c r="H260">
        <f t="shared" si="17"/>
        <v>0.48450644328978676</v>
      </c>
      <c r="I260">
        <f t="shared" si="18"/>
        <v>0.44110372092617578</v>
      </c>
      <c r="J260">
        <f t="shared" si="19"/>
        <v>5.4480910164826035E-2</v>
      </c>
    </row>
    <row r="261" spans="1:10" x14ac:dyDescent="0.25">
      <c r="A261" s="8">
        <v>259</v>
      </c>
      <c r="B261" s="14">
        <f>DATE(2000,9,16) + TIME(0,0,0)</f>
        <v>36785</v>
      </c>
      <c r="C261" s="11">
        <v>3337.0461426000002</v>
      </c>
      <c r="D261" s="11">
        <v>3780.7683105000001</v>
      </c>
      <c r="E261" s="9">
        <v>7311.9516602000003</v>
      </c>
      <c r="G261" s="1">
        <f t="shared" si="16"/>
        <v>36785</v>
      </c>
      <c r="H261">
        <f t="shared" si="17"/>
        <v>0.48450700899574395</v>
      </c>
      <c r="I261">
        <f t="shared" si="18"/>
        <v>0.44110382920878166</v>
      </c>
      <c r="J261">
        <f t="shared" si="19"/>
        <v>5.4480910164826035E-2</v>
      </c>
    </row>
    <row r="262" spans="1:10" x14ac:dyDescent="0.25">
      <c r="A262" s="6">
        <v>260</v>
      </c>
      <c r="B262" s="13">
        <f>DATE(2000,9,17) + TIME(0,0,0)</f>
        <v>36786</v>
      </c>
      <c r="C262" s="10">
        <v>3337.0424804999998</v>
      </c>
      <c r="D262" s="10">
        <v>3780.7675780999998</v>
      </c>
      <c r="E262" s="7">
        <v>7311.9516602000003</v>
      </c>
      <c r="G262" s="1">
        <f t="shared" si="16"/>
        <v>36786</v>
      </c>
      <c r="H262">
        <f t="shared" si="17"/>
        <v>0.48450757470170125</v>
      </c>
      <c r="I262">
        <f t="shared" si="18"/>
        <v>0.44110393747660503</v>
      </c>
      <c r="J262">
        <f t="shared" si="19"/>
        <v>5.4480910164826035E-2</v>
      </c>
    </row>
    <row r="263" spans="1:10" x14ac:dyDescent="0.25">
      <c r="A263" s="8">
        <v>261</v>
      </c>
      <c r="B263" s="14">
        <f>DATE(2000,9,18) + TIME(0,0,0)</f>
        <v>36787</v>
      </c>
      <c r="C263" s="11">
        <v>3337.0385741999999</v>
      </c>
      <c r="D263" s="11">
        <v>3780.7670898000001</v>
      </c>
      <c r="E263" s="9">
        <v>7311.9516602000003</v>
      </c>
      <c r="G263" s="1">
        <f t="shared" si="16"/>
        <v>36787</v>
      </c>
      <c r="H263">
        <f t="shared" si="17"/>
        <v>0.4845081781306575</v>
      </c>
      <c r="I263">
        <f t="shared" si="18"/>
        <v>0.44110400966008145</v>
      </c>
      <c r="J263">
        <f t="shared" si="19"/>
        <v>5.4480910164826035E-2</v>
      </c>
    </row>
    <row r="264" spans="1:10" x14ac:dyDescent="0.25">
      <c r="A264" s="6">
        <v>262</v>
      </c>
      <c r="B264" s="13">
        <f>DATE(2000,9,19) + TIME(0,0,0)</f>
        <v>36788</v>
      </c>
      <c r="C264" s="10">
        <v>3337.0349120999999</v>
      </c>
      <c r="D264" s="10">
        <v>3780.7663573999998</v>
      </c>
      <c r="E264" s="7">
        <v>7311.9516602000003</v>
      </c>
      <c r="G264" s="1">
        <f t="shared" si="16"/>
        <v>36788</v>
      </c>
      <c r="H264">
        <f t="shared" si="17"/>
        <v>0.48450874383661469</v>
      </c>
      <c r="I264">
        <f t="shared" si="18"/>
        <v>0.44110411792790472</v>
      </c>
      <c r="J264">
        <f t="shared" si="19"/>
        <v>5.4480910164826035E-2</v>
      </c>
    </row>
    <row r="265" spans="1:10" x14ac:dyDescent="0.25">
      <c r="A265" s="8">
        <v>263</v>
      </c>
      <c r="B265" s="14">
        <f>DATE(2000,9,20) + TIME(0,0,0)</f>
        <v>36789</v>
      </c>
      <c r="C265" s="11">
        <v>3337.0319823999998</v>
      </c>
      <c r="D265" s="11">
        <v>3780.7658691000001</v>
      </c>
      <c r="E265" s="9">
        <v>7311.9516602000003</v>
      </c>
      <c r="G265" s="1">
        <f t="shared" si="16"/>
        <v>36789</v>
      </c>
      <c r="H265">
        <f t="shared" si="17"/>
        <v>0.48450919640446999</v>
      </c>
      <c r="I265">
        <f t="shared" si="18"/>
        <v>0.44110419011138113</v>
      </c>
      <c r="J265">
        <f t="shared" si="19"/>
        <v>5.4480910164826035E-2</v>
      </c>
    </row>
    <row r="266" spans="1:10" x14ac:dyDescent="0.25">
      <c r="A266" s="6">
        <v>264</v>
      </c>
      <c r="B266" s="13">
        <f>DATE(2000,9,21) + TIME(0,0,0)</f>
        <v>36790</v>
      </c>
      <c r="C266" s="10">
        <v>3337.0283202999999</v>
      </c>
      <c r="D266" s="10">
        <v>3780.7653808999999</v>
      </c>
      <c r="E266" s="7">
        <v>7311.9516602000003</v>
      </c>
      <c r="G266" s="1">
        <f t="shared" si="16"/>
        <v>36790</v>
      </c>
      <c r="H266">
        <f t="shared" si="17"/>
        <v>0.48450976211042718</v>
      </c>
      <c r="I266">
        <f t="shared" si="18"/>
        <v>0.44110426228007504</v>
      </c>
      <c r="J266">
        <f t="shared" si="19"/>
        <v>5.4480910164826035E-2</v>
      </c>
    </row>
    <row r="267" spans="1:10" x14ac:dyDescent="0.25">
      <c r="A267" s="8">
        <v>265</v>
      </c>
      <c r="B267" s="14">
        <f>DATE(2000,9,22) + TIME(0,0,0)</f>
        <v>36791</v>
      </c>
      <c r="C267" s="11">
        <v>3337.0246582</v>
      </c>
      <c r="D267" s="11">
        <v>3780.7646484000002</v>
      </c>
      <c r="E267" s="9">
        <v>7311.9516602000003</v>
      </c>
      <c r="G267" s="1">
        <f t="shared" si="16"/>
        <v>36791</v>
      </c>
      <c r="H267">
        <f t="shared" si="17"/>
        <v>0.48451032781638437</v>
      </c>
      <c r="I267">
        <f t="shared" si="18"/>
        <v>0.44110437056268093</v>
      </c>
      <c r="J267">
        <f t="shared" si="19"/>
        <v>5.4480910164826035E-2</v>
      </c>
    </row>
    <row r="268" spans="1:10" x14ac:dyDescent="0.25">
      <c r="A268" s="6">
        <v>266</v>
      </c>
      <c r="B268" s="13">
        <f>DATE(2000,9,23) + TIME(0,0,0)</f>
        <v>36792</v>
      </c>
      <c r="C268" s="10">
        <v>3337.0214844000002</v>
      </c>
      <c r="D268" s="10">
        <v>3780.7641601999999</v>
      </c>
      <c r="E268" s="7">
        <v>7311.9516602000003</v>
      </c>
      <c r="G268" s="1">
        <f t="shared" si="16"/>
        <v>36792</v>
      </c>
      <c r="H268">
        <f t="shared" si="17"/>
        <v>0.48451081809179108</v>
      </c>
      <c r="I268">
        <f t="shared" si="18"/>
        <v>0.44110444273137472</v>
      </c>
      <c r="J268">
        <f t="shared" si="19"/>
        <v>5.4480910164826035E-2</v>
      </c>
    </row>
    <row r="269" spans="1:10" x14ac:dyDescent="0.25">
      <c r="A269" s="8">
        <v>267</v>
      </c>
      <c r="B269" s="14">
        <f>DATE(2000,9,24) + TIME(0,0,0)</f>
        <v>36793</v>
      </c>
      <c r="C269" s="11">
        <v>3337.0205077999999</v>
      </c>
      <c r="D269" s="11">
        <v>3780.7639159999999</v>
      </c>
      <c r="E269" s="9">
        <v>7311.9516602000003</v>
      </c>
      <c r="G269" s="1">
        <f t="shared" si="16"/>
        <v>36793</v>
      </c>
      <c r="H269">
        <f t="shared" si="17"/>
        <v>0.48451096895289203</v>
      </c>
      <c r="I269">
        <f t="shared" si="18"/>
        <v>0.4411044788305043</v>
      </c>
      <c r="J269">
        <f t="shared" si="19"/>
        <v>5.4480910164826035E-2</v>
      </c>
    </row>
    <row r="270" spans="1:10" x14ac:dyDescent="0.25">
      <c r="A270" s="6">
        <v>268</v>
      </c>
      <c r="B270" s="13">
        <f>DATE(2000,9,25) + TIME(0,0,0)</f>
        <v>36794</v>
      </c>
      <c r="C270" s="10">
        <v>3337.0168457</v>
      </c>
      <c r="D270" s="10">
        <v>3780.7634277000002</v>
      </c>
      <c r="E270" s="7">
        <v>7311.9516602000003</v>
      </c>
      <c r="G270" s="1">
        <f t="shared" si="16"/>
        <v>36794</v>
      </c>
      <c r="H270">
        <f t="shared" si="17"/>
        <v>0.48451153465884933</v>
      </c>
      <c r="I270">
        <f t="shared" si="18"/>
        <v>0.44110455101398061</v>
      </c>
      <c r="J270">
        <f t="shared" si="19"/>
        <v>5.4480910164826035E-2</v>
      </c>
    </row>
    <row r="271" spans="1:10" x14ac:dyDescent="0.25">
      <c r="A271" s="8">
        <v>269</v>
      </c>
      <c r="B271" s="14">
        <f>DATE(2000,9,26) + TIME(0,0,0)</f>
        <v>36795</v>
      </c>
      <c r="C271" s="11">
        <v>3337.0131836</v>
      </c>
      <c r="D271" s="11">
        <v>3780.7629394999999</v>
      </c>
      <c r="E271" s="9">
        <v>7311.9516602000003</v>
      </c>
      <c r="G271" s="1">
        <f t="shared" si="16"/>
        <v>36795</v>
      </c>
      <c r="H271">
        <f t="shared" si="17"/>
        <v>0.48451210036480652</v>
      </c>
      <c r="I271">
        <f t="shared" si="18"/>
        <v>0.44110462318267452</v>
      </c>
      <c r="J271">
        <f t="shared" si="19"/>
        <v>5.4480910164826035E-2</v>
      </c>
    </row>
    <row r="272" spans="1:10" x14ac:dyDescent="0.25">
      <c r="A272" s="6">
        <v>270</v>
      </c>
      <c r="B272" s="13">
        <f>DATE(2000,9,27) + TIME(0,0,0)</f>
        <v>36796</v>
      </c>
      <c r="C272" s="10">
        <v>3337.0097655999998</v>
      </c>
      <c r="D272" s="10">
        <v>3780.7626952999999</v>
      </c>
      <c r="E272" s="7">
        <v>7311.9516602000003</v>
      </c>
      <c r="G272" s="1">
        <f t="shared" si="16"/>
        <v>36796</v>
      </c>
      <c r="H272">
        <f t="shared" si="17"/>
        <v>0.48451262836321229</v>
      </c>
      <c r="I272">
        <f t="shared" si="18"/>
        <v>0.44110465928180398</v>
      </c>
      <c r="J272">
        <f t="shared" si="19"/>
        <v>5.4480910164826035E-2</v>
      </c>
    </row>
    <row r="273" spans="1:10" x14ac:dyDescent="0.25">
      <c r="A273" s="8">
        <v>271</v>
      </c>
      <c r="B273" s="14">
        <f>DATE(2000,9,28) + TIME(0,0,0)</f>
        <v>36797</v>
      </c>
      <c r="C273" s="11">
        <v>3337.0061034999999</v>
      </c>
      <c r="D273" s="11">
        <v>3780.7622070000002</v>
      </c>
      <c r="E273" s="9">
        <v>7311.9516602000003</v>
      </c>
      <c r="G273" s="1">
        <f t="shared" si="16"/>
        <v>36797</v>
      </c>
      <c r="H273">
        <f t="shared" si="17"/>
        <v>0.48451319406916948</v>
      </c>
      <c r="I273">
        <f t="shared" si="18"/>
        <v>0.4411047314652804</v>
      </c>
      <c r="J273">
        <f t="shared" si="19"/>
        <v>5.4480910164826035E-2</v>
      </c>
    </row>
    <row r="274" spans="1:10" x14ac:dyDescent="0.25">
      <c r="A274" s="6">
        <v>272</v>
      </c>
      <c r="B274" s="13">
        <f>DATE(2000,9,29) + TIME(0,0,0)</f>
        <v>36798</v>
      </c>
      <c r="C274" s="10">
        <v>3337.0024414</v>
      </c>
      <c r="D274" s="10">
        <v>3780.7619629000001</v>
      </c>
      <c r="E274" s="7">
        <v>7311.9516602000003</v>
      </c>
      <c r="G274" s="1">
        <f t="shared" si="16"/>
        <v>36798</v>
      </c>
      <c r="H274">
        <f t="shared" si="17"/>
        <v>0.48451375977512667</v>
      </c>
      <c r="I274">
        <f t="shared" si="18"/>
        <v>0.44110476754962735</v>
      </c>
      <c r="J274">
        <f t="shared" si="19"/>
        <v>5.4480910164826035E-2</v>
      </c>
    </row>
    <row r="275" spans="1:10" x14ac:dyDescent="0.25">
      <c r="A275" s="8">
        <v>273</v>
      </c>
      <c r="B275" s="14">
        <f>DATE(2000,9,30) + TIME(0,0,0)</f>
        <v>36799</v>
      </c>
      <c r="C275" s="11">
        <v>3336.9990234000002</v>
      </c>
      <c r="D275" s="11">
        <v>3780.7614745999999</v>
      </c>
      <c r="E275" s="9">
        <v>7311.9516602000003</v>
      </c>
      <c r="G275" s="1">
        <f t="shared" si="16"/>
        <v>36799</v>
      </c>
      <c r="H275">
        <f t="shared" si="17"/>
        <v>0.48451428777353245</v>
      </c>
      <c r="I275">
        <f t="shared" si="18"/>
        <v>0.44110483973310377</v>
      </c>
      <c r="J275">
        <f t="shared" si="19"/>
        <v>5.4480910164826035E-2</v>
      </c>
    </row>
    <row r="276" spans="1:10" x14ac:dyDescent="0.25">
      <c r="A276" s="6">
        <v>274</v>
      </c>
      <c r="B276" s="13">
        <f>DATE(2000,10,1) + TIME(0,0,0)</f>
        <v>36800</v>
      </c>
      <c r="C276" s="10">
        <v>3336.9956054999998</v>
      </c>
      <c r="D276" s="10">
        <v>3780.7612304999998</v>
      </c>
      <c r="E276" s="7">
        <v>7311.9516602000003</v>
      </c>
      <c r="G276" s="1">
        <f t="shared" si="16"/>
        <v>36800</v>
      </c>
      <c r="H276">
        <f t="shared" si="17"/>
        <v>0.48451481575649069</v>
      </c>
      <c r="I276">
        <f t="shared" si="18"/>
        <v>0.44110487581745073</v>
      </c>
      <c r="J276">
        <f t="shared" si="19"/>
        <v>5.4480910164826035E-2</v>
      </c>
    </row>
    <row r="277" spans="1:10" x14ac:dyDescent="0.25">
      <c r="A277" s="8">
        <v>275</v>
      </c>
      <c r="B277" s="14">
        <f>DATE(2000,10,2) + TIME(0,0,0)</f>
        <v>36801</v>
      </c>
      <c r="C277" s="11">
        <v>3336.9919433999999</v>
      </c>
      <c r="D277" s="11">
        <v>3780.7609862999998</v>
      </c>
      <c r="E277" s="9">
        <v>7311.9516602000003</v>
      </c>
      <c r="G277" s="1">
        <f t="shared" si="16"/>
        <v>36801</v>
      </c>
      <c r="H277">
        <f t="shared" si="17"/>
        <v>0.48451538146244788</v>
      </c>
      <c r="I277">
        <f t="shared" si="18"/>
        <v>0.44110491191658019</v>
      </c>
      <c r="J277">
        <f t="shared" si="19"/>
        <v>5.4480910164826035E-2</v>
      </c>
    </row>
    <row r="278" spans="1:10" x14ac:dyDescent="0.25">
      <c r="A278" s="6">
        <v>276</v>
      </c>
      <c r="B278" s="13">
        <f>DATE(2000,10,3) + TIME(0,0,0)</f>
        <v>36802</v>
      </c>
      <c r="C278" s="10">
        <v>3336.9885254000001</v>
      </c>
      <c r="D278" s="10">
        <v>3780.7604980000001</v>
      </c>
      <c r="E278" s="7">
        <v>7311.9516602000003</v>
      </c>
      <c r="G278" s="1">
        <f t="shared" si="16"/>
        <v>36802</v>
      </c>
      <c r="H278">
        <f t="shared" si="17"/>
        <v>0.48451590946085354</v>
      </c>
      <c r="I278">
        <f t="shared" si="18"/>
        <v>0.44110498410005661</v>
      </c>
      <c r="J278">
        <f t="shared" si="19"/>
        <v>5.4480910164826035E-2</v>
      </c>
    </row>
    <row r="279" spans="1:10" x14ac:dyDescent="0.25">
      <c r="A279" s="8">
        <v>277</v>
      </c>
      <c r="B279" s="14">
        <f>DATE(2000,10,4) + TIME(0,0,0)</f>
        <v>36803</v>
      </c>
      <c r="C279" s="11">
        <v>3336.9851073999998</v>
      </c>
      <c r="D279" s="11">
        <v>3780.7602539</v>
      </c>
      <c r="E279" s="9">
        <v>7311.9516602000003</v>
      </c>
      <c r="G279" s="1">
        <f t="shared" si="16"/>
        <v>36803</v>
      </c>
      <c r="H279">
        <f t="shared" si="17"/>
        <v>0.48451643745925943</v>
      </c>
      <c r="I279">
        <f t="shared" si="18"/>
        <v>0.44110502018440345</v>
      </c>
      <c r="J279">
        <f t="shared" si="19"/>
        <v>5.4480910164826035E-2</v>
      </c>
    </row>
    <row r="280" spans="1:10" x14ac:dyDescent="0.25">
      <c r="A280" s="6">
        <v>278</v>
      </c>
      <c r="B280" s="13">
        <f>DATE(2000,10,5) + TIME(0,0,0)</f>
        <v>36804</v>
      </c>
      <c r="C280" s="10">
        <v>3336.9816894999999</v>
      </c>
      <c r="D280" s="10">
        <v>3780.7600097999998</v>
      </c>
      <c r="E280" s="7">
        <v>7311.9516602000003</v>
      </c>
      <c r="G280" s="1">
        <f t="shared" si="16"/>
        <v>36804</v>
      </c>
      <c r="H280">
        <f t="shared" si="17"/>
        <v>0.48451696544221756</v>
      </c>
      <c r="I280">
        <f t="shared" si="18"/>
        <v>0.44110505626875041</v>
      </c>
      <c r="J280">
        <f t="shared" si="19"/>
        <v>5.4480910164826035E-2</v>
      </c>
    </row>
    <row r="281" spans="1:10" x14ac:dyDescent="0.25">
      <c r="A281" s="8">
        <v>279</v>
      </c>
      <c r="B281" s="14">
        <f>DATE(2000,10,6) + TIME(0,0,0)</f>
        <v>36805</v>
      </c>
      <c r="C281" s="11">
        <v>3336.9782715000001</v>
      </c>
      <c r="D281" s="11">
        <v>3780.7597655999998</v>
      </c>
      <c r="E281" s="9">
        <v>7311.9516602000003</v>
      </c>
      <c r="G281" s="1">
        <f t="shared" si="16"/>
        <v>36805</v>
      </c>
      <c r="H281">
        <f t="shared" si="17"/>
        <v>0.48451749344062334</v>
      </c>
      <c r="I281">
        <f t="shared" si="18"/>
        <v>0.44110509236787998</v>
      </c>
      <c r="J281">
        <f t="shared" si="19"/>
        <v>5.4480910164826035E-2</v>
      </c>
    </row>
    <row r="282" spans="1:10" x14ac:dyDescent="0.25">
      <c r="A282" s="6">
        <v>280</v>
      </c>
      <c r="B282" s="13">
        <f>DATE(2000,10,7) + TIME(0,0,0)</f>
        <v>36806</v>
      </c>
      <c r="C282" s="10">
        <v>3336.9748534999999</v>
      </c>
      <c r="D282" s="10">
        <v>3780.7595215000001</v>
      </c>
      <c r="E282" s="7">
        <v>7311.9516602000003</v>
      </c>
      <c r="G282" s="1">
        <f t="shared" si="16"/>
        <v>36806</v>
      </c>
      <c r="H282">
        <f t="shared" si="17"/>
        <v>0.48451802143902911</v>
      </c>
      <c r="I282">
        <f t="shared" si="18"/>
        <v>0.44110512845222682</v>
      </c>
      <c r="J282">
        <f t="shared" si="19"/>
        <v>5.4480910164826035E-2</v>
      </c>
    </row>
    <row r="283" spans="1:10" x14ac:dyDescent="0.25">
      <c r="A283" s="8">
        <v>281</v>
      </c>
      <c r="B283" s="14">
        <f>DATE(2000,10,8) + TIME(0,0,0)</f>
        <v>36807</v>
      </c>
      <c r="C283" s="11">
        <v>3336.9716797000001</v>
      </c>
      <c r="D283" s="11">
        <v>3780.7592773000001</v>
      </c>
      <c r="E283" s="9">
        <v>7311.9516602000003</v>
      </c>
      <c r="G283" s="1">
        <f t="shared" si="16"/>
        <v>36807</v>
      </c>
      <c r="H283">
        <f t="shared" si="17"/>
        <v>0.48451851171443583</v>
      </c>
      <c r="I283">
        <f t="shared" si="18"/>
        <v>0.44110516455135629</v>
      </c>
      <c r="J283">
        <f t="shared" si="19"/>
        <v>5.4480910164826035E-2</v>
      </c>
    </row>
    <row r="284" spans="1:10" x14ac:dyDescent="0.25">
      <c r="A284" s="6">
        <v>282</v>
      </c>
      <c r="B284" s="13">
        <f>DATE(2000,10,9) + TIME(0,0,0)</f>
        <v>36808</v>
      </c>
      <c r="C284" s="10">
        <v>3336.9682616999999</v>
      </c>
      <c r="D284" s="10">
        <v>3780.7592773000001</v>
      </c>
      <c r="E284" s="7">
        <v>7311.9521483999997</v>
      </c>
      <c r="G284" s="1">
        <f t="shared" si="16"/>
        <v>36808</v>
      </c>
      <c r="H284">
        <f t="shared" si="17"/>
        <v>0.4845190397128416</v>
      </c>
      <c r="I284">
        <f t="shared" si="18"/>
        <v>0.44110516455135629</v>
      </c>
      <c r="J284">
        <f t="shared" si="19"/>
        <v>5.4480847034975022E-2</v>
      </c>
    </row>
    <row r="285" spans="1:10" x14ac:dyDescent="0.25">
      <c r="A285" s="8">
        <v>283</v>
      </c>
      <c r="B285" s="14">
        <f>DATE(2000,10,10) + TIME(0,0,0)</f>
        <v>36809</v>
      </c>
      <c r="C285" s="11">
        <v>3336.9648437999999</v>
      </c>
      <c r="D285" s="11">
        <v>3780.7590332</v>
      </c>
      <c r="E285" s="9">
        <v>7311.9521483999997</v>
      </c>
      <c r="G285" s="1">
        <f t="shared" si="16"/>
        <v>36809</v>
      </c>
      <c r="H285">
        <f t="shared" si="17"/>
        <v>0.48451956769579974</v>
      </c>
      <c r="I285">
        <f t="shared" si="18"/>
        <v>0.44110520063570324</v>
      </c>
      <c r="J285">
        <f t="shared" si="19"/>
        <v>5.4480847034975022E-2</v>
      </c>
    </row>
    <row r="286" spans="1:10" x14ac:dyDescent="0.25">
      <c r="A286" s="6">
        <v>284</v>
      </c>
      <c r="B286" s="13">
        <f>DATE(2000,10,11) + TIME(0,0,0)</f>
        <v>36810</v>
      </c>
      <c r="C286" s="10">
        <v>3336.9614258000001</v>
      </c>
      <c r="D286" s="10">
        <v>3780.7587890999998</v>
      </c>
      <c r="E286" s="7">
        <v>7311.9521483999997</v>
      </c>
      <c r="G286" s="1">
        <f t="shared" si="16"/>
        <v>36810</v>
      </c>
      <c r="H286">
        <f t="shared" si="17"/>
        <v>0.48452009569420551</v>
      </c>
      <c r="I286">
        <f t="shared" si="18"/>
        <v>0.4411052367200502</v>
      </c>
      <c r="J286">
        <f t="shared" si="19"/>
        <v>5.4480847034975022E-2</v>
      </c>
    </row>
    <row r="287" spans="1:10" x14ac:dyDescent="0.25">
      <c r="A287" s="8">
        <v>285</v>
      </c>
      <c r="B287" s="14">
        <f>DATE(2000,10,12) + TIME(0,0,0)</f>
        <v>36811</v>
      </c>
      <c r="C287" s="11">
        <v>3336.9582519999999</v>
      </c>
      <c r="D287" s="11">
        <v>3780.7585448999998</v>
      </c>
      <c r="E287" s="9">
        <v>7311.9521483999997</v>
      </c>
      <c r="G287" s="1">
        <f t="shared" si="16"/>
        <v>36811</v>
      </c>
      <c r="H287">
        <f t="shared" si="17"/>
        <v>0.48452058596961223</v>
      </c>
      <c r="I287">
        <f t="shared" si="18"/>
        <v>0.44110527281917966</v>
      </c>
      <c r="J287">
        <f t="shared" si="19"/>
        <v>5.4480847034975022E-2</v>
      </c>
    </row>
    <row r="288" spans="1:10" x14ac:dyDescent="0.25">
      <c r="A288" s="6">
        <v>286</v>
      </c>
      <c r="B288" s="13">
        <f>DATE(2000,10,13) + TIME(0,0,0)</f>
        <v>36812</v>
      </c>
      <c r="C288" s="10">
        <v>3336.9548340000001</v>
      </c>
      <c r="D288" s="10">
        <v>3780.7585448999998</v>
      </c>
      <c r="E288" s="7">
        <v>7311.9521483999997</v>
      </c>
      <c r="G288" s="1">
        <f t="shared" si="16"/>
        <v>36812</v>
      </c>
      <c r="H288">
        <f t="shared" si="17"/>
        <v>0.484521113968018</v>
      </c>
      <c r="I288">
        <f t="shared" si="18"/>
        <v>0.44110527281917966</v>
      </c>
      <c r="J288">
        <f t="shared" si="19"/>
        <v>5.4480847034975022E-2</v>
      </c>
    </row>
    <row r="289" spans="1:10" x14ac:dyDescent="0.25">
      <c r="A289" s="8">
        <v>287</v>
      </c>
      <c r="B289" s="14">
        <f>DATE(2000,10,14) + TIME(0,0,0)</f>
        <v>36813</v>
      </c>
      <c r="C289" s="11">
        <v>3336.9516601999999</v>
      </c>
      <c r="D289" s="11">
        <v>3780.7583008000001</v>
      </c>
      <c r="E289" s="9">
        <v>7311.9521483999997</v>
      </c>
      <c r="G289" s="1">
        <f t="shared" si="16"/>
        <v>36813</v>
      </c>
      <c r="H289">
        <f t="shared" si="17"/>
        <v>0.48452160424342472</v>
      </c>
      <c r="I289">
        <f t="shared" si="18"/>
        <v>0.44110530890352651</v>
      </c>
      <c r="J289">
        <f t="shared" si="19"/>
        <v>5.4480847034975022E-2</v>
      </c>
    </row>
    <row r="290" spans="1:10" x14ac:dyDescent="0.25">
      <c r="A290" s="6">
        <v>288</v>
      </c>
      <c r="B290" s="13">
        <f>DATE(2000,10,15) + TIME(0,0,0)</f>
        <v>36814</v>
      </c>
      <c r="C290" s="10">
        <v>3336.9484862999998</v>
      </c>
      <c r="D290" s="10">
        <v>3780.7580566000001</v>
      </c>
      <c r="E290" s="7">
        <v>7311.9521483999997</v>
      </c>
      <c r="G290" s="1">
        <f t="shared" si="16"/>
        <v>36814</v>
      </c>
      <c r="H290">
        <f t="shared" si="17"/>
        <v>0.48452209453427908</v>
      </c>
      <c r="I290">
        <f t="shared" si="18"/>
        <v>0.44110534500265608</v>
      </c>
      <c r="J290">
        <f t="shared" si="19"/>
        <v>5.4480847034975022E-2</v>
      </c>
    </row>
    <row r="291" spans="1:10" x14ac:dyDescent="0.25">
      <c r="A291" s="8">
        <v>289</v>
      </c>
      <c r="B291" s="14">
        <f>DATE(2000,10,16) + TIME(0,0,0)</f>
        <v>36815</v>
      </c>
      <c r="C291" s="11">
        <v>3336.9453125</v>
      </c>
      <c r="D291" s="11">
        <v>3780.7578125</v>
      </c>
      <c r="E291" s="9">
        <v>7311.9521483999997</v>
      </c>
      <c r="G291" s="1">
        <f t="shared" si="16"/>
        <v>36815</v>
      </c>
      <c r="H291">
        <f t="shared" si="17"/>
        <v>0.4845225848096858</v>
      </c>
      <c r="I291">
        <f t="shared" si="18"/>
        <v>0.44110538108700303</v>
      </c>
      <c r="J291">
        <f t="shared" si="19"/>
        <v>5.4480847034975022E-2</v>
      </c>
    </row>
    <row r="292" spans="1:10" x14ac:dyDescent="0.25">
      <c r="A292" s="6">
        <v>290</v>
      </c>
      <c r="B292" s="13">
        <f>DATE(2000,10,17) + TIME(0,0,0)</f>
        <v>36816</v>
      </c>
      <c r="C292" s="10">
        <v>3336.9418945000002</v>
      </c>
      <c r="D292" s="10">
        <v>3780.7575683999999</v>
      </c>
      <c r="E292" s="7">
        <v>7311.9521483999997</v>
      </c>
      <c r="G292" s="1">
        <f t="shared" si="16"/>
        <v>36816</v>
      </c>
      <c r="H292">
        <f t="shared" si="17"/>
        <v>0.48452311280809146</v>
      </c>
      <c r="I292">
        <f t="shared" si="18"/>
        <v>0.44110541717134988</v>
      </c>
      <c r="J292">
        <f t="shared" si="19"/>
        <v>5.4480847034975022E-2</v>
      </c>
    </row>
    <row r="293" spans="1:10" x14ac:dyDescent="0.25">
      <c r="A293" s="8">
        <v>291</v>
      </c>
      <c r="B293" s="14">
        <f>DATE(2000,10,18) + TIME(0,0,0)</f>
        <v>36817</v>
      </c>
      <c r="C293" s="11">
        <v>3336.9387207</v>
      </c>
      <c r="D293" s="11">
        <v>3780.7573241999999</v>
      </c>
      <c r="E293" s="9">
        <v>7311.9521483999997</v>
      </c>
      <c r="G293" s="1">
        <f t="shared" si="16"/>
        <v>36817</v>
      </c>
      <c r="H293">
        <f t="shared" si="17"/>
        <v>0.48452360308349829</v>
      </c>
      <c r="I293">
        <f t="shared" si="18"/>
        <v>0.44110545327047945</v>
      </c>
      <c r="J293">
        <f t="shared" si="19"/>
        <v>5.4480847034975022E-2</v>
      </c>
    </row>
    <row r="294" spans="1:10" x14ac:dyDescent="0.25">
      <c r="A294" s="6">
        <v>292</v>
      </c>
      <c r="B294" s="13">
        <f>DATE(2000,10,19) + TIME(0,0,0)</f>
        <v>36818</v>
      </c>
      <c r="C294" s="10">
        <v>3336.9355469000002</v>
      </c>
      <c r="D294" s="10">
        <v>3780.7573241999999</v>
      </c>
      <c r="E294" s="7">
        <v>7311.9521483999997</v>
      </c>
      <c r="G294" s="1">
        <f t="shared" si="16"/>
        <v>36818</v>
      </c>
      <c r="H294">
        <f t="shared" si="17"/>
        <v>0.48452409335890501</v>
      </c>
      <c r="I294">
        <f t="shared" si="18"/>
        <v>0.44110545327047945</v>
      </c>
      <c r="J294">
        <f t="shared" si="19"/>
        <v>5.4480847034975022E-2</v>
      </c>
    </row>
    <row r="295" spans="1:10" x14ac:dyDescent="0.25">
      <c r="A295" s="8">
        <v>293</v>
      </c>
      <c r="B295" s="14">
        <f>DATE(2000,10,20) + TIME(0,0,0)</f>
        <v>36819</v>
      </c>
      <c r="C295" s="11">
        <v>3336.9343262000002</v>
      </c>
      <c r="D295" s="11">
        <v>3780.7570801000002</v>
      </c>
      <c r="E295" s="9">
        <v>7311.9521483999997</v>
      </c>
      <c r="G295" s="1">
        <f t="shared" si="16"/>
        <v>36819</v>
      </c>
      <c r="H295">
        <f t="shared" si="17"/>
        <v>0.48452428192755737</v>
      </c>
      <c r="I295">
        <f t="shared" si="18"/>
        <v>0.4411054893548263</v>
      </c>
      <c r="J295">
        <f t="shared" si="19"/>
        <v>5.4480847034975022E-2</v>
      </c>
    </row>
    <row r="296" spans="1:10" x14ac:dyDescent="0.25">
      <c r="A296" s="6">
        <v>294</v>
      </c>
      <c r="B296" s="13">
        <f>DATE(2000,10,21) + TIME(0,0,0)</f>
        <v>36820</v>
      </c>
      <c r="C296" s="10">
        <v>3336.9313965000001</v>
      </c>
      <c r="D296" s="10">
        <v>3780.7568359000002</v>
      </c>
      <c r="E296" s="7">
        <v>7311.9521483999997</v>
      </c>
      <c r="G296" s="1">
        <f t="shared" si="16"/>
        <v>36820</v>
      </c>
      <c r="H296">
        <f t="shared" si="17"/>
        <v>0.48452473449541267</v>
      </c>
      <c r="I296">
        <f t="shared" si="18"/>
        <v>0.44110552545395587</v>
      </c>
      <c r="J296">
        <f t="shared" si="19"/>
        <v>5.4480847034975022E-2</v>
      </c>
    </row>
    <row r="297" spans="1:10" x14ac:dyDescent="0.25">
      <c r="A297" s="8">
        <v>295</v>
      </c>
      <c r="B297" s="14">
        <f>DATE(2000,10,22) + TIME(0,0,0)</f>
        <v>36821</v>
      </c>
      <c r="C297" s="11">
        <v>3336.9282226999999</v>
      </c>
      <c r="D297" s="11">
        <v>3780.7568359000002</v>
      </c>
      <c r="E297" s="9">
        <v>7311.9521483999997</v>
      </c>
      <c r="G297" s="1">
        <f t="shared" si="16"/>
        <v>36821</v>
      </c>
      <c r="H297">
        <f t="shared" si="17"/>
        <v>0.4845252247708195</v>
      </c>
      <c r="I297">
        <f t="shared" si="18"/>
        <v>0.44110552545395587</v>
      </c>
      <c r="J297">
        <f t="shared" si="19"/>
        <v>5.4480847034975022E-2</v>
      </c>
    </row>
    <row r="298" spans="1:10" x14ac:dyDescent="0.25">
      <c r="A298" s="6">
        <v>296</v>
      </c>
      <c r="B298" s="13">
        <f>DATE(2000,10,23) + TIME(0,0,0)</f>
        <v>36822</v>
      </c>
      <c r="C298" s="10">
        <v>3336.9250487999998</v>
      </c>
      <c r="D298" s="10">
        <v>3780.7565918</v>
      </c>
      <c r="E298" s="7">
        <v>7311.9521483999997</v>
      </c>
      <c r="G298" s="1">
        <f t="shared" si="16"/>
        <v>36822</v>
      </c>
      <c r="H298">
        <f t="shared" si="17"/>
        <v>0.48452571506167375</v>
      </c>
      <c r="I298">
        <f t="shared" si="18"/>
        <v>0.44110556153830272</v>
      </c>
      <c r="J298">
        <f t="shared" si="19"/>
        <v>5.4480847034975022E-2</v>
      </c>
    </row>
    <row r="299" spans="1:10" x14ac:dyDescent="0.25">
      <c r="A299" s="8">
        <v>297</v>
      </c>
      <c r="B299" s="14">
        <f>DATE(2000,10,24) + TIME(0,0,0)</f>
        <v>36823</v>
      </c>
      <c r="C299" s="11">
        <v>3336.921875</v>
      </c>
      <c r="D299" s="11">
        <v>3780.7565918</v>
      </c>
      <c r="E299" s="9">
        <v>7311.9521483999997</v>
      </c>
      <c r="G299" s="1">
        <f t="shared" si="16"/>
        <v>36823</v>
      </c>
      <c r="H299">
        <f t="shared" si="17"/>
        <v>0.48452620533708046</v>
      </c>
      <c r="I299">
        <f t="shared" si="18"/>
        <v>0.44110556153830272</v>
      </c>
      <c r="J299">
        <f t="shared" si="19"/>
        <v>5.4480847034975022E-2</v>
      </c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Espirito Basso Poli</dc:creator>
  <cp:lastModifiedBy>Renato Espirito Basso Poli</cp:lastModifiedBy>
  <dcterms:created xsi:type="dcterms:W3CDTF">2024-06-11T13:39:59Z</dcterms:created>
  <dcterms:modified xsi:type="dcterms:W3CDTF">2024-06-11T18:41:27Z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2024-06-11T14:34:58Z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99e7dbab-621d-4294-9364-1a3a0d297195</vt:lpwstr>
  </property>
  <property fmtid="{D5CDD505-2E9C-101B-9397-08002B2CF9AE}" pid="8" name="MSIP_Label_140b9f7d-8e3a-482f-9702-4b7ffc40985a_ContentBits">
    <vt:lpwstr>2</vt:lpwstr>
  </property>
</Properties>
</file>